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19320" windowHeight="9780" tabRatio="722" activeTab="2"/>
  </bookViews>
  <sheets>
    <sheet name="Paramètres" sheetId="18" r:id="rId1"/>
    <sheet name="Exemples et conseils" sheetId="35" r:id="rId2"/>
    <sheet name="Facture1" sheetId="10" r:id="rId3"/>
    <sheet name="Facture2" sheetId="30" r:id="rId4"/>
    <sheet name="Facture3" sheetId="31" r:id="rId5"/>
    <sheet name="Facture4" sheetId="32" r:id="rId6"/>
    <sheet name="Facture5" sheetId="33" r:id="rId7"/>
    <sheet name="Vos Barèmes" sheetId="17" state="hidden" r:id="rId8"/>
    <sheet name="Feuil1" sheetId="36" state="hidden" r:id="rId9"/>
  </sheets>
  <definedNames>
    <definedName name="adulte">Paramètres!$E$12</definedName>
    <definedName name="CCAS">Paramètres!$E$8</definedName>
    <definedName name="choix">Paramètres!$B$29:$B$30</definedName>
    <definedName name="college">Paramètres!$E$21:$E$26</definedName>
    <definedName name="jeunes">Paramètres!$E$10</definedName>
    <definedName name="lycee">Paramètres!$E$18</definedName>
    <definedName name="_xlnm.Print_Area" localSheetId="1">'Exemples et conseils'!$A$3:$J$49</definedName>
    <definedName name="_xlnm.Print_Area" localSheetId="2">Facture1!$A$3:$J$49</definedName>
    <definedName name="_xlnm.Print_Area" localSheetId="3">Facture2!$A$3:$J$49</definedName>
    <definedName name="_xlnm.Print_Area" localSheetId="4">Facture3!$A$3:$J$49</definedName>
    <definedName name="_xlnm.Print_Area" localSheetId="5">Facture4!$A$3:$J$49</definedName>
    <definedName name="_xlnm.Print_Area" localSheetId="6">Facture5!$A$3:$J$49</definedName>
  </definedNames>
  <calcPr calcId="124519"/>
  <fileRecoveryPr autoRecover="0"/>
</workbook>
</file>

<file path=xl/calcChain.xml><?xml version="1.0" encoding="utf-8"?>
<calcChain xmlns="http://schemas.openxmlformats.org/spreadsheetml/2006/main">
  <c r="D23" i="10"/>
  <c r="D42" i="35"/>
  <c r="E29" s="1"/>
  <c r="A36"/>
  <c r="G36" s="1"/>
  <c r="D23"/>
  <c r="E10" s="1"/>
  <c r="A17"/>
  <c r="B19" s="1"/>
  <c r="F2"/>
  <c r="D2"/>
  <c r="B2"/>
  <c r="F1"/>
  <c r="D1"/>
  <c r="B1"/>
  <c r="D42" i="33"/>
  <c r="E29" s="1"/>
  <c r="G36"/>
  <c r="A36"/>
  <c r="B38" s="1"/>
  <c r="D23"/>
  <c r="E10" s="1"/>
  <c r="A17"/>
  <c r="G17" s="1"/>
  <c r="B6"/>
  <c r="B4"/>
  <c r="F2"/>
  <c r="D2"/>
  <c r="B2"/>
  <c r="F1"/>
  <c r="D1"/>
  <c r="B1"/>
  <c r="D42" i="32"/>
  <c r="E29" s="1"/>
  <c r="A36"/>
  <c r="G36" s="1"/>
  <c r="D23"/>
  <c r="E10" s="1"/>
  <c r="G17"/>
  <c r="A17"/>
  <c r="B19" s="1"/>
  <c r="B6"/>
  <c r="B4"/>
  <c r="F2"/>
  <c r="D2"/>
  <c r="B2"/>
  <c r="F1"/>
  <c r="D1"/>
  <c r="B1"/>
  <c r="D42" i="31"/>
  <c r="E29" s="1"/>
  <c r="G36"/>
  <c r="A36"/>
  <c r="B38" s="1"/>
  <c r="D23"/>
  <c r="E10" s="1"/>
  <c r="A17"/>
  <c r="G17" s="1"/>
  <c r="B6"/>
  <c r="B4"/>
  <c r="F2"/>
  <c r="D2"/>
  <c r="B2"/>
  <c r="F1"/>
  <c r="D1"/>
  <c r="B1"/>
  <c r="B6" i="30"/>
  <c r="B4"/>
  <c r="D42"/>
  <c r="E29" s="1"/>
  <c r="A36"/>
  <c r="D23"/>
  <c r="E10" s="1"/>
  <c r="A17"/>
  <c r="F2"/>
  <c r="D2"/>
  <c r="B2"/>
  <c r="F1"/>
  <c r="D1"/>
  <c r="B1"/>
  <c r="A36" i="10"/>
  <c r="G36" s="1"/>
  <c r="A17"/>
  <c r="B19" s="1"/>
  <c r="O2" i="17"/>
  <c r="M7"/>
  <c r="L7"/>
  <c r="K7"/>
  <c r="J7"/>
  <c r="G7"/>
  <c r="G19" s="1"/>
  <c r="F7"/>
  <c r="E7"/>
  <c r="D7"/>
  <c r="O5"/>
  <c r="N5"/>
  <c r="M5"/>
  <c r="L5"/>
  <c r="K5"/>
  <c r="J5"/>
  <c r="I5"/>
  <c r="I10" s="1"/>
  <c r="H5"/>
  <c r="H31" s="1"/>
  <c r="N31" s="1"/>
  <c r="G5"/>
  <c r="G29" s="1"/>
  <c r="S29" s="1"/>
  <c r="F5"/>
  <c r="E5"/>
  <c r="D5"/>
  <c r="F1" i="10"/>
  <c r="F2"/>
  <c r="D42" s="1"/>
  <c r="E29" s="1"/>
  <c r="D2"/>
  <c r="D1"/>
  <c r="B2"/>
  <c r="B1"/>
  <c r="H14" i="17"/>
  <c r="T14" s="1"/>
  <c r="H28"/>
  <c r="N28" s="1"/>
  <c r="I35"/>
  <c r="O35" s="1"/>
  <c r="H17"/>
  <c r="N17" s="1"/>
  <c r="I32"/>
  <c r="O32" s="1"/>
  <c r="I23"/>
  <c r="O23" s="1"/>
  <c r="E9"/>
  <c r="K9" s="1"/>
  <c r="D32"/>
  <c r="I14"/>
  <c r="O14" s="1"/>
  <c r="D17"/>
  <c r="P17" s="1"/>
  <c r="I26"/>
  <c r="U26" s="1"/>
  <c r="I12"/>
  <c r="O12" s="1"/>
  <c r="E25"/>
  <c r="K25" s="1"/>
  <c r="E31"/>
  <c r="Q31" s="1"/>
  <c r="I24"/>
  <c r="O24" s="1"/>
  <c r="I30"/>
  <c r="O30" s="1"/>
  <c r="I18"/>
  <c r="U18" s="1"/>
  <c r="I36"/>
  <c r="U36" s="1"/>
  <c r="I28"/>
  <c r="U28" s="1"/>
  <c r="I19"/>
  <c r="U19" s="1"/>
  <c r="I21"/>
  <c r="O21" s="1"/>
  <c r="D36"/>
  <c r="J36" s="1"/>
  <c r="D26"/>
  <c r="J26" s="1"/>
  <c r="I25"/>
  <c r="U25" s="1"/>
  <c r="I31"/>
  <c r="O31" s="1"/>
  <c r="I9"/>
  <c r="O9" s="1"/>
  <c r="I13"/>
  <c r="U13" s="1"/>
  <c r="I29"/>
  <c r="U29" s="1"/>
  <c r="I20"/>
  <c r="U20" s="1"/>
  <c r="I33"/>
  <c r="U33" s="1"/>
  <c r="I11"/>
  <c r="U11" s="1"/>
  <c r="I27"/>
  <c r="O27" s="1"/>
  <c r="I16"/>
  <c r="O16" s="1"/>
  <c r="I34"/>
  <c r="O34" s="1"/>
  <c r="I15"/>
  <c r="O15" s="1"/>
  <c r="I17"/>
  <c r="U17" s="1"/>
  <c r="I22"/>
  <c r="U22" s="1"/>
  <c r="U14"/>
  <c r="D28"/>
  <c r="J28" s="1"/>
  <c r="D9"/>
  <c r="P9" s="1"/>
  <c r="E36"/>
  <c r="K36" s="1"/>
  <c r="H21"/>
  <c r="T21" s="1"/>
  <c r="H32"/>
  <c r="H10"/>
  <c r="H25"/>
  <c r="N25" s="1"/>
  <c r="T28"/>
  <c r="D12"/>
  <c r="J12" s="1"/>
  <c r="D30"/>
  <c r="J30" s="1"/>
  <c r="H29"/>
  <c r="T29" s="1"/>
  <c r="D16"/>
  <c r="P16" s="1"/>
  <c r="D33"/>
  <c r="J33" s="1"/>
  <c r="H22"/>
  <c r="T22" s="1"/>
  <c r="H27"/>
  <c r="T27" s="1"/>
  <c r="N14"/>
  <c r="E29"/>
  <c r="K29" s="1"/>
  <c r="E33"/>
  <c r="E24"/>
  <c r="Q24" s="1"/>
  <c r="E23"/>
  <c r="Q23" s="1"/>
  <c r="E10"/>
  <c r="Q10" s="1"/>
  <c r="E32"/>
  <c r="Q32" s="1"/>
  <c r="E11"/>
  <c r="E27"/>
  <c r="O28"/>
  <c r="E17"/>
  <c r="K17" s="1"/>
  <c r="D18"/>
  <c r="J18" s="1"/>
  <c r="D21"/>
  <c r="J21" s="1"/>
  <c r="D25"/>
  <c r="J25" s="1"/>
  <c r="D15"/>
  <c r="J15" s="1"/>
  <c r="D11"/>
  <c r="P11" s="1"/>
  <c r="D27"/>
  <c r="P27" s="1"/>
  <c r="D22"/>
  <c r="P22" s="1"/>
  <c r="D34"/>
  <c r="J34" s="1"/>
  <c r="D14"/>
  <c r="P14" s="1"/>
  <c r="D29"/>
  <c r="P29" s="1"/>
  <c r="D19"/>
  <c r="J19" s="1"/>
  <c r="D13"/>
  <c r="P13" s="1"/>
  <c r="D20"/>
  <c r="P20" s="1"/>
  <c r="J32"/>
  <c r="P32"/>
  <c r="J14"/>
  <c r="U21"/>
  <c r="E34"/>
  <c r="K34" s="1"/>
  <c r="D31"/>
  <c r="P31" s="1"/>
  <c r="D23"/>
  <c r="J23" s="1"/>
  <c r="D35"/>
  <c r="P35" s="1"/>
  <c r="E20"/>
  <c r="Q20" s="1"/>
  <c r="O26"/>
  <c r="D24"/>
  <c r="J24" s="1"/>
  <c r="H15"/>
  <c r="N15" s="1"/>
  <c r="H26"/>
  <c r="T26" s="1"/>
  <c r="H34"/>
  <c r="N34" s="1"/>
  <c r="H23"/>
  <c r="N23" s="1"/>
  <c r="H12"/>
  <c r="N12" s="1"/>
  <c r="T12" s="1"/>
  <c r="H16"/>
  <c r="N16" s="1"/>
  <c r="H19"/>
  <c r="H9"/>
  <c r="N9" s="1"/>
  <c r="H24"/>
  <c r="T24" s="1"/>
  <c r="H11"/>
  <c r="T11" s="1"/>
  <c r="H36"/>
  <c r="N36" s="1"/>
  <c r="H35"/>
  <c r="N35" s="1"/>
  <c r="H33"/>
  <c r="N33" s="1"/>
  <c r="H30"/>
  <c r="N30" s="1"/>
  <c r="H18"/>
  <c r="T18" s="1"/>
  <c r="H20"/>
  <c r="T20" s="1"/>
  <c r="H13"/>
  <c r="T13" s="1"/>
  <c r="Q25"/>
  <c r="Q9"/>
  <c r="K31"/>
  <c r="O18"/>
  <c r="F31"/>
  <c r="L31" s="1"/>
  <c r="U24"/>
  <c r="P36"/>
  <c r="O11"/>
  <c r="U15"/>
  <c r="J31"/>
  <c r="P24"/>
  <c r="O20"/>
  <c r="O22"/>
  <c r="O29"/>
  <c r="T32"/>
  <c r="N32"/>
  <c r="T10"/>
  <c r="N10"/>
  <c r="J9"/>
  <c r="N22"/>
  <c r="T19"/>
  <c r="N19"/>
  <c r="Q11"/>
  <c r="K11"/>
  <c r="T30"/>
  <c r="Q27"/>
  <c r="J20"/>
  <c r="P18"/>
  <c r="N11"/>
  <c r="N13"/>
  <c r="N24"/>
  <c r="P21"/>
  <c r="J27"/>
  <c r="P34"/>
  <c r="P23"/>
  <c r="J11"/>
  <c r="E10" i="10" l="1"/>
  <c r="T33" i="17"/>
  <c r="T25"/>
  <c r="U34"/>
  <c r="P25"/>
  <c r="O36"/>
  <c r="K20"/>
  <c r="U9"/>
  <c r="N29"/>
  <c r="U35"/>
  <c r="T15"/>
  <c r="O33"/>
  <c r="F15"/>
  <c r="L15" s="1"/>
  <c r="D17" i="35"/>
  <c r="E17" s="1"/>
  <c r="G19"/>
  <c r="E13" i="17"/>
  <c r="Q13" s="1"/>
  <c r="D36" i="35"/>
  <c r="E36" s="1"/>
  <c r="G38"/>
  <c r="G40" s="1"/>
  <c r="B38"/>
  <c r="Q17" i="17"/>
  <c r="N26"/>
  <c r="P19"/>
  <c r="F11"/>
  <c r="L11" s="1"/>
  <c r="G13"/>
  <c r="S13" s="1"/>
  <c r="Q34"/>
  <c r="K32"/>
  <c r="Q33"/>
  <c r="T34"/>
  <c r="N18"/>
  <c r="P30"/>
  <c r="F20"/>
  <c r="L20" s="1"/>
  <c r="E12"/>
  <c r="Q12" s="1"/>
  <c r="E14"/>
  <c r="Q14" s="1"/>
  <c r="E26"/>
  <c r="K26" s="1"/>
  <c r="E28"/>
  <c r="E16"/>
  <c r="Q16" s="1"/>
  <c r="E21"/>
  <c r="Q21" s="1"/>
  <c r="U30"/>
  <c r="G15"/>
  <c r="M15" s="1"/>
  <c r="G31"/>
  <c r="E22"/>
  <c r="Q22" s="1"/>
  <c r="K23"/>
  <c r="J22"/>
  <c r="J17"/>
  <c r="F21"/>
  <c r="R21" s="1"/>
  <c r="G12"/>
  <c r="M12" s="1"/>
  <c r="T16"/>
  <c r="J35"/>
  <c r="U23"/>
  <c r="F9"/>
  <c r="R9" s="1"/>
  <c r="K22"/>
  <c r="G23"/>
  <c r="S23" s="1"/>
  <c r="K21"/>
  <c r="K13"/>
  <c r="T35"/>
  <c r="K27"/>
  <c r="K33"/>
  <c r="T36"/>
  <c r="K14"/>
  <c r="N27"/>
  <c r="K24"/>
  <c r="U31"/>
  <c r="K10"/>
  <c r="O19"/>
  <c r="O25"/>
  <c r="F32"/>
  <c r="L32" s="1"/>
  <c r="G35"/>
  <c r="S35" s="1"/>
  <c r="E19"/>
  <c r="P33"/>
  <c r="E30"/>
  <c r="K30" s="1"/>
  <c r="E15"/>
  <c r="Q15" s="1"/>
  <c r="E18"/>
  <c r="Q18" s="1"/>
  <c r="E35"/>
  <c r="K35" s="1"/>
  <c r="U16"/>
  <c r="D10"/>
  <c r="P10" s="1"/>
  <c r="U10"/>
  <c r="O10"/>
  <c r="G40" i="33"/>
  <c r="D17"/>
  <c r="E17" s="1"/>
  <c r="G19"/>
  <c r="G21" s="1"/>
  <c r="B19"/>
  <c r="D36"/>
  <c r="E36" s="1"/>
  <c r="G38"/>
  <c r="G21" i="32"/>
  <c r="D17"/>
  <c r="E17" s="1"/>
  <c r="G19"/>
  <c r="D36"/>
  <c r="E36" s="1"/>
  <c r="G38"/>
  <c r="G40" s="1"/>
  <c r="B38"/>
  <c r="D17" i="31"/>
  <c r="E17" s="1"/>
  <c r="G19"/>
  <c r="G21" s="1"/>
  <c r="B19"/>
  <c r="D36"/>
  <c r="E36" s="1"/>
  <c r="G38"/>
  <c r="G40" s="1"/>
  <c r="U32" i="17"/>
  <c r="D17" i="30"/>
  <c r="E17" s="1"/>
  <c r="G19"/>
  <c r="B19"/>
  <c r="D36"/>
  <c r="E36" s="1"/>
  <c r="G38"/>
  <c r="B38"/>
  <c r="F34" i="17"/>
  <c r="R34" s="1"/>
  <c r="D36" i="10"/>
  <c r="E36" s="1"/>
  <c r="G38"/>
  <c r="G40" s="1"/>
  <c r="B38"/>
  <c r="G19"/>
  <c r="D17"/>
  <c r="G17" s="1"/>
  <c r="R20" i="17"/>
  <c r="F35"/>
  <c r="L35" s="1"/>
  <c r="F19"/>
  <c r="R19" s="1"/>
  <c r="F16"/>
  <c r="L16" s="1"/>
  <c r="F27"/>
  <c r="L27" s="1"/>
  <c r="F17"/>
  <c r="L17" s="1"/>
  <c r="F28"/>
  <c r="R28" s="1"/>
  <c r="F33"/>
  <c r="L33" s="1"/>
  <c r="F23"/>
  <c r="L23" s="1"/>
  <c r="F30"/>
  <c r="R30" s="1"/>
  <c r="F13"/>
  <c r="R13" s="1"/>
  <c r="F36"/>
  <c r="R36" s="1"/>
  <c r="F25"/>
  <c r="R25" s="1"/>
  <c r="F10"/>
  <c r="R10" s="1"/>
  <c r="F22"/>
  <c r="L22" s="1"/>
  <c r="F12"/>
  <c r="F14"/>
  <c r="L14" s="1"/>
  <c r="F24"/>
  <c r="R24" s="1"/>
  <c r="F26"/>
  <c r="R26" s="1"/>
  <c r="F29"/>
  <c r="R29" s="1"/>
  <c r="F18"/>
  <c r="L18" s="1"/>
  <c r="G26"/>
  <c r="S26" s="1"/>
  <c r="T31"/>
  <c r="T9"/>
  <c r="U27"/>
  <c r="N21"/>
  <c r="G24"/>
  <c r="S24" s="1"/>
  <c r="G30"/>
  <c r="S30" s="1"/>
  <c r="G25"/>
  <c r="P12"/>
  <c r="O13"/>
  <c r="P26"/>
  <c r="G22"/>
  <c r="S22" s="1"/>
  <c r="J16"/>
  <c r="G27"/>
  <c r="S27" s="1"/>
  <c r="G33"/>
  <c r="G16"/>
  <c r="M16" s="1"/>
  <c r="G28"/>
  <c r="S28" s="1"/>
  <c r="Q30"/>
  <c r="G10"/>
  <c r="M10" s="1"/>
  <c r="G9"/>
  <c r="G32"/>
  <c r="M32" s="1"/>
  <c r="G21"/>
  <c r="M21" s="1"/>
  <c r="G36"/>
  <c r="G17"/>
  <c r="S17" s="1"/>
  <c r="Q35"/>
  <c r="T23"/>
  <c r="N20"/>
  <c r="P15"/>
  <c r="Q36"/>
  <c r="M19"/>
  <c r="K18"/>
  <c r="Q29"/>
  <c r="L25"/>
  <c r="O17"/>
  <c r="M13"/>
  <c r="M29"/>
  <c r="S19"/>
  <c r="G11"/>
  <c r="M11" s="1"/>
  <c r="G18"/>
  <c r="M18" s="1"/>
  <c r="G34"/>
  <c r="S34" s="1"/>
  <c r="T17"/>
  <c r="G20"/>
  <c r="M20" s="1"/>
  <c r="G14"/>
  <c r="S14" s="1"/>
  <c r="L21"/>
  <c r="P28"/>
  <c r="R31"/>
  <c r="J29"/>
  <c r="R15"/>
  <c r="U12"/>
  <c r="L36"/>
  <c r="L29"/>
  <c r="J13"/>
  <c r="R11"/>
  <c r="R23"/>
  <c r="L30"/>
  <c r="S11"/>
  <c r="L24"/>
  <c r="R16"/>
  <c r="M23"/>
  <c r="S32"/>
  <c r="L9" l="1"/>
  <c r="L19"/>
  <c r="L34"/>
  <c r="L26"/>
  <c r="S12"/>
  <c r="L28"/>
  <c r="R32"/>
  <c r="G36" i="30"/>
  <c r="G40" s="1"/>
  <c r="G42" s="1"/>
  <c r="G44" s="1"/>
  <c r="G17"/>
  <c r="G21" s="1"/>
  <c r="G23" s="1"/>
  <c r="G25" s="1"/>
  <c r="G17" i="35"/>
  <c r="G21" s="1"/>
  <c r="G23" s="1"/>
  <c r="G25" s="1"/>
  <c r="G42"/>
  <c r="G44" s="1"/>
  <c r="Q28" i="17"/>
  <c r="K28"/>
  <c r="K19"/>
  <c r="Q19"/>
  <c r="M31"/>
  <c r="S31"/>
  <c r="K12"/>
  <c r="M35"/>
  <c r="R14"/>
  <c r="R17"/>
  <c r="J10"/>
  <c r="R35"/>
  <c r="S15"/>
  <c r="Q26"/>
  <c r="K16"/>
  <c r="K15"/>
  <c r="G23" i="33"/>
  <c r="G25" s="1"/>
  <c r="G42"/>
  <c r="G44" s="1"/>
  <c r="G42" i="32"/>
  <c r="G44" s="1"/>
  <c r="G23"/>
  <c r="G25" s="1"/>
  <c r="G42" i="31"/>
  <c r="G44" s="1"/>
  <c r="G23"/>
  <c r="G25" s="1"/>
  <c r="M30" i="17"/>
  <c r="G42" i="10"/>
  <c r="G44" s="1"/>
  <c r="E17"/>
  <c r="R18" i="17"/>
  <c r="R27"/>
  <c r="R22"/>
  <c r="L12"/>
  <c r="R12"/>
  <c r="L10"/>
  <c r="S16"/>
  <c r="S10"/>
  <c r="R33"/>
  <c r="L13"/>
  <c r="M22"/>
  <c r="M26"/>
  <c r="M34"/>
  <c r="M17"/>
  <c r="M28"/>
  <c r="S9"/>
  <c r="M9"/>
  <c r="S33"/>
  <c r="M33"/>
  <c r="S25"/>
  <c r="M25"/>
  <c r="M24"/>
  <c r="S20"/>
  <c r="M14"/>
  <c r="S21"/>
  <c r="M36"/>
  <c r="S36"/>
  <c r="S18"/>
  <c r="M27"/>
  <c r="G46" i="35" l="1"/>
  <c r="G47" s="1"/>
  <c r="B47" s="1"/>
  <c r="B46"/>
  <c r="B27"/>
  <c r="G27"/>
  <c r="B27" i="33"/>
  <c r="G27"/>
  <c r="G28" s="1"/>
  <c r="B28" s="1"/>
  <c r="G46"/>
  <c r="G47" s="1"/>
  <c r="B47" s="1"/>
  <c r="B46"/>
  <c r="B27" i="32"/>
  <c r="G27"/>
  <c r="G46"/>
  <c r="G47" s="1"/>
  <c r="B47" s="1"/>
  <c r="B46"/>
  <c r="G46" i="31"/>
  <c r="G47" s="1"/>
  <c r="B47" s="1"/>
  <c r="B46"/>
  <c r="B27"/>
  <c r="G27"/>
  <c r="B27" i="30"/>
  <c r="G27"/>
  <c r="G28" s="1"/>
  <c r="B28" s="1"/>
  <c r="G46"/>
  <c r="G47" s="1"/>
  <c r="B47" s="1"/>
  <c r="B46"/>
  <c r="G21" i="10"/>
  <c r="G23" s="1"/>
  <c r="G25" s="1"/>
  <c r="B46"/>
  <c r="G46"/>
  <c r="G47" s="1"/>
  <c r="B47" s="1"/>
  <c r="G49" i="31" l="1"/>
  <c r="G49" i="35"/>
  <c r="G28"/>
  <c r="B28" s="1"/>
  <c r="G49" i="32"/>
  <c r="G28" i="31"/>
  <c r="B28" s="1"/>
  <c r="G49" i="33"/>
  <c r="G28" i="32"/>
  <c r="B28" s="1"/>
  <c r="G49" i="30"/>
  <c r="G27" i="10"/>
  <c r="B27"/>
  <c r="G28" l="1"/>
  <c r="B28" s="1"/>
  <c r="G49"/>
</calcChain>
</file>

<file path=xl/comments1.xml><?xml version="1.0" encoding="utf-8"?>
<comments xmlns="http://schemas.openxmlformats.org/spreadsheetml/2006/main">
  <authors>
    <author>MICHEL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En cas d'évolution ce montant peut-être changé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En cas d'évolution ce montant peut-être changé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En cas d'évolution ce montant peut-être changé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En cas d'évolution ce montant peut-être changé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En cas d'évolution ce montant peut-être changé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En cas d'évolution ce montant peut-être changé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En cas d'évolution ce montant peut-être changé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En cas d'évolution ce montant peut-être changé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Ce montant peut être changé pour correspondre au mieux à vos tarifs</t>
        </r>
      </text>
    </comment>
  </commentList>
</comments>
</file>

<file path=xl/sharedStrings.xml><?xml version="1.0" encoding="utf-8"?>
<sst xmlns="http://schemas.openxmlformats.org/spreadsheetml/2006/main" count="263" uniqueCount="71">
  <si>
    <t>FACTURE</t>
  </si>
  <si>
    <t>CCAS EYBENS
MAIRIE d'EYBENS</t>
  </si>
  <si>
    <t>Ref: Dispositif "Chèquier Culture Loisirs"</t>
  </si>
  <si>
    <t>Montant de l'adhésion</t>
  </si>
  <si>
    <t>Bénéficiaire du dispositif (nom, prénom)</t>
  </si>
  <si>
    <t>S/total</t>
  </si>
  <si>
    <t xml:space="preserve">PAIEMENT
ADHERENT </t>
  </si>
  <si>
    <t>TOTAL FACTURE</t>
  </si>
  <si>
    <t>Date</t>
  </si>
  <si>
    <t>Chéquier CCAS N°:</t>
  </si>
  <si>
    <t>Chèque N°:</t>
  </si>
  <si>
    <t>jj/mm/aaaa</t>
  </si>
  <si>
    <t>EN CAS DE DIFFICULTES  MERCI DE CONTACTER l'OMS</t>
  </si>
  <si>
    <t xml:space="preserve"> AVEC PASS' REGION</t>
  </si>
  <si>
    <t>Adulte</t>
  </si>
  <si>
    <t>Enfant</t>
  </si>
  <si>
    <t>SANS</t>
  </si>
  <si>
    <t>Vétérans</t>
  </si>
  <si>
    <t>Eybinois</t>
  </si>
  <si>
    <t>Extérieurs</t>
  </si>
  <si>
    <t>MONTANT A RÉGLER</t>
  </si>
  <si>
    <t>PARTICIPATION des ADHERENTS porteurs du Chéquier CCAS</t>
  </si>
  <si>
    <t>Séniors 1</t>
  </si>
  <si>
    <t>Montants Adhésion</t>
  </si>
  <si>
    <t>Maxi</t>
  </si>
  <si>
    <t>PARTICIPATION du CCAS d'EYBENS (sur présentation de facture)</t>
  </si>
  <si>
    <t>MONTANT A RECEVOIR du CCAS</t>
  </si>
  <si>
    <t>TABLEAU DES BARÈMES DU CLUB (Colonne C)</t>
  </si>
  <si>
    <t>Catégories d'adhésion</t>
  </si>
  <si>
    <t>Sur cet onglet sont repris les montants des différents paramètres utilisés sur les autre onglets.</t>
  </si>
  <si>
    <t>PARAMÈTRES de CALCUL</t>
  </si>
  <si>
    <t>Ils ne doivent être modifiés que si ces derniers ont évolués</t>
  </si>
  <si>
    <t>Prise en charge CCAS Maxi</t>
  </si>
  <si>
    <t>PARAMÈTRES CCAS</t>
  </si>
  <si>
    <t>NOM</t>
  </si>
  <si>
    <t>jeunes</t>
  </si>
  <si>
    <t>adulte</t>
  </si>
  <si>
    <t>Pourcentage Participation  ADULTES</t>
  </si>
  <si>
    <t>Pourcentage Participation  JEUNES</t>
  </si>
  <si>
    <t xml:space="preserve">TARIFS des AIDES EXTÉRIEURES </t>
  </si>
  <si>
    <t>PASS'REGION (Lycée)</t>
  </si>
  <si>
    <t>lycee</t>
  </si>
  <si>
    <t>college</t>
  </si>
  <si>
    <t>CCAS</t>
  </si>
  <si>
    <t>Jeune</t>
  </si>
  <si>
    <t>Jeune /Adulte</t>
  </si>
  <si>
    <t>Pourcentage  du S/total</t>
  </si>
  <si>
    <t>Important annoter au dos du chèque le nom et prénom de l'adhérent</t>
  </si>
  <si>
    <t>pour les chéquiers "famille"</t>
  </si>
  <si>
    <t>Vous pouvez éditer qu'à 5 factures (onglet Facture1 à Facture5) chacune permettant d'enregistrer 2 personnes</t>
  </si>
  <si>
    <t>N°:</t>
  </si>
  <si>
    <t>J</t>
  </si>
  <si>
    <t>K</t>
  </si>
  <si>
    <t>L</t>
  </si>
  <si>
    <t>M</t>
  </si>
  <si>
    <t>N</t>
  </si>
  <si>
    <t>O</t>
  </si>
  <si>
    <t>Signalement  des adhésions avec reste à charge</t>
  </si>
  <si>
    <t>Conformément à la convention de partenariat relative au droit et à la culture et aux loisirs sur la commue d'Eybens signée le 16 mai 2017</t>
  </si>
  <si>
    <r>
      <t xml:space="preserve"> AVEC  </t>
    </r>
    <r>
      <rPr>
        <b/>
        <sz val="10"/>
        <color theme="1"/>
        <rFont val="Calibri"/>
        <family val="2"/>
        <scheme val="minor"/>
      </rPr>
      <t>Carte Tattoo</t>
    </r>
  </si>
  <si>
    <t>Carte TATTOO (Collège)</t>
  </si>
  <si>
    <t>8 rue du Château
 Maison des Associations
EYBENS
Téléphone 0x xxx xx
mail : contact@xxxx.fr
Siret :</t>
  </si>
  <si>
    <t>choix</t>
  </si>
  <si>
    <t>Dispositifs de paiement à déduire Pass Région OU Carte Tattoo</t>
  </si>
  <si>
    <t>ICI NOM DU CLUB</t>
  </si>
  <si>
    <t xml:space="preserve">Sous Total </t>
  </si>
  <si>
    <t>son NOM son Prénom</t>
  </si>
  <si>
    <t>s</t>
  </si>
  <si>
    <t>Les cellules à fond JAUNE sont à renseigner</t>
  </si>
  <si>
    <t>Les cellules à fond VERT sont à choix multiples (liste déroulante)</t>
  </si>
  <si>
    <t>NOM 2 PRENOM 2</t>
  </si>
</sst>
</file>

<file path=xl/styles.xml><?xml version="1.0" encoding="utf-8"?>
<styleSheet xmlns="http://schemas.openxmlformats.org/spreadsheetml/2006/main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43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omic Sans MS"/>
      <family val="4"/>
    </font>
    <font>
      <i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omic Sans MS"/>
      <family val="4"/>
    </font>
    <font>
      <b/>
      <sz val="11"/>
      <color rgb="FFFF0000"/>
      <name val="Comic Sans MS"/>
      <family val="4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rgb="FF92D05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 vertical="center"/>
    </xf>
    <xf numFmtId="0" fontId="3" fillId="2" borderId="0" xfId="1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Protection="1"/>
    <xf numFmtId="0" fontId="6" fillId="2" borderId="0" xfId="0" applyFont="1" applyFill="1" applyBorder="1" applyProtection="1"/>
    <xf numFmtId="9" fontId="7" fillId="2" borderId="0" xfId="3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center"/>
    </xf>
    <xf numFmtId="164" fontId="0" fillId="2" borderId="0" xfId="0" applyNumberForma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/>
    </xf>
    <xf numFmtId="164" fontId="2" fillId="2" borderId="0" xfId="2" applyNumberFormat="1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7" fontId="14" fillId="2" borderId="2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64" fontId="15" fillId="2" borderId="2" xfId="0" applyNumberFormat="1" applyFont="1" applyFill="1" applyBorder="1" applyAlignment="1" applyProtection="1">
      <alignment vertical="center"/>
    </xf>
    <xf numFmtId="0" fontId="16" fillId="2" borderId="0" xfId="0" applyFont="1" applyFill="1" applyBorder="1" applyProtection="1"/>
    <xf numFmtId="164" fontId="14" fillId="2" borderId="2" xfId="2" applyNumberFormat="1" applyFont="1" applyFill="1" applyBorder="1" applyProtection="1">
      <protection locked="0"/>
    </xf>
    <xf numFmtId="164" fontId="14" fillId="3" borderId="2" xfId="2" applyNumberFormat="1" applyFont="1" applyFill="1" applyBorder="1" applyProtection="1">
      <protection locked="0"/>
    </xf>
    <xf numFmtId="9" fontId="17" fillId="2" borderId="0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left" vertical="center"/>
    </xf>
    <xf numFmtId="164" fontId="14" fillId="2" borderId="0" xfId="2" applyNumberFormat="1" applyFont="1" applyFill="1" applyBorder="1" applyProtection="1"/>
    <xf numFmtId="0" fontId="18" fillId="2" borderId="0" xfId="0" applyFont="1" applyFill="1" applyBorder="1" applyAlignment="1" applyProtection="1">
      <alignment horizontal="left"/>
    </xf>
    <xf numFmtId="0" fontId="19" fillId="2" borderId="3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horizontal="center" vertical="center"/>
      <protection locked="0"/>
    </xf>
    <xf numFmtId="9" fontId="20" fillId="0" borderId="1" xfId="0" applyNumberFormat="1" applyFont="1" applyFill="1" applyBorder="1" applyAlignment="1">
      <alignment horizontal="center" vertical="center"/>
    </xf>
    <xf numFmtId="44" fontId="21" fillId="4" borderId="4" xfId="2" applyFont="1" applyFill="1" applyBorder="1" applyAlignment="1" applyProtection="1">
      <alignment horizontal="center" vertical="center"/>
      <protection locked="0"/>
    </xf>
    <xf numFmtId="44" fontId="21" fillId="5" borderId="4" xfId="2" applyFont="1" applyFill="1" applyBorder="1" applyAlignment="1" applyProtection="1">
      <alignment horizontal="center" vertical="center"/>
      <protection locked="0"/>
    </xf>
    <xf numFmtId="44" fontId="21" fillId="6" borderId="4" xfId="2" applyFont="1" applyFill="1" applyBorder="1" applyAlignment="1" applyProtection="1">
      <alignment horizontal="center" vertical="center"/>
      <protection locked="0"/>
    </xf>
    <xf numFmtId="44" fontId="21" fillId="7" borderId="4" xfId="2" applyFont="1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>
      <alignment vertical="center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4" fontId="2" fillId="0" borderId="1" xfId="2" applyFont="1" applyFill="1" applyBorder="1" applyAlignment="1"/>
    <xf numFmtId="44" fontId="0" fillId="0" borderId="1" xfId="0" applyNumberFormat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Fill="1" applyBorder="1" applyAlignment="1">
      <alignment vertical="center"/>
    </xf>
    <xf numFmtId="7" fontId="11" fillId="2" borderId="0" xfId="0" applyNumberFormat="1" applyFont="1" applyFill="1" applyBorder="1" applyAlignment="1" applyProtection="1">
      <alignment horizontal="center" vertical="center"/>
    </xf>
    <xf numFmtId="44" fontId="2" fillId="0" borderId="5" xfId="2" applyFont="1" applyFill="1" applyBorder="1" applyAlignment="1" applyProtection="1">
      <protection locked="0"/>
    </xf>
    <xf numFmtId="44" fontId="2" fillId="0" borderId="5" xfId="2" applyFont="1" applyFill="1" applyBorder="1" applyAlignment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>
      <alignment vertical="center"/>
    </xf>
    <xf numFmtId="11" fontId="0" fillId="0" borderId="0" xfId="0" applyNumberFormat="1"/>
    <xf numFmtId="0" fontId="0" fillId="2" borderId="11" xfId="0" applyFill="1" applyBorder="1" applyAlignment="1" applyProtection="1">
      <alignment horizontal="right" vertical="center"/>
    </xf>
    <xf numFmtId="0" fontId="0" fillId="11" borderId="0" xfId="0" applyFill="1" applyBorder="1" applyProtection="1"/>
    <xf numFmtId="0" fontId="0" fillId="11" borderId="0" xfId="0" applyFill="1" applyBorder="1" applyAlignment="1" applyProtection="1">
      <alignment horizontal="left"/>
    </xf>
    <xf numFmtId="0" fontId="0" fillId="11" borderId="0" xfId="0" applyFill="1" applyBorder="1" applyAlignment="1" applyProtection="1">
      <alignment horizontal="right" vertical="center"/>
    </xf>
    <xf numFmtId="0" fontId="17" fillId="2" borderId="0" xfId="0" applyFont="1" applyFill="1" applyBorder="1" applyProtection="1"/>
    <xf numFmtId="0" fontId="0" fillId="2" borderId="0" xfId="0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right" vertical="center"/>
    </xf>
    <xf numFmtId="0" fontId="0" fillId="2" borderId="12" xfId="0" applyFill="1" applyBorder="1" applyAlignment="1" applyProtection="1">
      <alignment horizontal="right" vertical="center"/>
    </xf>
    <xf numFmtId="0" fontId="9" fillId="2" borderId="14" xfId="0" applyFont="1" applyFill="1" applyBorder="1" applyAlignment="1" applyProtection="1">
      <alignment horizontal="right" vertical="center"/>
    </xf>
    <xf numFmtId="0" fontId="0" fillId="2" borderId="0" xfId="0" applyFill="1" applyBorder="1"/>
    <xf numFmtId="0" fontId="23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0" fillId="2" borderId="0" xfId="0" applyFill="1"/>
    <xf numFmtId="0" fontId="2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8" fillId="2" borderId="0" xfId="0" applyFont="1" applyFill="1" applyBorder="1" applyAlignment="1" applyProtection="1">
      <alignment horizontal="center" vertical="center"/>
    </xf>
    <xf numFmtId="9" fontId="26" fillId="2" borderId="20" xfId="3" applyNumberFormat="1" applyFont="1" applyFill="1" applyBorder="1" applyAlignment="1" applyProtection="1">
      <alignment horizontal="right" vertical="center"/>
    </xf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protection locked="0"/>
    </xf>
    <xf numFmtId="0" fontId="17" fillId="0" borderId="2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4" fontId="4" fillId="2" borderId="19" xfId="2" applyFont="1" applyFill="1" applyBorder="1" applyAlignment="1">
      <alignment horizontal="center" vertical="center"/>
    </xf>
    <xf numFmtId="44" fontId="14" fillId="4" borderId="21" xfId="2" applyFont="1" applyFill="1" applyBorder="1" applyAlignment="1" applyProtection="1">
      <alignment horizontal="center" vertical="center"/>
      <protection locked="0"/>
    </xf>
    <xf numFmtId="44" fontId="14" fillId="5" borderId="22" xfId="2" applyFont="1" applyFill="1" applyBorder="1" applyAlignment="1" applyProtection="1">
      <alignment horizontal="center" vertical="center"/>
      <protection locked="0"/>
    </xf>
    <xf numFmtId="44" fontId="14" fillId="6" borderId="21" xfId="2" applyFont="1" applyFill="1" applyBorder="1" applyAlignment="1" applyProtection="1">
      <alignment horizontal="center" vertical="center"/>
      <protection locked="0"/>
    </xf>
    <xf numFmtId="44" fontId="14" fillId="7" borderId="23" xfId="2" applyFont="1" applyFill="1" applyBorder="1" applyAlignment="1" applyProtection="1">
      <alignment horizontal="center" vertical="center"/>
      <protection locked="0"/>
    </xf>
    <xf numFmtId="0" fontId="5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8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Protection="1"/>
    <xf numFmtId="44" fontId="21" fillId="2" borderId="0" xfId="0" applyNumberFormat="1" applyFont="1" applyFill="1" applyBorder="1" applyProtection="1"/>
    <xf numFmtId="44" fontId="6" fillId="10" borderId="26" xfId="2" applyFont="1" applyFill="1" applyBorder="1" applyAlignment="1" applyProtection="1">
      <alignment horizontal="right" vertical="center"/>
    </xf>
    <xf numFmtId="164" fontId="38" fillId="2" borderId="1" xfId="2" applyNumberFormat="1" applyFont="1" applyFill="1" applyBorder="1" applyProtection="1"/>
    <xf numFmtId="164" fontId="36" fillId="2" borderId="0" xfId="0" applyNumberFormat="1" applyFont="1" applyFill="1" applyBorder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64" fontId="14" fillId="2" borderId="2" xfId="2" applyNumberFormat="1" applyFont="1" applyFill="1" applyBorder="1" applyProtection="1"/>
    <xf numFmtId="0" fontId="12" fillId="2" borderId="0" xfId="0" applyFont="1" applyFill="1" applyBorder="1" applyAlignment="1" applyProtection="1">
      <alignment vertical="top"/>
    </xf>
    <xf numFmtId="44" fontId="6" fillId="10" borderId="1" xfId="2" applyFont="1" applyFill="1" applyBorder="1" applyAlignment="1" applyProtection="1">
      <alignment horizontal="right" vertical="center"/>
      <protection locked="0"/>
    </xf>
    <xf numFmtId="9" fontId="4" fillId="10" borderId="26" xfId="0" applyNumberFormat="1" applyFont="1" applyFill="1" applyBorder="1" applyAlignment="1" applyProtection="1">
      <alignment horizontal="center" vertical="center"/>
    </xf>
    <xf numFmtId="9" fontId="4" fillId="10" borderId="28" xfId="0" applyNumberFormat="1" applyFont="1" applyFill="1" applyBorder="1" applyAlignment="1" applyProtection="1">
      <alignment horizontal="center" vertical="center"/>
    </xf>
    <xf numFmtId="9" fontId="7" fillId="3" borderId="0" xfId="3" applyNumberFormat="1" applyFont="1" applyFill="1" applyBorder="1" applyAlignment="1" applyProtection="1">
      <alignment horizontal="right" vertical="center"/>
    </xf>
    <xf numFmtId="9" fontId="26" fillId="3" borderId="20" xfId="3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44" fontId="6" fillId="4" borderId="1" xfId="2" applyFont="1" applyFill="1" applyBorder="1" applyAlignment="1" applyProtection="1">
      <alignment horizontal="right" vertical="center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4" fillId="0" borderId="0" xfId="0" applyFont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44" fontId="2" fillId="2" borderId="2" xfId="2" applyFont="1" applyFill="1" applyBorder="1" applyProtection="1"/>
    <xf numFmtId="0" fontId="22" fillId="0" borderId="0" xfId="0" applyFont="1" applyProtection="1"/>
    <xf numFmtId="9" fontId="2" fillId="2" borderId="2" xfId="3" applyFont="1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9" borderId="8" xfId="0" applyFill="1" applyBorder="1" applyProtection="1"/>
    <xf numFmtId="0" fontId="0" fillId="9" borderId="9" xfId="0" applyFill="1" applyBorder="1" applyProtection="1"/>
    <xf numFmtId="0" fontId="0" fillId="0" borderId="9" xfId="0" applyBorder="1" applyProtection="1"/>
    <xf numFmtId="0" fontId="0" fillId="0" borderId="10" xfId="0" applyBorder="1" applyProtection="1"/>
    <xf numFmtId="44" fontId="2" fillId="4" borderId="2" xfId="2" applyFont="1" applyFill="1" applyBorder="1" applyProtection="1"/>
    <xf numFmtId="44" fontId="2" fillId="2" borderId="16" xfId="2" applyFont="1" applyFill="1" applyBorder="1" applyProtection="1"/>
    <xf numFmtId="0" fontId="34" fillId="2" borderId="16" xfId="0" applyFont="1" applyFill="1" applyBorder="1" applyAlignment="1" applyProtection="1">
      <alignment horizontal="center"/>
    </xf>
    <xf numFmtId="44" fontId="2" fillId="7" borderId="2" xfId="2" applyFont="1" applyFill="1" applyBorder="1" applyProtection="1"/>
    <xf numFmtId="0" fontId="42" fillId="2" borderId="0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21" fillId="2" borderId="27" xfId="0" applyFont="1" applyFill="1" applyBorder="1" applyAlignment="1" applyProtection="1">
      <alignment horizontal="center" vertical="center" wrapText="1"/>
      <protection locked="0"/>
    </xf>
    <xf numFmtId="0" fontId="21" fillId="2" borderId="28" xfId="0" applyFont="1" applyFill="1" applyBorder="1" applyAlignment="1" applyProtection="1">
      <alignment horizontal="center" vertical="center" wrapText="1"/>
      <protection locked="0"/>
    </xf>
    <xf numFmtId="0" fontId="40" fillId="2" borderId="15" xfId="0" applyFont="1" applyFill="1" applyBorder="1" applyAlignment="1" applyProtection="1">
      <alignment horizontal="right" vertical="center" wrapText="1"/>
    </xf>
    <xf numFmtId="0" fontId="40" fillId="2" borderId="16" xfId="0" applyFont="1" applyFill="1" applyBorder="1" applyAlignment="1" applyProtection="1">
      <alignment horizontal="right" vertical="center"/>
    </xf>
    <xf numFmtId="0" fontId="39" fillId="2" borderId="37" xfId="0" applyFont="1" applyFill="1" applyBorder="1" applyAlignment="1" applyProtection="1">
      <alignment horizontal="right" vertical="center"/>
    </xf>
    <xf numFmtId="164" fontId="28" fillId="2" borderId="27" xfId="0" applyNumberFormat="1" applyFont="1" applyFill="1" applyBorder="1" applyAlignment="1" applyProtection="1">
      <alignment horizontal="center"/>
    </xf>
    <xf numFmtId="0" fontId="28" fillId="2" borderId="28" xfId="0" applyFont="1" applyFill="1" applyBorder="1" applyAlignment="1" applyProtection="1">
      <alignment horizontal="center"/>
    </xf>
    <xf numFmtId="0" fontId="29" fillId="0" borderId="27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 wrapText="1"/>
    </xf>
    <xf numFmtId="0" fontId="29" fillId="0" borderId="28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26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/>
    </xf>
    <xf numFmtId="0" fontId="21" fillId="4" borderId="27" xfId="0" applyFont="1" applyFill="1" applyBorder="1" applyAlignment="1" applyProtection="1">
      <alignment horizontal="center" vertical="center" wrapText="1"/>
      <protection locked="0"/>
    </xf>
    <xf numFmtId="0" fontId="21" fillId="4" borderId="28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35" fillId="2" borderId="25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 applyProtection="1">
      <alignment horizontal="center" vertical="center" wrapText="1"/>
    </xf>
    <xf numFmtId="0" fontId="30" fillId="4" borderId="0" xfId="0" applyFont="1" applyFill="1" applyBorder="1" applyAlignment="1" applyProtection="1">
      <alignment horizontal="center" vertical="center" wrapText="1"/>
    </xf>
    <xf numFmtId="0" fontId="4" fillId="12" borderId="27" xfId="0" applyFont="1" applyFill="1" applyBorder="1" applyAlignment="1" applyProtection="1">
      <alignment horizontal="center" vertical="center"/>
      <protection locked="0"/>
    </xf>
    <xf numFmtId="0" fontId="4" fillId="12" borderId="32" xfId="0" applyFont="1" applyFill="1" applyBorder="1" applyAlignment="1" applyProtection="1">
      <alignment horizontal="center" vertical="center"/>
      <protection locked="0"/>
    </xf>
    <xf numFmtId="0" fontId="4" fillId="12" borderId="2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31" fillId="3" borderId="20" xfId="0" applyFont="1" applyFill="1" applyBorder="1" applyAlignment="1" applyProtection="1">
      <alignment horizontal="center" vertical="center"/>
    </xf>
    <xf numFmtId="0" fontId="0" fillId="12" borderId="0" xfId="0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17" fillId="3" borderId="35" xfId="0" applyFont="1" applyFill="1" applyBorder="1" applyAlignment="1" applyProtection="1">
      <alignment horizontal="center"/>
      <protection locked="0"/>
    </xf>
    <xf numFmtId="0" fontId="17" fillId="3" borderId="3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1" fillId="2" borderId="18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31" fillId="2" borderId="20" xfId="0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/>
      <protection locked="0"/>
    </xf>
    <xf numFmtId="0" fontId="17" fillId="2" borderId="3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center"/>
    </xf>
    <xf numFmtId="0" fontId="4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32" fillId="3" borderId="27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</cellXfs>
  <cellStyles count="4">
    <cellStyle name="Lien hypertexte" xfId="1" builtinId="8"/>
    <cellStyle name="Monétaire" xfId="2" builtinId="4"/>
    <cellStyle name="Normal" xfId="0" builtinId="0"/>
    <cellStyle name="Pourcentage" xfId="3" builtinId="5"/>
  </cellStyles>
  <dxfs count="34"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 tint="-4.9989318521683403E-2"/>
      </font>
    </dxf>
    <dxf>
      <font>
        <color theme="0"/>
      </font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10</xdr:row>
      <xdr:rowOff>182880</xdr:rowOff>
    </xdr:from>
    <xdr:to>
      <xdr:col>12</xdr:col>
      <xdr:colOff>421013</xdr:colOff>
      <xdr:row>12</xdr:row>
      <xdr:rowOff>99060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6240780" y="2506980"/>
          <a:ext cx="1853573" cy="31242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Montant de l'adhésion </a:t>
          </a:r>
        </a:p>
      </xdr:txBody>
    </xdr:sp>
    <xdr:clientData/>
  </xdr:twoCellAnchor>
  <xdr:twoCellAnchor>
    <xdr:from>
      <xdr:col>10</xdr:col>
      <xdr:colOff>160020</xdr:colOff>
      <xdr:row>13</xdr:row>
      <xdr:rowOff>76200</xdr:rowOff>
    </xdr:from>
    <xdr:to>
      <xdr:col>12</xdr:col>
      <xdr:colOff>641978</xdr:colOff>
      <xdr:row>15</xdr:row>
      <xdr:rowOff>89674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263640" y="2994660"/>
          <a:ext cx="2051678" cy="32589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Nom</a:t>
          </a:r>
          <a:r>
            <a:rPr lang="fr-FR" sz="1100" baseline="0"/>
            <a:t> et Prénom de l'adhérent</a:t>
          </a:r>
          <a:endParaRPr lang="fr-FR" sz="1100"/>
        </a:p>
      </xdr:txBody>
    </xdr:sp>
    <xdr:clientData/>
  </xdr:twoCellAnchor>
  <xdr:twoCellAnchor>
    <xdr:from>
      <xdr:col>10</xdr:col>
      <xdr:colOff>137160</xdr:colOff>
      <xdr:row>15</xdr:row>
      <xdr:rowOff>188595</xdr:rowOff>
    </xdr:from>
    <xdr:to>
      <xdr:col>14</xdr:col>
      <xdr:colOff>192410</xdr:colOff>
      <xdr:row>17</xdr:row>
      <xdr:rowOff>106812</xdr:rowOff>
    </xdr:to>
    <xdr:sp macro="" textlink="">
      <xdr:nvSpPr>
        <xdr:cNvPr id="4" name="ZoneTexte 3">
          <a:extLst>
            <a:ext uri="{FF2B5EF4-FFF2-40B4-BE49-F238E27FC236}"/>
          </a:extLst>
        </xdr:cNvPr>
        <xdr:cNvSpPr txBox="1"/>
      </xdr:nvSpPr>
      <xdr:spPr>
        <a:xfrm>
          <a:off x="6240780" y="3419475"/>
          <a:ext cx="3194690" cy="31445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Indiquer le numéro de CHEQUIER</a:t>
          </a:r>
          <a:r>
            <a:rPr lang="fr-FR" sz="1100" baseline="0"/>
            <a:t> et N° du CHEQUE</a:t>
          </a:r>
        </a:p>
        <a:p>
          <a:endParaRPr lang="fr-FR" sz="1100"/>
        </a:p>
      </xdr:txBody>
    </xdr:sp>
    <xdr:clientData/>
  </xdr:twoCellAnchor>
  <xdr:twoCellAnchor>
    <xdr:from>
      <xdr:col>10</xdr:col>
      <xdr:colOff>135255</xdr:colOff>
      <xdr:row>18</xdr:row>
      <xdr:rowOff>137160</xdr:rowOff>
    </xdr:from>
    <xdr:to>
      <xdr:col>17</xdr:col>
      <xdr:colOff>287655</xdr:colOff>
      <xdr:row>22</xdr:row>
      <xdr:rowOff>121920</xdr:rowOff>
    </xdr:to>
    <xdr:sp macro="" textlink="">
      <xdr:nvSpPr>
        <xdr:cNvPr id="5" name="ZoneTexte 4">
          <a:extLst>
            <a:ext uri="{FF2B5EF4-FFF2-40B4-BE49-F238E27FC236}"/>
          </a:extLst>
        </xdr:cNvPr>
        <xdr:cNvSpPr txBox="1"/>
      </xdr:nvSpPr>
      <xdr:spPr>
        <a:xfrm>
          <a:off x="6238875" y="3878580"/>
          <a:ext cx="5646420" cy="632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Si l'adhérent bénéficied'un modede paiment complémentaire : </a:t>
          </a:r>
          <a:r>
            <a:rPr lang="fr-FR" sz="1100" b="1"/>
            <a:t>Carte Tattoo</a:t>
          </a:r>
          <a:r>
            <a:rPr lang="fr-FR" sz="1100" b="1" baseline="0"/>
            <a:t> </a:t>
          </a:r>
          <a:r>
            <a:rPr lang="fr-FR" sz="1100" baseline="0"/>
            <a:t>(Département) ou </a:t>
          </a:r>
          <a:r>
            <a:rPr lang="fr-FR" sz="1100" b="1" baseline="0"/>
            <a:t>PASS' REGION  </a:t>
          </a:r>
          <a:r>
            <a:rPr lang="fr-FR" sz="1100" baseline="0"/>
            <a:t>- Faire le choix correspondant </a:t>
          </a:r>
          <a:r>
            <a:rPr lang="fr-FR" sz="1100" u="sng" baseline="0"/>
            <a:t>(liste déroulante</a:t>
          </a:r>
          <a:r>
            <a:rPr lang="fr-FR" sz="1100" baseline="0"/>
            <a:t>). le montant sera automatiquement intégré dans la cellule à DROITE  pour </a:t>
          </a:r>
          <a:r>
            <a:rPr lang="fr-FR" sz="1100" b="1" baseline="0">
              <a:solidFill>
                <a:schemeClr val="tx1"/>
              </a:solidFill>
            </a:rPr>
            <a:t>le PASS'REGION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137160</xdr:colOff>
      <xdr:row>27</xdr:row>
      <xdr:rowOff>78105</xdr:rowOff>
    </xdr:from>
    <xdr:to>
      <xdr:col>17</xdr:col>
      <xdr:colOff>581030</xdr:colOff>
      <xdr:row>28</xdr:row>
      <xdr:rowOff>360045</xdr:rowOff>
    </xdr:to>
    <xdr:sp macro="" textlink="">
      <xdr:nvSpPr>
        <xdr:cNvPr id="6" name="ZoneTexte 5">
          <a:extLst>
            <a:ext uri="{FF2B5EF4-FFF2-40B4-BE49-F238E27FC236}"/>
          </a:extLst>
        </xdr:cNvPr>
        <xdr:cNvSpPr txBox="1"/>
      </xdr:nvSpPr>
      <xdr:spPr>
        <a:xfrm>
          <a:off x="6240780" y="5434965"/>
          <a:ext cx="5937890" cy="47244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En fonction de l'age de l'adhérent</a:t>
          </a:r>
          <a:r>
            <a:rPr lang="fr-FR" sz="1100" baseline="0"/>
            <a:t> </a:t>
          </a:r>
          <a:r>
            <a:rPr lang="fr-FR" sz="1100" b="1" baseline="0">
              <a:solidFill>
                <a:srgbClr val="FF0000"/>
              </a:solidFill>
            </a:rPr>
            <a:t>: "Jeune" </a:t>
          </a:r>
          <a:r>
            <a:rPr lang="fr-FR" sz="1100" baseline="0"/>
            <a:t>si inférieur à 18 ans </a:t>
          </a:r>
          <a:r>
            <a:rPr lang="fr-FR" sz="1100"/>
            <a:t>indiquer ou </a:t>
          </a:r>
          <a:r>
            <a:rPr lang="fr-FR" sz="1100" b="1">
              <a:solidFill>
                <a:srgbClr val="FF0000"/>
              </a:solidFill>
            </a:rPr>
            <a:t>"Adulte" </a:t>
          </a:r>
          <a:r>
            <a:rPr lang="fr-FR" sz="1100"/>
            <a:t>supérieur ou égal à 18.</a:t>
          </a:r>
          <a:r>
            <a:rPr lang="fr-FR" sz="1100" baseline="0"/>
            <a:t> Choisir sa classification </a:t>
          </a:r>
          <a:r>
            <a:rPr lang="fr-FR" sz="1100" u="sng" baseline="0"/>
            <a:t>dans liste déroulante</a:t>
          </a:r>
          <a:endParaRPr lang="fr-FR" sz="1100" u="sng"/>
        </a:p>
      </xdr:txBody>
    </xdr:sp>
    <xdr:clientData/>
  </xdr:twoCellAnchor>
  <xdr:twoCellAnchor>
    <xdr:from>
      <xdr:col>10</xdr:col>
      <xdr:colOff>320040</xdr:colOff>
      <xdr:row>3</xdr:row>
      <xdr:rowOff>175260</xdr:rowOff>
    </xdr:from>
    <xdr:to>
      <xdr:col>15</xdr:col>
      <xdr:colOff>55253</xdr:colOff>
      <xdr:row>6</xdr:row>
      <xdr:rowOff>866775</xdr:rowOff>
    </xdr:to>
    <xdr:sp macro="" textlink="">
      <xdr:nvSpPr>
        <xdr:cNvPr id="7" name="ZoneTexte 6">
          <a:extLst>
            <a:ext uri="{FF2B5EF4-FFF2-40B4-BE49-F238E27FC236}"/>
          </a:extLst>
        </xdr:cNvPr>
        <xdr:cNvSpPr txBox="1"/>
      </xdr:nvSpPr>
      <xdr:spPr>
        <a:xfrm>
          <a:off x="6423660" y="586740"/>
          <a:ext cx="3659513" cy="12477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Sur</a:t>
          </a:r>
          <a:r>
            <a:rPr lang="fr-FR" sz="1100" baseline="0"/>
            <a:t> l'onglet : </a:t>
          </a:r>
          <a:r>
            <a:rPr lang="fr-FR" sz="1100" b="1" baseline="0">
              <a:solidFill>
                <a:srgbClr val="FF0000"/>
              </a:solidFill>
            </a:rPr>
            <a:t>"Facture1 " </a:t>
          </a:r>
          <a:r>
            <a:rPr lang="fr-FR" sz="1100" baseline="0"/>
            <a:t>renseigner le nom de votre club et les coordonnées adresse, téléphone, contact et siret.</a:t>
          </a:r>
        </a:p>
        <a:p>
          <a:endParaRPr lang="fr-FR" sz="1100" baseline="0"/>
        </a:p>
        <a:p>
          <a:r>
            <a:rPr lang="fr-FR" sz="1100" b="1" baseline="0"/>
            <a:t>Ces données seront automatiquement reportées dans  4 autres onglets suivants.</a:t>
          </a:r>
        </a:p>
      </xdr:txBody>
    </xdr:sp>
    <xdr:clientData/>
  </xdr:twoCellAnchor>
  <xdr:twoCellAnchor>
    <xdr:from>
      <xdr:col>7</xdr:col>
      <xdr:colOff>91440</xdr:colOff>
      <xdr:row>11</xdr:row>
      <xdr:rowOff>148590</xdr:rowOff>
    </xdr:from>
    <xdr:to>
      <xdr:col>10</xdr:col>
      <xdr:colOff>137160</xdr:colOff>
      <xdr:row>11</xdr:row>
      <xdr:rowOff>160020</xdr:rowOff>
    </xdr:to>
    <xdr:cxnSp macro="">
      <xdr:nvCxnSpPr>
        <xdr:cNvPr id="8" name="Connecteur droit avec flèche 7">
          <a:extLst>
            <a:ext uri="{FF2B5EF4-FFF2-40B4-BE49-F238E27FC236}"/>
          </a:extLst>
        </xdr:cNvPr>
        <xdr:cNvCxnSpPr>
          <a:stCxn id="2" idx="1"/>
        </xdr:cNvCxnSpPr>
      </xdr:nvCxnSpPr>
      <xdr:spPr>
        <a:xfrm rot="10800000" flipV="1">
          <a:off x="5135880" y="2663190"/>
          <a:ext cx="1104900" cy="1143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1463040</xdr:colOff>
      <xdr:row>3</xdr:row>
      <xdr:rowOff>175260</xdr:rowOff>
    </xdr:from>
    <xdr:to>
      <xdr:col>10</xdr:col>
      <xdr:colOff>306682</xdr:colOff>
      <xdr:row>6</xdr:row>
      <xdr:rowOff>350520</xdr:rowOff>
    </xdr:to>
    <xdr:cxnSp macro="">
      <xdr:nvCxnSpPr>
        <xdr:cNvPr id="11" name="Connecteur droit avec flèche 10">
          <a:extLst>
            <a:ext uri="{FF2B5EF4-FFF2-40B4-BE49-F238E27FC236}"/>
          </a:extLst>
        </xdr:cNvPr>
        <xdr:cNvCxnSpPr/>
      </xdr:nvCxnSpPr>
      <xdr:spPr>
        <a:xfrm flipH="1" flipV="1">
          <a:off x="3124200" y="586740"/>
          <a:ext cx="3286102" cy="73152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1386840</xdr:colOff>
      <xdr:row>11</xdr:row>
      <xdr:rowOff>160021</xdr:rowOff>
    </xdr:from>
    <xdr:to>
      <xdr:col>10</xdr:col>
      <xdr:colOff>160020</xdr:colOff>
      <xdr:row>14</xdr:row>
      <xdr:rowOff>41028</xdr:rowOff>
    </xdr:to>
    <xdr:cxnSp macro="">
      <xdr:nvCxnSpPr>
        <xdr:cNvPr id="12" name="Connecteur droit avec flèche 11">
          <a:extLst>
            <a:ext uri="{FF2B5EF4-FFF2-40B4-BE49-F238E27FC236}"/>
          </a:extLst>
        </xdr:cNvPr>
        <xdr:cNvCxnSpPr>
          <a:stCxn id="3" idx="1"/>
        </xdr:cNvCxnSpPr>
      </xdr:nvCxnSpPr>
      <xdr:spPr>
        <a:xfrm rot="10800000">
          <a:off x="3048000" y="2674621"/>
          <a:ext cx="3215640" cy="482987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213360</xdr:colOff>
      <xdr:row>13</xdr:row>
      <xdr:rowOff>175260</xdr:rowOff>
    </xdr:from>
    <xdr:to>
      <xdr:col>10</xdr:col>
      <xdr:colOff>137160</xdr:colOff>
      <xdr:row>16</xdr:row>
      <xdr:rowOff>155324</xdr:rowOff>
    </xdr:to>
    <xdr:cxnSp macro="">
      <xdr:nvCxnSpPr>
        <xdr:cNvPr id="17" name="Connecteur droit avec flèche 16">
          <a:extLst>
            <a:ext uri="{FF2B5EF4-FFF2-40B4-BE49-F238E27FC236}"/>
          </a:extLst>
        </xdr:cNvPr>
        <xdr:cNvCxnSpPr>
          <a:stCxn id="4" idx="1"/>
        </xdr:cNvCxnSpPr>
      </xdr:nvCxnSpPr>
      <xdr:spPr>
        <a:xfrm rot="10800000">
          <a:off x="1501140" y="3093720"/>
          <a:ext cx="4739640" cy="482984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22</xdr:row>
      <xdr:rowOff>175260</xdr:rowOff>
    </xdr:from>
    <xdr:to>
      <xdr:col>17</xdr:col>
      <xdr:colOff>272415</xdr:colOff>
      <xdr:row>26</xdr:row>
      <xdr:rowOff>83820</xdr:rowOff>
    </xdr:to>
    <xdr:sp macro="" textlink="">
      <xdr:nvSpPr>
        <xdr:cNvPr id="20" name="ZoneTexte 19">
          <a:extLst>
            <a:ext uri="{FF2B5EF4-FFF2-40B4-BE49-F238E27FC236}"/>
          </a:extLst>
        </xdr:cNvPr>
        <xdr:cNvSpPr txBox="1"/>
      </xdr:nvSpPr>
      <xdr:spPr>
        <a:xfrm>
          <a:off x="6202680" y="4564380"/>
          <a:ext cx="5667375" cy="632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Si l'adhérent bénéficied'un modede paiment complémentaire : </a:t>
          </a:r>
          <a:r>
            <a:rPr lang="fr-FR" sz="1100" b="1">
              <a:solidFill>
                <a:srgbClr val="00B050"/>
              </a:solidFill>
            </a:rPr>
            <a:t>Carte Tattoo</a:t>
          </a:r>
          <a:r>
            <a:rPr lang="fr-FR" sz="1100" b="1" baseline="0">
              <a:solidFill>
                <a:srgbClr val="00B050"/>
              </a:solidFill>
            </a:rPr>
            <a:t> </a:t>
          </a:r>
          <a:r>
            <a:rPr lang="fr-FR" sz="1100" baseline="0"/>
            <a:t>(Département Faire le choix correspondant </a:t>
          </a:r>
          <a:r>
            <a:rPr lang="fr-FR" sz="1100" u="sng" baseline="0"/>
            <a:t>(liste déroulante</a:t>
          </a:r>
          <a:r>
            <a:rPr lang="fr-FR" sz="1100" baseline="0"/>
            <a:t>). à appliquer selon l'usage de la carte (dans l'exemple 30 €   entre 10 à 60 €</a:t>
          </a:r>
          <a:endParaRPr lang="fr-FR" sz="1100"/>
        </a:p>
      </xdr:txBody>
    </xdr:sp>
    <xdr:clientData/>
  </xdr:twoCellAnchor>
  <xdr:twoCellAnchor>
    <xdr:from>
      <xdr:col>6</xdr:col>
      <xdr:colOff>640080</xdr:colOff>
      <xdr:row>16</xdr:row>
      <xdr:rowOff>190500</xdr:rowOff>
    </xdr:from>
    <xdr:to>
      <xdr:col>10</xdr:col>
      <xdr:colOff>495300</xdr:colOff>
      <xdr:row>22</xdr:row>
      <xdr:rowOff>76200</xdr:rowOff>
    </xdr:to>
    <xdr:cxnSp macro="">
      <xdr:nvCxnSpPr>
        <xdr:cNvPr id="21" name="Connecteur droit avec flèche 20">
          <a:extLst>
            <a:ext uri="{FF2B5EF4-FFF2-40B4-BE49-F238E27FC236}"/>
          </a:extLst>
        </xdr:cNvPr>
        <xdr:cNvCxnSpPr/>
      </xdr:nvCxnSpPr>
      <xdr:spPr>
        <a:xfrm rot="10800000">
          <a:off x="4937760" y="3611880"/>
          <a:ext cx="1661160" cy="85344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1744980</xdr:colOff>
      <xdr:row>19</xdr:row>
      <xdr:rowOff>0</xdr:rowOff>
    </xdr:from>
    <xdr:to>
      <xdr:col>10</xdr:col>
      <xdr:colOff>190500</xdr:colOff>
      <xdr:row>24</xdr:row>
      <xdr:rowOff>22860</xdr:rowOff>
    </xdr:to>
    <xdr:cxnSp macro="">
      <xdr:nvCxnSpPr>
        <xdr:cNvPr id="35" name="Connecteur droit avec flèche 34">
          <a:extLst>
            <a:ext uri="{FF2B5EF4-FFF2-40B4-BE49-F238E27FC236}"/>
          </a:extLst>
        </xdr:cNvPr>
        <xdr:cNvCxnSpPr/>
      </xdr:nvCxnSpPr>
      <xdr:spPr>
        <a:xfrm rot="10800000">
          <a:off x="3406140" y="3947160"/>
          <a:ext cx="2887980" cy="815340"/>
        </a:xfrm>
        <a:prstGeom prst="straightConnector1">
          <a:avLst/>
        </a:prstGeom>
        <a:ln w="38100">
          <a:solidFill>
            <a:srgbClr val="00B05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312420</xdr:colOff>
      <xdr:row>22</xdr:row>
      <xdr:rowOff>251461</xdr:rowOff>
    </xdr:from>
    <xdr:to>
      <xdr:col>10</xdr:col>
      <xdr:colOff>137160</xdr:colOff>
      <xdr:row>28</xdr:row>
      <xdr:rowOff>123826</xdr:rowOff>
    </xdr:to>
    <xdr:cxnSp macro="">
      <xdr:nvCxnSpPr>
        <xdr:cNvPr id="37" name="Connecteur droit avec flèche 36">
          <a:extLst>
            <a:ext uri="{FF2B5EF4-FFF2-40B4-BE49-F238E27FC236}"/>
          </a:extLst>
        </xdr:cNvPr>
        <xdr:cNvCxnSpPr>
          <a:stCxn id="6" idx="1"/>
        </xdr:cNvCxnSpPr>
      </xdr:nvCxnSpPr>
      <xdr:spPr>
        <a:xfrm rot="10800000">
          <a:off x="1600200" y="4640581"/>
          <a:ext cx="4640580" cy="103060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83820</xdr:colOff>
      <xdr:row>31</xdr:row>
      <xdr:rowOff>30481</xdr:rowOff>
    </xdr:from>
    <xdr:to>
      <xdr:col>17</xdr:col>
      <xdr:colOff>527690</xdr:colOff>
      <xdr:row>33</xdr:row>
      <xdr:rowOff>60961</xdr:rowOff>
    </xdr:to>
    <xdr:sp macro="" textlink="">
      <xdr:nvSpPr>
        <xdr:cNvPr id="40" name="ZoneTexte 39">
          <a:extLst>
            <a:ext uri="{FF2B5EF4-FFF2-40B4-BE49-F238E27FC236}"/>
          </a:extLst>
        </xdr:cNvPr>
        <xdr:cNvSpPr txBox="1"/>
      </xdr:nvSpPr>
      <xdr:spPr>
        <a:xfrm>
          <a:off x="6187440" y="6377941"/>
          <a:ext cx="5937890" cy="441960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Dans cet exemple la catégorie d'age n'a pas été indiquée  (cercle</a:t>
          </a:r>
          <a:r>
            <a:rPr lang="fr-FR" sz="1100" baseline="0"/>
            <a:t> rouge)  Un message d'alerte apparaît - OBLIGATOIRE -</a:t>
          </a:r>
          <a:endParaRPr lang="fr-FR" sz="1100"/>
        </a:p>
      </xdr:txBody>
    </xdr:sp>
    <xdr:clientData/>
  </xdr:twoCellAnchor>
  <xdr:twoCellAnchor>
    <xdr:from>
      <xdr:col>7</xdr:col>
      <xdr:colOff>22860</xdr:colOff>
      <xdr:row>28</xdr:row>
      <xdr:rowOff>388621</xdr:rowOff>
    </xdr:from>
    <xdr:to>
      <xdr:col>10</xdr:col>
      <xdr:colOff>83820</xdr:colOff>
      <xdr:row>32</xdr:row>
      <xdr:rowOff>83822</xdr:rowOff>
    </xdr:to>
    <xdr:cxnSp macro="">
      <xdr:nvCxnSpPr>
        <xdr:cNvPr id="41" name="Connecteur droit avec flèche 40">
          <a:extLst>
            <a:ext uri="{FF2B5EF4-FFF2-40B4-BE49-F238E27FC236}"/>
          </a:extLst>
        </xdr:cNvPr>
        <xdr:cNvCxnSpPr/>
      </xdr:nvCxnSpPr>
      <xdr:spPr>
        <a:xfrm rot="10800000">
          <a:off x="5067300" y="5935981"/>
          <a:ext cx="1120140" cy="701041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106680</xdr:colOff>
      <xdr:row>39</xdr:row>
      <xdr:rowOff>60960</xdr:rowOff>
    </xdr:from>
    <xdr:to>
      <xdr:col>2</xdr:col>
      <xdr:colOff>182880</xdr:colOff>
      <xdr:row>42</xdr:row>
      <xdr:rowOff>160020</xdr:rowOff>
    </xdr:to>
    <xdr:sp macro="" textlink="">
      <xdr:nvSpPr>
        <xdr:cNvPr id="44" name="Ellipse 43"/>
        <xdr:cNvSpPr/>
      </xdr:nvSpPr>
      <xdr:spPr>
        <a:xfrm>
          <a:off x="106680" y="7840980"/>
          <a:ext cx="1363980" cy="708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175260</xdr:colOff>
      <xdr:row>33</xdr:row>
      <xdr:rowOff>7619</xdr:rowOff>
    </xdr:from>
    <xdr:to>
      <xdr:col>10</xdr:col>
      <xdr:colOff>121920</xdr:colOff>
      <xdr:row>40</xdr:row>
      <xdr:rowOff>7618</xdr:rowOff>
    </xdr:to>
    <xdr:cxnSp macro="">
      <xdr:nvCxnSpPr>
        <xdr:cNvPr id="45" name="Connecteur droit avec flèche 44">
          <a:extLst>
            <a:ext uri="{FF2B5EF4-FFF2-40B4-BE49-F238E27FC236}"/>
          </a:extLst>
        </xdr:cNvPr>
        <xdr:cNvCxnSpPr/>
      </xdr:nvCxnSpPr>
      <xdr:spPr>
        <a:xfrm rot="10800000" flipV="1">
          <a:off x="1836420" y="6766559"/>
          <a:ext cx="4389120" cy="1158239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workbookViewId="0">
      <selection activeCell="I13" sqref="I13"/>
    </sheetView>
  </sheetViews>
  <sheetFormatPr baseColWidth="10" defaultRowHeight="14.4"/>
  <cols>
    <col min="5" max="5" width="9.44140625" customWidth="1"/>
    <col min="6" max="6" width="0" hidden="1" customWidth="1"/>
  </cols>
  <sheetData>
    <row r="1" spans="1:7">
      <c r="A1" s="110"/>
      <c r="B1" s="133" t="s">
        <v>30</v>
      </c>
      <c r="C1" s="133"/>
      <c r="D1" s="133"/>
      <c r="E1" s="133"/>
      <c r="F1" s="133"/>
      <c r="G1" s="110"/>
    </row>
    <row r="2" spans="1:7">
      <c r="A2" s="110"/>
      <c r="B2" s="110"/>
      <c r="C2" s="110"/>
      <c r="D2" s="110"/>
      <c r="E2" s="110"/>
      <c r="F2" s="110"/>
      <c r="G2" s="110"/>
    </row>
    <row r="3" spans="1:7">
      <c r="A3" s="111" t="s">
        <v>29</v>
      </c>
      <c r="B3" s="110"/>
      <c r="C3" s="110"/>
      <c r="D3" s="110"/>
      <c r="E3" s="110"/>
      <c r="F3" s="110"/>
      <c r="G3" s="110"/>
    </row>
    <row r="4" spans="1:7">
      <c r="A4" s="110" t="s">
        <v>31</v>
      </c>
      <c r="B4" s="110"/>
      <c r="C4" s="110"/>
      <c r="D4" s="110"/>
      <c r="E4" s="110"/>
      <c r="F4" s="110"/>
      <c r="G4" s="110"/>
    </row>
    <row r="5" spans="1:7" ht="15" thickBot="1">
      <c r="A5" s="110"/>
      <c r="B5" s="110"/>
      <c r="C5" s="110"/>
      <c r="D5" s="110"/>
      <c r="E5" s="110"/>
      <c r="F5" s="110"/>
      <c r="G5" s="110"/>
    </row>
    <row r="6" spans="1:7">
      <c r="A6" s="112" t="s">
        <v>33</v>
      </c>
      <c r="B6" s="113"/>
      <c r="C6" s="114"/>
      <c r="D6" s="114"/>
      <c r="E6" s="115"/>
      <c r="F6" s="110"/>
      <c r="G6" s="110"/>
    </row>
    <row r="7" spans="1:7" ht="15" thickBot="1">
      <c r="A7" s="116"/>
      <c r="B7" s="5"/>
      <c r="C7" s="5"/>
      <c r="D7" s="5"/>
      <c r="E7" s="117"/>
      <c r="F7" s="110" t="s">
        <v>34</v>
      </c>
      <c r="G7" s="110"/>
    </row>
    <row r="8" spans="1:7" ht="15" thickBot="1">
      <c r="A8" s="116"/>
      <c r="B8" s="5" t="s">
        <v>32</v>
      </c>
      <c r="C8" s="5"/>
      <c r="D8" s="5"/>
      <c r="E8" s="118">
        <v>130</v>
      </c>
      <c r="F8" s="119" t="s">
        <v>43</v>
      </c>
      <c r="G8" s="110"/>
    </row>
    <row r="9" spans="1:7" ht="15" thickBot="1">
      <c r="A9" s="116"/>
      <c r="B9" s="5"/>
      <c r="C9" s="5"/>
      <c r="D9" s="5"/>
      <c r="E9" s="117"/>
      <c r="F9" s="110"/>
      <c r="G9" s="110"/>
    </row>
    <row r="10" spans="1:7" ht="15" thickBot="1">
      <c r="A10" s="116"/>
      <c r="B10" s="5" t="s">
        <v>38</v>
      </c>
      <c r="C10" s="5"/>
      <c r="D10" s="5"/>
      <c r="E10" s="120">
        <v>0.2</v>
      </c>
      <c r="F10" s="119" t="s">
        <v>35</v>
      </c>
      <c r="G10" s="110"/>
    </row>
    <row r="11" spans="1:7" ht="15" thickBot="1">
      <c r="A11" s="116"/>
      <c r="B11" s="5"/>
      <c r="C11" s="5"/>
      <c r="D11" s="5"/>
      <c r="E11" s="117"/>
      <c r="F11" s="110"/>
      <c r="G11" s="110"/>
    </row>
    <row r="12" spans="1:7" ht="15" thickBot="1">
      <c r="A12" s="116"/>
      <c r="B12" s="5" t="s">
        <v>37</v>
      </c>
      <c r="C12" s="5"/>
      <c r="D12" s="5"/>
      <c r="E12" s="120">
        <v>0.3</v>
      </c>
      <c r="F12" s="119" t="s">
        <v>36</v>
      </c>
      <c r="G12" s="110"/>
    </row>
    <row r="13" spans="1:7">
      <c r="A13" s="116"/>
      <c r="B13" s="5"/>
      <c r="C13" s="5"/>
      <c r="D13" s="5"/>
      <c r="E13" s="117"/>
      <c r="F13" s="110"/>
      <c r="G13" s="110"/>
    </row>
    <row r="14" spans="1:7" ht="15" thickBot="1">
      <c r="A14" s="121"/>
      <c r="B14" s="122"/>
      <c r="C14" s="122"/>
      <c r="D14" s="122"/>
      <c r="E14" s="123"/>
      <c r="F14" s="110"/>
      <c r="G14" s="110"/>
    </row>
    <row r="15" spans="1:7" ht="15" thickBot="1">
      <c r="A15" s="110"/>
      <c r="B15" s="110"/>
      <c r="C15" s="110"/>
      <c r="D15" s="110"/>
      <c r="E15" s="110"/>
      <c r="F15" s="110"/>
      <c r="G15" s="110"/>
    </row>
    <row r="16" spans="1:7">
      <c r="A16" s="124" t="s">
        <v>39</v>
      </c>
      <c r="B16" s="125"/>
      <c r="C16" s="125"/>
      <c r="D16" s="126"/>
      <c r="E16" s="127"/>
      <c r="F16" s="110"/>
      <c r="G16" s="110"/>
    </row>
    <row r="17" spans="1:7" ht="15" thickBot="1">
      <c r="A17" s="116"/>
      <c r="B17" s="5"/>
      <c r="C17" s="5"/>
      <c r="D17" s="5"/>
      <c r="E17" s="117"/>
      <c r="F17" s="110"/>
      <c r="G17" s="110"/>
    </row>
    <row r="18" spans="1:7" ht="15" thickBot="1">
      <c r="A18" s="116"/>
      <c r="B18" s="5" t="s">
        <v>40</v>
      </c>
      <c r="C18" s="5"/>
      <c r="D18" s="5"/>
      <c r="E18" s="128">
        <v>30</v>
      </c>
      <c r="F18" s="119" t="s">
        <v>41</v>
      </c>
      <c r="G18" s="110"/>
    </row>
    <row r="19" spans="1:7">
      <c r="A19" s="116"/>
      <c r="B19" s="5"/>
      <c r="C19" s="5"/>
      <c r="D19" s="5"/>
      <c r="E19" s="129"/>
      <c r="F19" s="119"/>
      <c r="G19" s="110"/>
    </row>
    <row r="20" spans="1:7" ht="15" thickBot="1">
      <c r="A20" s="116"/>
      <c r="B20" s="5"/>
      <c r="C20" s="5"/>
      <c r="D20" s="5"/>
      <c r="E20" s="130" t="s">
        <v>42</v>
      </c>
      <c r="F20" s="110"/>
      <c r="G20" s="110"/>
    </row>
    <row r="21" spans="1:7" ht="15" thickBot="1">
      <c r="A21" s="116"/>
      <c r="B21" s="5" t="s">
        <v>60</v>
      </c>
      <c r="C21" s="5"/>
      <c r="D21" s="5"/>
      <c r="E21" s="131">
        <v>10</v>
      </c>
      <c r="F21" s="119" t="s">
        <v>42</v>
      </c>
      <c r="G21" s="110"/>
    </row>
    <row r="22" spans="1:7" ht="15" thickBot="1">
      <c r="A22" s="116"/>
      <c r="B22" s="5"/>
      <c r="C22" s="5"/>
      <c r="D22" s="5"/>
      <c r="E22" s="131">
        <v>20</v>
      </c>
      <c r="F22" s="110"/>
      <c r="G22" s="110"/>
    </row>
    <row r="23" spans="1:7" ht="15" thickBot="1">
      <c r="A23" s="116"/>
      <c r="B23" s="5"/>
      <c r="C23" s="5"/>
      <c r="D23" s="5"/>
      <c r="E23" s="131">
        <v>30</v>
      </c>
      <c r="F23" s="110"/>
      <c r="G23" s="110"/>
    </row>
    <row r="24" spans="1:7" ht="15" thickBot="1">
      <c r="A24" s="116"/>
      <c r="B24" s="5"/>
      <c r="C24" s="5"/>
      <c r="D24" s="5"/>
      <c r="E24" s="131">
        <v>40</v>
      </c>
      <c r="F24" s="110"/>
      <c r="G24" s="110"/>
    </row>
    <row r="25" spans="1:7" ht="15" thickBot="1">
      <c r="A25" s="116"/>
      <c r="B25" s="5"/>
      <c r="C25" s="5"/>
      <c r="D25" s="5"/>
      <c r="E25" s="131">
        <v>50</v>
      </c>
      <c r="F25" s="110"/>
      <c r="G25" s="110"/>
    </row>
    <row r="26" spans="1:7" ht="15" thickBot="1">
      <c r="A26" s="116"/>
      <c r="B26" s="5"/>
      <c r="C26" s="5"/>
      <c r="D26" s="5"/>
      <c r="E26" s="131">
        <v>60</v>
      </c>
      <c r="F26" s="110"/>
      <c r="G26" s="110"/>
    </row>
    <row r="27" spans="1:7">
      <c r="A27" s="116"/>
      <c r="B27" s="5"/>
      <c r="C27" s="5"/>
      <c r="D27" s="5"/>
      <c r="E27" s="117"/>
      <c r="F27" s="110"/>
      <c r="G27" s="110"/>
    </row>
    <row r="28" spans="1:7">
      <c r="A28" s="110"/>
      <c r="B28" s="130" t="s">
        <v>62</v>
      </c>
      <c r="C28" s="110"/>
      <c r="D28" s="110"/>
      <c r="E28" s="110"/>
      <c r="F28" s="110"/>
      <c r="G28" s="110"/>
    </row>
    <row r="29" spans="1:7">
      <c r="A29" s="110"/>
      <c r="B29" s="5" t="s">
        <v>40</v>
      </c>
      <c r="C29" s="110"/>
      <c r="D29" s="110"/>
      <c r="E29" s="110"/>
      <c r="F29" s="110"/>
      <c r="G29" s="110"/>
    </row>
    <row r="30" spans="1:7">
      <c r="A30" s="110"/>
      <c r="B30" s="5" t="s">
        <v>60</v>
      </c>
      <c r="C30" s="110"/>
      <c r="D30" s="110"/>
      <c r="E30" s="110"/>
      <c r="F30" s="110"/>
      <c r="G30" s="110"/>
    </row>
    <row r="31" spans="1:7">
      <c r="A31" s="110"/>
      <c r="B31" s="110"/>
      <c r="C31" s="110"/>
      <c r="D31" s="110"/>
      <c r="E31" s="110"/>
      <c r="F31" s="110"/>
      <c r="G31" s="110"/>
    </row>
  </sheetData>
  <sheetProtection sheet="1" objects="1" scenarios="1"/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9"/>
  <sheetViews>
    <sheetView topLeftCell="A15" zoomScaleSheetLayoutView="130" workbookViewId="0">
      <selection activeCell="L37" sqref="L37"/>
    </sheetView>
  </sheetViews>
  <sheetFormatPr baseColWidth="10" defaultColWidth="11.44140625" defaultRowHeight="14.4"/>
  <cols>
    <col min="1" max="1" width="1.77734375" style="1" customWidth="1"/>
    <col min="2" max="2" width="17" style="1" customWidth="1"/>
    <col min="3" max="3" width="5.44140625" style="1" customWidth="1"/>
    <col min="4" max="4" width="26.33203125" style="1" customWidth="1"/>
    <col min="5" max="5" width="8.44140625" style="2" customWidth="1"/>
    <col min="6" max="6" width="3.6640625" style="2" customWidth="1"/>
    <col min="7" max="7" width="10.88671875" style="1" customWidth="1"/>
    <col min="8" max="8" width="9.33203125" style="1" customWidth="1"/>
    <col min="9" max="9" width="3.5546875" style="1" customWidth="1"/>
    <col min="10" max="10" width="2.5546875" style="1" customWidth="1"/>
    <col min="11" max="14" width="11.44140625" style="1"/>
    <col min="15" max="18" width="11.44140625" style="1" customWidth="1"/>
    <col min="19" max="16384" width="11.44140625" style="1"/>
  </cols>
  <sheetData>
    <row r="1" spans="1:17" hidden="1">
      <c r="A1" s="57"/>
      <c r="B1" s="57" t="str">
        <f>Paramètres!B18</f>
        <v>PASS'REGION (Lycée)</v>
      </c>
      <c r="C1" s="57"/>
      <c r="D1" s="58">
        <f>lycee</f>
        <v>30</v>
      </c>
      <c r="E1" s="59" t="s">
        <v>44</v>
      </c>
      <c r="F1" s="59">
        <f>jeunes</f>
        <v>0.2</v>
      </c>
      <c r="G1" s="57"/>
    </row>
    <row r="2" spans="1:17" hidden="1">
      <c r="A2" s="57"/>
      <c r="B2" s="57" t="str">
        <f>Paramètres!B21</f>
        <v>Carte TATTOO (Collège)</v>
      </c>
      <c r="C2" s="57"/>
      <c r="D2" s="58" t="e">
        <f>college</f>
        <v>#VALUE!</v>
      </c>
      <c r="E2" s="59" t="s">
        <v>14</v>
      </c>
      <c r="F2" s="59">
        <f>adulte</f>
        <v>0.3</v>
      </c>
      <c r="G2" s="57"/>
    </row>
    <row r="3" spans="1:17" ht="32.4" customHeight="1" thickBot="1">
      <c r="B3" s="89" t="s">
        <v>58</v>
      </c>
      <c r="C3" s="5"/>
      <c r="D3" s="5"/>
      <c r="E3" s="4"/>
      <c r="F3" s="4"/>
      <c r="G3" s="5"/>
      <c r="H3" s="5"/>
      <c r="I3" s="5"/>
      <c r="J3" s="5"/>
      <c r="K3" s="141" t="s">
        <v>49</v>
      </c>
      <c r="L3" s="142"/>
      <c r="M3" s="142"/>
      <c r="N3" s="142"/>
      <c r="O3" s="142"/>
      <c r="P3" s="143"/>
    </row>
    <row r="4" spans="1:17" ht="15.6" customHeight="1" thickBot="1">
      <c r="B4" s="173" t="s">
        <v>64</v>
      </c>
      <c r="C4" s="174"/>
      <c r="D4" s="175"/>
      <c r="E4" s="7"/>
      <c r="F4" s="103"/>
      <c r="G4" s="176" t="s">
        <v>0</v>
      </c>
      <c r="H4" s="176"/>
      <c r="I4" s="176"/>
      <c r="J4" s="8"/>
    </row>
    <row r="5" spans="1:17" ht="13.8" customHeight="1">
      <c r="B5" s="108"/>
      <c r="C5" s="108"/>
      <c r="D5" s="108"/>
      <c r="E5" s="7"/>
      <c r="F5" s="104" t="s">
        <v>50</v>
      </c>
      <c r="G5" s="177"/>
      <c r="H5" s="177"/>
      <c r="I5" s="105"/>
      <c r="J5" s="8"/>
    </row>
    <row r="6" spans="1:17">
      <c r="A6" s="5"/>
      <c r="B6" s="178" t="s">
        <v>61</v>
      </c>
      <c r="C6" s="178"/>
      <c r="D6" s="178"/>
      <c r="E6" s="7"/>
      <c r="F6" s="7"/>
      <c r="G6" s="9"/>
      <c r="H6" s="5"/>
      <c r="I6" s="179"/>
      <c r="J6" s="179"/>
    </row>
    <row r="7" spans="1:17" ht="69.75" customHeight="1">
      <c r="A7" s="5"/>
      <c r="B7" s="178"/>
      <c r="C7" s="178"/>
      <c r="D7" s="178"/>
      <c r="E7" s="3"/>
      <c r="F7" s="3"/>
      <c r="G7" s="180" t="s">
        <v>1</v>
      </c>
      <c r="H7" s="180"/>
      <c r="I7" s="180"/>
      <c r="J7" s="10"/>
    </row>
    <row r="8" spans="1:17" ht="10.5" customHeight="1">
      <c r="A8" s="5"/>
      <c r="B8" s="5"/>
      <c r="C8" s="5"/>
      <c r="D8" s="5"/>
      <c r="E8" s="4"/>
      <c r="F8" s="4"/>
      <c r="G8" s="163" t="s">
        <v>8</v>
      </c>
      <c r="H8" s="163"/>
      <c r="I8" s="78"/>
      <c r="J8" s="10"/>
      <c r="K8" s="171" t="s">
        <v>68</v>
      </c>
      <c r="L8" s="171"/>
      <c r="M8" s="171"/>
      <c r="N8" s="171"/>
      <c r="O8" s="171"/>
      <c r="P8" s="171"/>
      <c r="Q8" s="171"/>
    </row>
    <row r="9" spans="1:17" ht="16.8" customHeight="1">
      <c r="A9" s="5"/>
      <c r="B9" s="99" t="s">
        <v>2</v>
      </c>
      <c r="C9" s="6"/>
      <c r="D9" s="5"/>
      <c r="E9" s="30"/>
      <c r="F9" s="4"/>
      <c r="G9" s="181" t="s">
        <v>11</v>
      </c>
      <c r="H9" s="182"/>
      <c r="I9" s="79"/>
      <c r="J9" s="10"/>
      <c r="K9" s="171"/>
      <c r="L9" s="171"/>
      <c r="M9" s="171"/>
      <c r="N9" s="171"/>
      <c r="O9" s="171"/>
      <c r="P9" s="171"/>
      <c r="Q9" s="171"/>
    </row>
    <row r="10" spans="1:17" ht="10.199999999999999" customHeight="1">
      <c r="A10" s="5"/>
      <c r="B10" s="5"/>
      <c r="C10" s="5"/>
      <c r="D10" s="5"/>
      <c r="E10" s="30" t="str">
        <f>IF(AND($G12&gt;0,D23=0),"Manque taux de participation !","")</f>
        <v/>
      </c>
      <c r="F10" s="4"/>
      <c r="G10" s="92"/>
      <c r="H10" s="5"/>
      <c r="I10" s="5"/>
      <c r="J10" s="10"/>
      <c r="K10" s="172" t="s">
        <v>69</v>
      </c>
      <c r="L10" s="172"/>
      <c r="M10" s="172"/>
      <c r="N10" s="172"/>
      <c r="O10" s="172"/>
      <c r="P10" s="172"/>
      <c r="Q10" s="172"/>
    </row>
    <row r="11" spans="1:17" ht="15" customHeight="1" thickBot="1">
      <c r="A11" s="5"/>
      <c r="B11" s="183" t="s">
        <v>4</v>
      </c>
      <c r="C11" s="183"/>
      <c r="D11" s="183"/>
      <c r="E11" s="13"/>
      <c r="F11" s="13"/>
      <c r="G11" s="25" t="s">
        <v>3</v>
      </c>
      <c r="H11" s="5"/>
      <c r="I11" s="5"/>
      <c r="J11" s="10"/>
      <c r="K11" s="172"/>
      <c r="L11" s="172"/>
      <c r="M11" s="172"/>
      <c r="N11" s="172"/>
      <c r="O11" s="172"/>
      <c r="P11" s="172"/>
      <c r="Q11" s="172"/>
    </row>
    <row r="12" spans="1:17" ht="16.2" thickBot="1">
      <c r="A12" s="5"/>
      <c r="B12" s="164" t="s">
        <v>66</v>
      </c>
      <c r="C12" s="165"/>
      <c r="D12" s="166"/>
      <c r="E12" s="13"/>
      <c r="F12" s="13"/>
      <c r="G12" s="27">
        <v>180</v>
      </c>
      <c r="H12" s="21"/>
      <c r="I12" s="5"/>
      <c r="J12" s="10"/>
    </row>
    <row r="13" spans="1:17" ht="15.6">
      <c r="A13" s="5"/>
      <c r="B13" s="12" t="s">
        <v>9</v>
      </c>
      <c r="C13" s="106">
        <v>10</v>
      </c>
      <c r="D13" s="70" t="s">
        <v>48</v>
      </c>
      <c r="E13" s="13"/>
      <c r="F13" s="13"/>
      <c r="G13" s="31"/>
      <c r="H13" s="21"/>
      <c r="I13" s="5"/>
      <c r="J13" s="10"/>
    </row>
    <row r="14" spans="1:17" ht="15.75" customHeight="1">
      <c r="A14" s="5"/>
      <c r="B14" s="12" t="s">
        <v>10</v>
      </c>
      <c r="C14" s="34">
        <v>5</v>
      </c>
      <c r="D14" s="69" t="s">
        <v>47</v>
      </c>
      <c r="E14" s="13"/>
      <c r="F14" s="13"/>
      <c r="G14" s="13"/>
      <c r="H14" s="13"/>
      <c r="I14" s="5"/>
      <c r="J14" s="10"/>
    </row>
    <row r="15" spans="1:17" ht="9" customHeight="1">
      <c r="A15" s="5"/>
      <c r="B15" s="12"/>
      <c r="C15" s="61"/>
      <c r="D15" s="5"/>
      <c r="E15" s="13"/>
      <c r="F15" s="13"/>
      <c r="G15" s="13"/>
      <c r="H15" s="13"/>
      <c r="I15" s="5"/>
      <c r="J15" s="10"/>
    </row>
    <row r="16" spans="1:17" ht="15" thickBot="1">
      <c r="A16" s="5"/>
      <c r="B16" s="11" t="s">
        <v>63</v>
      </c>
      <c r="C16" s="11"/>
      <c r="D16" s="12"/>
      <c r="E16" s="13"/>
      <c r="F16" s="13"/>
      <c r="G16" s="14"/>
      <c r="H16" s="15"/>
      <c r="I16" s="5"/>
      <c r="J16" s="10"/>
    </row>
    <row r="17" spans="1:19" ht="16.2" customHeight="1" thickBot="1">
      <c r="A17" s="9" t="str">
        <f>(LEFT(B17,1))</f>
        <v>C</v>
      </c>
      <c r="B17" s="167" t="s">
        <v>60</v>
      </c>
      <c r="C17" s="168"/>
      <c r="D17" s="94">
        <f xml:space="preserve"> IF(A17="P",lycee,0)</f>
        <v>0</v>
      </c>
      <c r="E17" s="150" t="str">
        <f>IF(AND(D17&lt;&gt;0,D19&lt;&gt;0),"Erreur","")</f>
        <v/>
      </c>
      <c r="F17" s="16"/>
      <c r="G17" s="98">
        <f>IF(A17="P",D17,0)</f>
        <v>0</v>
      </c>
      <c r="H17" s="5"/>
      <c r="I17" s="5"/>
      <c r="J17" s="5"/>
    </row>
    <row r="18" spans="1:19" ht="9" customHeight="1" thickBot="1">
      <c r="A18" s="5"/>
      <c r="B18" s="151"/>
      <c r="C18" s="151"/>
      <c r="D18" s="152"/>
      <c r="E18" s="150"/>
      <c r="F18" s="16"/>
      <c r="G18" s="93"/>
      <c r="H18" s="5"/>
      <c r="I18" s="5"/>
      <c r="J18" s="5"/>
    </row>
    <row r="19" spans="1:19" ht="16.2" thickBot="1">
      <c r="A19" s="5"/>
      <c r="B19" s="169" t="str">
        <f>IF(A17="C","Indiquer montant à droite&gt;","")</f>
        <v>Indiquer montant à droite&gt;</v>
      </c>
      <c r="C19" s="170"/>
      <c r="D19" s="107">
        <v>30</v>
      </c>
      <c r="E19" s="150"/>
      <c r="F19" s="16"/>
      <c r="G19" s="98">
        <f>IF(A17="C",D19,0)</f>
        <v>30</v>
      </c>
      <c r="H19" s="5"/>
      <c r="I19" s="5"/>
      <c r="J19" s="5"/>
      <c r="S19" s="1" t="s">
        <v>67</v>
      </c>
    </row>
    <row r="20" spans="1:19" ht="9" customHeight="1">
      <c r="A20" s="5"/>
      <c r="B20" s="155"/>
      <c r="C20" s="155"/>
      <c r="D20" s="56"/>
      <c r="E20" s="13"/>
      <c r="F20" s="16"/>
      <c r="G20" s="33"/>
      <c r="H20" s="5"/>
      <c r="I20" s="5"/>
      <c r="J20" s="5"/>
    </row>
    <row r="21" spans="1:19" ht="10.8" customHeight="1">
      <c r="A21" s="5"/>
      <c r="B21" s="17"/>
      <c r="C21" s="17"/>
      <c r="D21" s="17"/>
      <c r="E21" s="13"/>
      <c r="F21" s="13"/>
      <c r="G21" s="95">
        <f>+G12-G17-G19</f>
        <v>150</v>
      </c>
      <c r="H21" s="18" t="s">
        <v>5</v>
      </c>
      <c r="I21" s="5"/>
      <c r="J21" s="5"/>
    </row>
    <row r="22" spans="1:19" ht="15" thickBot="1">
      <c r="A22" s="5"/>
      <c r="B22" s="156" t="s">
        <v>45</v>
      </c>
      <c r="C22" s="156"/>
      <c r="D22" s="19" t="s">
        <v>46</v>
      </c>
      <c r="E22" s="13" t="s">
        <v>67</v>
      </c>
      <c r="F22" s="13"/>
      <c r="G22" s="20"/>
      <c r="H22" s="21"/>
      <c r="I22" s="5"/>
      <c r="J22" s="5"/>
    </row>
    <row r="23" spans="1:19" ht="21" customHeight="1" thickBot="1">
      <c r="A23" s="5"/>
      <c r="B23" s="157" t="s">
        <v>44</v>
      </c>
      <c r="C23" s="158"/>
      <c r="D23" s="101">
        <f>IF($B23=$E$1,$F$1,IF($B23=$E$2,$F$2,0))</f>
        <v>0.2</v>
      </c>
      <c r="E23" s="159" t="s">
        <v>6</v>
      </c>
      <c r="F23" s="137"/>
      <c r="G23" s="22">
        <f>G21*D23</f>
        <v>30</v>
      </c>
      <c r="H23" s="5"/>
      <c r="I23" s="5"/>
      <c r="J23" s="5"/>
    </row>
    <row r="24" spans="1:19" ht="6.6" customHeight="1">
      <c r="A24" s="5"/>
      <c r="B24" s="60"/>
      <c r="C24" s="60"/>
      <c r="D24" s="28"/>
      <c r="E24" s="13"/>
      <c r="F24" s="13"/>
      <c r="G24" s="5"/>
      <c r="H24" s="5"/>
      <c r="I24" s="5"/>
      <c r="J24" s="5"/>
    </row>
    <row r="25" spans="1:19" ht="14.4" customHeight="1">
      <c r="A25" s="5"/>
      <c r="B25" s="5"/>
      <c r="C25" s="5"/>
      <c r="D25" s="66" t="s">
        <v>65</v>
      </c>
      <c r="E25" s="64"/>
      <c r="F25" s="67"/>
      <c r="G25" s="95">
        <f>+G21-G23</f>
        <v>120</v>
      </c>
      <c r="H25" s="5"/>
      <c r="I25" s="5"/>
      <c r="J25" s="5"/>
    </row>
    <row r="26" spans="1:19" ht="15" thickBot="1">
      <c r="A26" s="5"/>
      <c r="B26" s="50"/>
      <c r="C26" s="5"/>
      <c r="D26" s="5"/>
      <c r="E26" s="13"/>
      <c r="F26" s="13"/>
      <c r="G26" s="5"/>
      <c r="H26" s="5"/>
      <c r="I26" s="5"/>
      <c r="J26" s="5"/>
    </row>
    <row r="27" spans="1:19" ht="19.2" customHeight="1" thickBot="1">
      <c r="A27" s="5"/>
      <c r="B27" s="62" t="str">
        <f>IF(G25&gt;CCAS,"PRISE EN CHARGE PAR LE CCAS d'EYBENS  maximum :"&amp;CCAS&amp;" €","PRIS EN CHARGE PAR LE CCAS d'EYBENS")</f>
        <v>PRIS EN CHARGE PAR LE CCAS d'EYBENS</v>
      </c>
      <c r="C27" s="62"/>
      <c r="D27" s="63"/>
      <c r="E27" s="64"/>
      <c r="F27" s="65"/>
      <c r="G27" s="24">
        <f>IF(G25&lt;CCAS,G25,CCAS)</f>
        <v>120</v>
      </c>
      <c r="H27" s="5"/>
      <c r="I27" s="5"/>
      <c r="J27" s="5"/>
    </row>
    <row r="28" spans="1:19" ht="15" customHeight="1">
      <c r="A28" s="5"/>
      <c r="B28" s="138" t="str">
        <f>IF(G28&gt;0,"**Reste à Charge Club ou Adhérent**","")</f>
        <v/>
      </c>
      <c r="C28" s="138"/>
      <c r="D28" s="138"/>
      <c r="E28" s="13"/>
      <c r="F28" s="13"/>
      <c r="G28" s="96">
        <f>IF(G25-G27&gt;0,G25-G27,0)</f>
        <v>0</v>
      </c>
      <c r="H28" s="5"/>
      <c r="I28" s="23"/>
      <c r="J28" s="5"/>
    </row>
    <row r="29" spans="1:19" ht="32.25" customHeight="1" thickBot="1">
      <c r="A29" s="5"/>
      <c r="B29" s="5"/>
      <c r="C29" s="5"/>
      <c r="D29" s="5"/>
      <c r="E29" s="109" t="str">
        <f>IF(AND($G31&gt;0,D42=0),"Manque taux de participation !","")</f>
        <v>Manque taux de participation !</v>
      </c>
      <c r="F29" s="13"/>
      <c r="G29" s="21"/>
      <c r="H29" s="5"/>
      <c r="I29" s="5"/>
      <c r="J29" s="5"/>
    </row>
    <row r="30" spans="1:19" ht="15" thickBot="1">
      <c r="A30" s="5"/>
      <c r="B30" s="160" t="s">
        <v>4</v>
      </c>
      <c r="C30" s="161"/>
      <c r="D30" s="162"/>
      <c r="E30" s="13"/>
      <c r="F30" s="13"/>
      <c r="G30" s="25" t="s">
        <v>3</v>
      </c>
      <c r="H30" s="5"/>
      <c r="I30" s="5"/>
      <c r="J30" s="5"/>
    </row>
    <row r="31" spans="1:19" ht="16.2" thickBot="1">
      <c r="A31" s="5"/>
      <c r="B31" s="145" t="s">
        <v>70</v>
      </c>
      <c r="C31" s="146"/>
      <c r="D31" s="147"/>
      <c r="E31" s="13"/>
      <c r="F31" s="13"/>
      <c r="G31" s="98">
        <v>150</v>
      </c>
      <c r="I31" s="5"/>
      <c r="J31" s="5"/>
    </row>
    <row r="32" spans="1:19" ht="16.5" customHeight="1">
      <c r="A32" s="5"/>
      <c r="B32" s="12" t="s">
        <v>9</v>
      </c>
      <c r="C32" s="29"/>
      <c r="D32" s="17"/>
      <c r="E32" s="13"/>
      <c r="F32" s="13"/>
      <c r="G32" s="31"/>
      <c r="H32" s="21"/>
      <c r="I32" s="5"/>
      <c r="J32" s="5"/>
    </row>
    <row r="33" spans="1:18" ht="16.5" customHeight="1">
      <c r="A33" s="5"/>
      <c r="B33" s="12" t="s">
        <v>10</v>
      </c>
      <c r="C33" s="29"/>
      <c r="D33" s="5"/>
      <c r="E33" s="13"/>
      <c r="F33" s="13"/>
      <c r="G33" s="13"/>
      <c r="H33" s="13"/>
      <c r="I33" s="5"/>
      <c r="J33" s="5"/>
    </row>
    <row r="34" spans="1:18" ht="9.6" customHeight="1">
      <c r="A34" s="5"/>
      <c r="B34" s="12"/>
      <c r="C34" s="61"/>
      <c r="D34" s="5"/>
      <c r="E34" s="13"/>
      <c r="F34" s="13"/>
      <c r="G34" s="13"/>
      <c r="H34" s="13"/>
      <c r="I34" s="5"/>
      <c r="J34" s="5"/>
    </row>
    <row r="35" spans="1:18" ht="15" thickBot="1">
      <c r="A35" s="5"/>
      <c r="B35" s="11" t="s">
        <v>63</v>
      </c>
      <c r="C35" s="11"/>
      <c r="D35" s="12"/>
      <c r="E35" s="13"/>
      <c r="F35" s="13"/>
      <c r="G35" s="14"/>
      <c r="H35" s="15"/>
      <c r="I35" s="5"/>
      <c r="J35" s="5"/>
    </row>
    <row r="36" spans="1:18" ht="16.2" customHeight="1" thickBot="1">
      <c r="A36" s="9" t="str">
        <f>(LEFT(B36,1))</f>
        <v/>
      </c>
      <c r="B36" s="148"/>
      <c r="C36" s="149"/>
      <c r="D36" s="94">
        <f xml:space="preserve"> IF(A36="P",lycee,0)</f>
        <v>0</v>
      </c>
      <c r="E36" s="150" t="str">
        <f>IF(AND(D36&lt;&gt;0,D38&lt;&gt;0),"Erreur","")</f>
        <v/>
      </c>
      <c r="F36" s="16"/>
      <c r="G36" s="98">
        <f>IF(A36="P",D36,0)</f>
        <v>0</v>
      </c>
      <c r="H36" s="5"/>
      <c r="I36" s="5"/>
      <c r="J36" s="5"/>
    </row>
    <row r="37" spans="1:18" ht="9" customHeight="1" thickBot="1">
      <c r="A37" s="5"/>
      <c r="B37" s="151"/>
      <c r="C37" s="151"/>
      <c r="D37" s="152"/>
      <c r="E37" s="150"/>
      <c r="F37" s="16"/>
      <c r="G37" s="93"/>
      <c r="H37" s="5"/>
      <c r="I37" s="5"/>
      <c r="J37" s="5"/>
    </row>
    <row r="38" spans="1:18" ht="16.2" thickBot="1">
      <c r="A38" s="5"/>
      <c r="B38" s="153" t="str">
        <f>IF(A36="C","Indiquer montant à droite&gt;","")</f>
        <v/>
      </c>
      <c r="C38" s="154"/>
      <c r="D38" s="100"/>
      <c r="E38" s="150"/>
      <c r="F38" s="16"/>
      <c r="G38" s="98">
        <f>IF(A36="C",D38,0)</f>
        <v>0</v>
      </c>
      <c r="H38" s="5"/>
      <c r="I38" s="5"/>
      <c r="J38" s="5"/>
    </row>
    <row r="39" spans="1:18">
      <c r="A39" s="5"/>
      <c r="B39" s="155"/>
      <c r="C39" s="155"/>
      <c r="D39" s="56"/>
      <c r="E39" s="13"/>
      <c r="F39" s="16"/>
      <c r="G39" s="33"/>
      <c r="H39" s="5"/>
      <c r="I39" s="5"/>
      <c r="J39" s="5"/>
    </row>
    <row r="40" spans="1:18" ht="10.8" customHeight="1">
      <c r="B40" s="17"/>
      <c r="C40" s="17"/>
      <c r="D40" s="17"/>
      <c r="E40" s="13"/>
      <c r="F40" s="13"/>
      <c r="G40" s="95">
        <f>+G31-G36-G38</f>
        <v>150</v>
      </c>
      <c r="H40" s="18" t="s">
        <v>5</v>
      </c>
      <c r="I40" s="5"/>
      <c r="J40" s="5"/>
    </row>
    <row r="41" spans="1:18" ht="16.2" customHeight="1" thickBot="1">
      <c r="B41" s="156" t="s">
        <v>45</v>
      </c>
      <c r="C41" s="156"/>
      <c r="D41" s="19" t="s">
        <v>46</v>
      </c>
      <c r="E41" s="13"/>
      <c r="F41" s="13"/>
      <c r="G41" s="20"/>
      <c r="H41" s="21"/>
      <c r="I41" s="5"/>
      <c r="J41" s="5"/>
    </row>
    <row r="42" spans="1:18" ht="21" customHeight="1" thickBot="1">
      <c r="B42" s="134"/>
      <c r="C42" s="135"/>
      <c r="D42" s="102">
        <f>IF($B42=$E$1,$F$1,IF($B42=$E$2,$F$2,0))</f>
        <v>0</v>
      </c>
      <c r="E42" s="136" t="s">
        <v>6</v>
      </c>
      <c r="F42" s="137"/>
      <c r="G42" s="22">
        <f>G40*D42</f>
        <v>0</v>
      </c>
      <c r="H42" s="5"/>
      <c r="I42" s="5"/>
      <c r="J42" s="5"/>
      <c r="K42" s="144" t="s">
        <v>12</v>
      </c>
      <c r="L42" s="144"/>
      <c r="M42" s="144"/>
      <c r="N42" s="144"/>
      <c r="O42" s="144"/>
      <c r="P42" s="144"/>
      <c r="Q42" s="144"/>
      <c r="R42" s="144"/>
    </row>
    <row r="43" spans="1:18" ht="14.4" customHeight="1">
      <c r="B43" s="60"/>
      <c r="C43" s="60"/>
      <c r="D43" s="28"/>
      <c r="E43" s="13"/>
      <c r="F43" s="13"/>
      <c r="G43" s="5"/>
      <c r="H43" s="5"/>
      <c r="I43" s="5"/>
      <c r="J43" s="5"/>
    </row>
    <row r="44" spans="1:18" ht="14.4" customHeight="1">
      <c r="B44" s="5"/>
      <c r="C44" s="5"/>
      <c r="D44" s="66" t="s">
        <v>65</v>
      </c>
      <c r="E44" s="64"/>
      <c r="F44" s="67"/>
      <c r="G44" s="95">
        <f>+G40-G42</f>
        <v>150</v>
      </c>
      <c r="H44" s="5"/>
      <c r="I44" s="5"/>
      <c r="J44" s="5"/>
    </row>
    <row r="45" spans="1:18" ht="14.4" customHeight="1" thickBot="1">
      <c r="B45" s="50"/>
      <c r="C45" s="5"/>
      <c r="D45" s="5"/>
      <c r="E45" s="13"/>
      <c r="F45" s="13"/>
      <c r="G45" s="5"/>
      <c r="H45" s="5"/>
      <c r="I45" s="5"/>
      <c r="J45" s="5"/>
    </row>
    <row r="46" spans="1:18" ht="19.2" customHeight="1" thickBot="1">
      <c r="B46" s="62" t="str">
        <f>IF(G44&gt;CCAS,"PRISE EN CHARGE PAR LE CCAS d'EYBENS  maximum :"&amp;CCAS&amp;" €","PRIS EN CHARGE PAR LE CCAS d'EYBENS")</f>
        <v>PRISE EN CHARGE PAR LE CCAS d'EYBENS  maximum :130 €</v>
      </c>
      <c r="C46" s="62"/>
      <c r="D46" s="63"/>
      <c r="E46" s="64"/>
      <c r="F46" s="65"/>
      <c r="G46" s="24">
        <f>IF(G44&lt;CCAS,G44,CCAS)</f>
        <v>130</v>
      </c>
      <c r="H46" s="5"/>
      <c r="I46" s="5"/>
      <c r="J46" s="5"/>
    </row>
    <row r="47" spans="1:18">
      <c r="B47" s="138" t="str">
        <f>IF(G47&gt;0,"**Reste à Charge Club ou Adhérent**","")</f>
        <v>**Reste à Charge Club ou Adhérent**</v>
      </c>
      <c r="C47" s="138"/>
      <c r="D47" s="138"/>
      <c r="E47" s="13"/>
      <c r="F47" s="13"/>
      <c r="G47" s="96">
        <f>IF(G44-G46&gt;0,G44-G46,0)</f>
        <v>20</v>
      </c>
      <c r="H47" s="5"/>
      <c r="I47" s="23"/>
      <c r="J47" s="5"/>
    </row>
    <row r="48" spans="1:18" ht="15" thickBot="1">
      <c r="B48" s="5"/>
      <c r="C48" s="5"/>
      <c r="D48" s="5"/>
      <c r="E48" s="4"/>
      <c r="F48" s="4"/>
      <c r="G48" s="5"/>
      <c r="H48" s="5"/>
      <c r="I48" s="5"/>
      <c r="J48" s="5"/>
    </row>
    <row r="49" spans="4:8" ht="18.600000000000001" thickBot="1">
      <c r="D49" s="5" t="s">
        <v>7</v>
      </c>
      <c r="E49" s="4"/>
      <c r="F49" s="4"/>
      <c r="G49" s="139">
        <f>+G27+G46</f>
        <v>250</v>
      </c>
      <c r="H49" s="140"/>
    </row>
  </sheetData>
  <sheetProtection selectLockedCells="1"/>
  <mergeCells count="35">
    <mergeCell ref="K8:Q9"/>
    <mergeCell ref="K10:Q11"/>
    <mergeCell ref="B4:D4"/>
    <mergeCell ref="G4:I4"/>
    <mergeCell ref="G5:H5"/>
    <mergeCell ref="B6:D7"/>
    <mergeCell ref="I6:J6"/>
    <mergeCell ref="G7:I7"/>
    <mergeCell ref="G9:H9"/>
    <mergeCell ref="B11:D11"/>
    <mergeCell ref="B28:D28"/>
    <mergeCell ref="B30:D30"/>
    <mergeCell ref="G8:H8"/>
    <mergeCell ref="B41:C41"/>
    <mergeCell ref="B12:D12"/>
    <mergeCell ref="B17:C17"/>
    <mergeCell ref="E17:E19"/>
    <mergeCell ref="B18:D18"/>
    <mergeCell ref="B19:C19"/>
    <mergeCell ref="B42:C42"/>
    <mergeCell ref="E42:F42"/>
    <mergeCell ref="B47:D47"/>
    <mergeCell ref="G49:H49"/>
    <mergeCell ref="K3:P3"/>
    <mergeCell ref="K42:R42"/>
    <mergeCell ref="B31:D31"/>
    <mergeCell ref="B36:C36"/>
    <mergeCell ref="E36:E38"/>
    <mergeCell ref="B37:D37"/>
    <mergeCell ref="B38:C38"/>
    <mergeCell ref="B39:C39"/>
    <mergeCell ref="B20:C20"/>
    <mergeCell ref="B22:C22"/>
    <mergeCell ref="B23:C23"/>
    <mergeCell ref="E23:F23"/>
  </mergeCells>
  <conditionalFormatting sqref="B19:C19 B38:C38">
    <cfRule type="expression" dxfId="33" priority="6" stopIfTrue="1">
      <formula>($A$17="P")</formula>
    </cfRule>
  </conditionalFormatting>
  <conditionalFormatting sqref="G28 G47">
    <cfRule type="cellIs" dxfId="32" priority="5" operator="equal">
      <formula>0</formula>
    </cfRule>
  </conditionalFormatting>
  <conditionalFormatting sqref="D17 D36">
    <cfRule type="cellIs" dxfId="31" priority="2" operator="equal">
      <formula>0</formula>
    </cfRule>
  </conditionalFormatting>
  <dataValidations count="3">
    <dataValidation type="list" allowBlank="1" showInputMessage="1" showErrorMessage="1" sqref="B17:C17 B36:C36">
      <formula1>choix</formula1>
    </dataValidation>
    <dataValidation type="list" allowBlank="1" showInputMessage="1" showErrorMessage="1" sqref="D19 D38">
      <formula1>college</formula1>
    </dataValidation>
    <dataValidation type="list" allowBlank="1" showInputMessage="1" showErrorMessage="1" sqref="B23 B42">
      <formula1>$E$1:$E$2</formula1>
    </dataValidation>
  </dataValidations>
  <printOptions horizontalCentered="1"/>
  <pageMargins left="0.35433070866141736" right="0.59055118110236227" top="0.55118110236220474" bottom="0.47244094488188981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A3" zoomScaleSheetLayoutView="130" workbookViewId="0">
      <selection activeCell="B18" sqref="B18:D18"/>
    </sheetView>
  </sheetViews>
  <sheetFormatPr baseColWidth="10" defaultColWidth="11.44140625" defaultRowHeight="14.4"/>
  <cols>
    <col min="1" max="1" width="1.77734375" style="1" customWidth="1"/>
    <col min="2" max="2" width="17" style="1" customWidth="1"/>
    <col min="3" max="3" width="5.44140625" style="1" customWidth="1"/>
    <col min="4" max="4" width="26.33203125" style="1" customWidth="1"/>
    <col min="5" max="5" width="8.44140625" style="2" customWidth="1"/>
    <col min="6" max="6" width="3.6640625" style="2" customWidth="1"/>
    <col min="7" max="7" width="10.88671875" style="1" customWidth="1"/>
    <col min="8" max="8" width="9.33203125" style="1" customWidth="1"/>
    <col min="9" max="9" width="3.5546875" style="1" customWidth="1"/>
    <col min="10" max="10" width="2.5546875" style="1" customWidth="1"/>
    <col min="11" max="14" width="11.44140625" style="1"/>
    <col min="15" max="18" width="11.44140625" style="1" customWidth="1"/>
    <col min="19" max="16384" width="11.44140625" style="1"/>
  </cols>
  <sheetData>
    <row r="1" spans="1:11" hidden="1">
      <c r="A1" s="57"/>
      <c r="B1" s="57" t="str">
        <f>Paramètres!B18</f>
        <v>PASS'REGION (Lycée)</v>
      </c>
      <c r="C1" s="57"/>
      <c r="D1" s="58">
        <f>lycee</f>
        <v>30</v>
      </c>
      <c r="E1" s="59" t="s">
        <v>44</v>
      </c>
      <c r="F1" s="59">
        <f>jeunes</f>
        <v>0.2</v>
      </c>
      <c r="G1" s="57"/>
    </row>
    <row r="2" spans="1:11" hidden="1">
      <c r="A2" s="57"/>
      <c r="B2" s="57" t="str">
        <f>Paramètres!B21</f>
        <v>Carte TATTOO (Collège)</v>
      </c>
      <c r="C2" s="57"/>
      <c r="D2" s="58" t="e">
        <f>college</f>
        <v>#VALUE!</v>
      </c>
      <c r="E2" s="59" t="s">
        <v>14</v>
      </c>
      <c r="F2" s="59">
        <f>adulte</f>
        <v>0.3</v>
      </c>
      <c r="G2" s="57"/>
    </row>
    <row r="3" spans="1:11" ht="21" customHeight="1" thickBot="1">
      <c r="B3" s="89" t="s">
        <v>58</v>
      </c>
      <c r="C3" s="5"/>
      <c r="D3" s="5"/>
      <c r="E3" s="4"/>
      <c r="F3" s="4"/>
      <c r="G3" s="5"/>
      <c r="H3" s="5"/>
      <c r="I3" s="5"/>
      <c r="J3" s="5"/>
    </row>
    <row r="4" spans="1:11" ht="15.6" customHeight="1" thickBot="1">
      <c r="B4" s="192" t="s">
        <v>64</v>
      </c>
      <c r="C4" s="193"/>
      <c r="D4" s="194"/>
      <c r="E4" s="7"/>
      <c r="F4" s="7"/>
      <c r="G4" s="188" t="s">
        <v>0</v>
      </c>
      <c r="H4" s="188"/>
      <c r="I4" s="188"/>
      <c r="J4" s="8"/>
    </row>
    <row r="5" spans="1:11" ht="13.8" customHeight="1">
      <c r="B5" s="53"/>
      <c r="C5" s="53"/>
      <c r="D5" s="53"/>
      <c r="E5" s="7"/>
      <c r="F5" s="77" t="s">
        <v>50</v>
      </c>
      <c r="G5" s="189"/>
      <c r="H5" s="189"/>
      <c r="I5" s="76"/>
      <c r="J5" s="8"/>
    </row>
    <row r="6" spans="1:11">
      <c r="A6" s="5"/>
      <c r="B6" s="195" t="s">
        <v>61</v>
      </c>
      <c r="C6" s="195"/>
      <c r="D6" s="195"/>
      <c r="E6" s="7"/>
      <c r="F6" s="7"/>
      <c r="G6" s="9"/>
      <c r="H6" s="5"/>
      <c r="I6" s="179"/>
      <c r="J6" s="179"/>
    </row>
    <row r="7" spans="1:11" ht="69.75" customHeight="1">
      <c r="A7" s="5"/>
      <c r="B7" s="195"/>
      <c r="C7" s="195"/>
      <c r="D7" s="195"/>
      <c r="E7" s="3"/>
      <c r="F7" s="3"/>
      <c r="G7" s="180" t="s">
        <v>1</v>
      </c>
      <c r="H7" s="180"/>
      <c r="I7" s="180"/>
      <c r="J7" s="10"/>
    </row>
    <row r="8" spans="1:11" ht="10.5" customHeight="1">
      <c r="A8" s="5"/>
      <c r="B8" s="5"/>
      <c r="C8" s="5"/>
      <c r="D8" s="5"/>
      <c r="E8" s="4"/>
      <c r="F8" s="4"/>
      <c r="G8" s="163" t="s">
        <v>8</v>
      </c>
      <c r="H8" s="163"/>
      <c r="I8" s="78"/>
      <c r="J8" s="10"/>
    </row>
    <row r="9" spans="1:11" ht="15.6">
      <c r="A9" s="5"/>
      <c r="B9" s="99" t="s">
        <v>2</v>
      </c>
      <c r="C9" s="6"/>
      <c r="D9" s="5"/>
      <c r="E9" s="30"/>
      <c r="F9" s="4"/>
      <c r="G9" s="190" t="s">
        <v>11</v>
      </c>
      <c r="H9" s="191"/>
      <c r="I9" s="79"/>
      <c r="J9" s="10"/>
    </row>
    <row r="10" spans="1:11" ht="10.199999999999999" customHeight="1">
      <c r="A10" s="5"/>
      <c r="B10" s="5"/>
      <c r="C10" s="5"/>
      <c r="D10" s="5"/>
      <c r="E10" s="30" t="str">
        <f>IF(AND($G12&gt;0,D23=0),"Manque taux de participation !","")</f>
        <v/>
      </c>
      <c r="F10" s="4"/>
      <c r="G10" s="92"/>
      <c r="H10" s="5"/>
      <c r="I10" s="5"/>
      <c r="J10" s="10"/>
    </row>
    <row r="11" spans="1:11" ht="15" thickBot="1">
      <c r="A11" s="5"/>
      <c r="B11" s="183" t="s">
        <v>4</v>
      </c>
      <c r="C11" s="183"/>
      <c r="D11" s="183"/>
      <c r="E11" s="13"/>
      <c r="F11" s="13"/>
      <c r="G11" s="25" t="s">
        <v>3</v>
      </c>
      <c r="H11" s="5"/>
      <c r="I11" s="5"/>
      <c r="J11" s="10"/>
      <c r="K11" s="5"/>
    </row>
    <row r="12" spans="1:11" ht="16.2" thickBot="1">
      <c r="A12" s="5"/>
      <c r="B12" s="185"/>
      <c r="C12" s="186"/>
      <c r="D12" s="187"/>
      <c r="E12" s="13"/>
      <c r="F12" s="13"/>
      <c r="G12" s="26"/>
      <c r="H12" s="21"/>
      <c r="I12" s="5"/>
      <c r="J12" s="10"/>
    </row>
    <row r="13" spans="1:11" ht="15.6">
      <c r="A13" s="5"/>
      <c r="B13" s="12" t="s">
        <v>9</v>
      </c>
      <c r="C13" s="97"/>
      <c r="D13" s="17"/>
      <c r="E13" s="13"/>
      <c r="F13" s="13"/>
      <c r="G13" s="31"/>
      <c r="H13" s="21"/>
      <c r="I13" s="5"/>
      <c r="J13" s="10"/>
    </row>
    <row r="14" spans="1:11" ht="15.75" customHeight="1">
      <c r="A14" s="5"/>
      <c r="B14" s="12" t="s">
        <v>10</v>
      </c>
      <c r="C14" s="29"/>
      <c r="D14" s="5"/>
      <c r="E14" s="13"/>
      <c r="F14" s="13"/>
      <c r="G14" s="13"/>
      <c r="H14" s="13"/>
      <c r="I14" s="5"/>
      <c r="J14" s="10"/>
    </row>
    <row r="15" spans="1:11" ht="9" customHeight="1">
      <c r="A15" s="5"/>
      <c r="B15" s="12"/>
      <c r="C15" s="61"/>
      <c r="D15" s="5"/>
      <c r="E15" s="13"/>
      <c r="F15" s="13"/>
      <c r="G15" s="13"/>
      <c r="H15" s="13"/>
      <c r="I15" s="5"/>
      <c r="J15" s="10"/>
    </row>
    <row r="16" spans="1:11" ht="15" thickBot="1">
      <c r="A16" s="5"/>
      <c r="B16" s="11" t="s">
        <v>63</v>
      </c>
      <c r="C16" s="11"/>
      <c r="D16" s="12"/>
      <c r="E16" s="13"/>
      <c r="F16" s="13"/>
      <c r="G16" s="14"/>
      <c r="H16" s="15"/>
      <c r="I16" s="5"/>
      <c r="J16" s="10"/>
    </row>
    <row r="17" spans="1:10" ht="16.2" customHeight="1" thickBot="1">
      <c r="A17" s="9" t="str">
        <f>(LEFT(B17,1))</f>
        <v/>
      </c>
      <c r="B17" s="148"/>
      <c r="C17" s="149"/>
      <c r="D17" s="94">
        <f xml:space="preserve"> IF(A17="P",lycee,0)</f>
        <v>0</v>
      </c>
      <c r="E17" s="150" t="str">
        <f>IF(AND(D17&lt;&gt;0,D19&lt;&gt;0),"Erreur","")</f>
        <v/>
      </c>
      <c r="F17" s="16"/>
      <c r="G17" s="98">
        <f>IF(A17="P",D17,0)</f>
        <v>0</v>
      </c>
      <c r="H17" s="5"/>
      <c r="I17" s="5"/>
      <c r="J17" s="5"/>
    </row>
    <row r="18" spans="1:10" ht="9" customHeight="1" thickBot="1">
      <c r="A18" s="5"/>
      <c r="B18" s="151"/>
      <c r="C18" s="151"/>
      <c r="D18" s="152"/>
      <c r="E18" s="150"/>
      <c r="F18" s="16"/>
      <c r="G18" s="93"/>
      <c r="H18" s="5"/>
      <c r="I18" s="5"/>
      <c r="J18" s="5"/>
    </row>
    <row r="19" spans="1:10" ht="16.2" thickBot="1">
      <c r="A19" s="5"/>
      <c r="B19" s="169" t="str">
        <f>IF(A17="C","Indiquer montant à droite&gt;","")</f>
        <v/>
      </c>
      <c r="C19" s="170"/>
      <c r="D19" s="100"/>
      <c r="E19" s="150"/>
      <c r="F19" s="16"/>
      <c r="G19" s="98">
        <f>IF(A17="C",D19,0)</f>
        <v>0</v>
      </c>
      <c r="H19" s="5"/>
      <c r="I19" s="5"/>
      <c r="J19" s="5"/>
    </row>
    <row r="20" spans="1:10" ht="9" customHeight="1">
      <c r="A20" s="5"/>
      <c r="B20" s="155"/>
      <c r="C20" s="155"/>
      <c r="D20" s="56"/>
      <c r="E20" s="13"/>
      <c r="F20" s="16"/>
      <c r="G20" s="33"/>
      <c r="H20" s="5"/>
      <c r="I20" s="5"/>
      <c r="J20" s="5"/>
    </row>
    <row r="21" spans="1:10" ht="10.8" customHeight="1">
      <c r="A21" s="5"/>
      <c r="B21" s="17"/>
      <c r="C21" s="17"/>
      <c r="D21" s="17"/>
      <c r="E21" s="13"/>
      <c r="F21" s="13"/>
      <c r="G21" s="95">
        <f>+G12-G17-G19</f>
        <v>0</v>
      </c>
      <c r="H21" s="18" t="s">
        <v>5</v>
      </c>
      <c r="I21" s="5"/>
      <c r="J21" s="5"/>
    </row>
    <row r="22" spans="1:10" ht="15" thickBot="1">
      <c r="A22" s="5"/>
      <c r="B22" s="156" t="s">
        <v>45</v>
      </c>
      <c r="C22" s="156"/>
      <c r="D22" s="19" t="s">
        <v>46</v>
      </c>
      <c r="E22" s="13"/>
      <c r="F22" s="13"/>
      <c r="G22" s="20"/>
      <c r="H22" s="21"/>
      <c r="I22" s="5"/>
      <c r="J22" s="5"/>
    </row>
    <row r="23" spans="1:10" ht="21" customHeight="1" thickBot="1">
      <c r="A23" s="5"/>
      <c r="B23" s="134"/>
      <c r="C23" s="135"/>
      <c r="D23" s="102">
        <f>IF($B23=$E$1,$F$1,IF($B23=$E$2,$F$2,0))</f>
        <v>0</v>
      </c>
      <c r="E23" s="159" t="s">
        <v>6</v>
      </c>
      <c r="F23" s="137"/>
      <c r="G23" s="22">
        <f>G21*D23</f>
        <v>0</v>
      </c>
      <c r="H23" s="5"/>
      <c r="I23" s="5"/>
      <c r="J23" s="5"/>
    </row>
    <row r="24" spans="1:10" ht="6.6" customHeight="1">
      <c r="A24" s="5"/>
      <c r="B24" s="60"/>
      <c r="C24" s="60"/>
      <c r="D24" s="28"/>
      <c r="E24" s="13"/>
      <c r="F24" s="13"/>
      <c r="G24" s="5"/>
      <c r="H24" s="5"/>
      <c r="I24" s="5"/>
      <c r="J24" s="5"/>
    </row>
    <row r="25" spans="1:10" ht="14.4" customHeight="1">
      <c r="A25" s="5"/>
      <c r="B25" s="5"/>
      <c r="C25" s="5"/>
      <c r="D25" s="66" t="s">
        <v>65</v>
      </c>
      <c r="E25" s="64"/>
      <c r="F25" s="67"/>
      <c r="G25" s="95">
        <f>+G21-G23</f>
        <v>0</v>
      </c>
      <c r="H25" s="5"/>
      <c r="I25" s="5"/>
      <c r="J25" s="5"/>
    </row>
    <row r="26" spans="1:10" ht="15" thickBot="1">
      <c r="A26" s="5"/>
      <c r="B26" s="50"/>
      <c r="C26" s="5"/>
      <c r="D26" s="5"/>
      <c r="E26" s="13"/>
      <c r="F26" s="13"/>
      <c r="G26" s="5"/>
      <c r="H26" s="5"/>
      <c r="I26" s="5"/>
      <c r="J26" s="5"/>
    </row>
    <row r="27" spans="1:10" ht="19.2" customHeight="1" thickBot="1">
      <c r="A27" s="5"/>
      <c r="B27" s="62" t="str">
        <f>IF(G25&gt;CCAS,"PRISE EN CHARGE PAR LE CCAS d'EYBENS  maximum :"&amp;CCAS&amp;" €","PRIS EN CHARGE PAR LE CCAS d'EYBENS")</f>
        <v>PRIS EN CHARGE PAR LE CCAS d'EYBENS</v>
      </c>
      <c r="C27" s="62"/>
      <c r="D27" s="63"/>
      <c r="E27" s="64"/>
      <c r="F27" s="65"/>
      <c r="G27" s="24">
        <f>IF(G25&lt;CCAS,G25,CCAS)</f>
        <v>0</v>
      </c>
      <c r="H27" s="5"/>
      <c r="I27" s="5"/>
      <c r="J27" s="5"/>
    </row>
    <row r="28" spans="1:10" ht="15" customHeight="1">
      <c r="A28" s="5"/>
      <c r="B28" s="138" t="str">
        <f>IF(G28&gt;0,"**Reste à Charge Club ou Adhérent**","")</f>
        <v/>
      </c>
      <c r="C28" s="138"/>
      <c r="D28" s="138"/>
      <c r="E28" s="13"/>
      <c r="F28" s="13"/>
      <c r="G28" s="96">
        <f>IF(G25-G27&gt;0,G25-G27,0)</f>
        <v>0</v>
      </c>
      <c r="H28" s="5"/>
      <c r="I28" s="23"/>
      <c r="J28" s="5"/>
    </row>
    <row r="29" spans="1:10" ht="32.25" customHeight="1" thickBot="1">
      <c r="A29" s="5"/>
      <c r="B29" s="5"/>
      <c r="C29" s="5"/>
      <c r="D29" s="5"/>
      <c r="E29" s="32" t="str">
        <f>IF(AND($G31&gt;0,D42=0),"Manque taux de participation !","")</f>
        <v/>
      </c>
      <c r="F29" s="13"/>
      <c r="G29" s="5"/>
      <c r="H29" s="5"/>
      <c r="I29" s="5"/>
      <c r="J29" s="5"/>
    </row>
    <row r="30" spans="1:10" ht="15" thickBot="1">
      <c r="A30" s="5"/>
      <c r="B30" s="160" t="s">
        <v>4</v>
      </c>
      <c r="C30" s="161"/>
      <c r="D30" s="162"/>
      <c r="E30" s="13"/>
      <c r="F30" s="13"/>
      <c r="G30" s="25" t="s">
        <v>3</v>
      </c>
      <c r="H30" s="5"/>
      <c r="I30" s="5"/>
      <c r="J30" s="5"/>
    </row>
    <row r="31" spans="1:10" ht="16.2" thickBot="1">
      <c r="A31" s="5"/>
      <c r="B31" s="145"/>
      <c r="C31" s="146"/>
      <c r="D31" s="147"/>
      <c r="E31" s="13"/>
      <c r="F31" s="13"/>
      <c r="G31" s="98"/>
      <c r="H31" s="21"/>
      <c r="I31" s="5"/>
      <c r="J31" s="5"/>
    </row>
    <row r="32" spans="1:10" ht="16.5" customHeight="1">
      <c r="A32" s="5"/>
      <c r="B32" s="12" t="s">
        <v>9</v>
      </c>
      <c r="C32" s="29"/>
      <c r="D32" s="17"/>
      <c r="E32" s="13"/>
      <c r="F32" s="13"/>
      <c r="G32" s="31"/>
      <c r="H32" s="21"/>
      <c r="I32" s="5"/>
      <c r="J32" s="5"/>
    </row>
    <row r="33" spans="1:10" ht="16.5" customHeight="1">
      <c r="A33" s="5"/>
      <c r="B33" s="12" t="s">
        <v>10</v>
      </c>
      <c r="C33" s="29"/>
      <c r="D33" s="5"/>
      <c r="E33" s="13"/>
      <c r="F33" s="13"/>
      <c r="G33" s="13"/>
      <c r="H33" s="13"/>
      <c r="I33" s="5"/>
      <c r="J33" s="5"/>
    </row>
    <row r="34" spans="1:10" ht="9.6" customHeight="1">
      <c r="A34" s="5"/>
      <c r="B34" s="12"/>
      <c r="C34" s="61"/>
      <c r="D34" s="5"/>
      <c r="E34" s="13"/>
      <c r="F34" s="13"/>
      <c r="G34" s="13"/>
      <c r="H34" s="13"/>
      <c r="I34" s="5"/>
      <c r="J34" s="5"/>
    </row>
    <row r="35" spans="1:10" ht="15" thickBot="1">
      <c r="A35" s="5"/>
      <c r="B35" s="11" t="s">
        <v>63</v>
      </c>
      <c r="C35" s="11"/>
      <c r="D35" s="12"/>
      <c r="E35" s="13"/>
      <c r="F35" s="13"/>
      <c r="G35" s="14"/>
      <c r="H35" s="15"/>
      <c r="I35" s="5"/>
      <c r="J35" s="5"/>
    </row>
    <row r="36" spans="1:10" ht="16.2" customHeight="1" thickBot="1">
      <c r="A36" s="9" t="str">
        <f>(LEFT(B36,1))</f>
        <v/>
      </c>
      <c r="B36" s="148"/>
      <c r="C36" s="149"/>
      <c r="D36" s="94">
        <f xml:space="preserve"> IF(A36="P",lycee,0)</f>
        <v>0</v>
      </c>
      <c r="E36" s="150" t="str">
        <f>IF(AND(D36&lt;&gt;0,D38&lt;&gt;0),"Erreur","")</f>
        <v/>
      </c>
      <c r="F36" s="16"/>
      <c r="G36" s="98">
        <f>IF(A36="P",D36,0)</f>
        <v>0</v>
      </c>
      <c r="H36" s="5"/>
      <c r="I36" s="5"/>
      <c r="J36" s="5"/>
    </row>
    <row r="37" spans="1:10" ht="9" customHeight="1" thickBot="1">
      <c r="A37" s="5"/>
      <c r="B37" s="151"/>
      <c r="C37" s="151"/>
      <c r="D37" s="152"/>
      <c r="E37" s="150"/>
      <c r="F37" s="16"/>
      <c r="G37" s="93"/>
      <c r="H37" s="5"/>
      <c r="I37" s="5"/>
      <c r="J37" s="5"/>
    </row>
    <row r="38" spans="1:10" ht="16.2" thickBot="1">
      <c r="A38" s="5"/>
      <c r="B38" s="153" t="str">
        <f>IF(A36="C","Indiquer montant à droite&gt;","")</f>
        <v/>
      </c>
      <c r="C38" s="154"/>
      <c r="D38" s="100"/>
      <c r="E38" s="150"/>
      <c r="F38" s="16"/>
      <c r="G38" s="98">
        <f>IF(A36="C",D38,0)</f>
        <v>0</v>
      </c>
      <c r="H38" s="5"/>
      <c r="I38" s="5"/>
      <c r="J38" s="5"/>
    </row>
    <row r="39" spans="1:10">
      <c r="A39" s="5"/>
      <c r="B39" s="155"/>
      <c r="C39" s="155"/>
      <c r="D39" s="56"/>
      <c r="E39" s="13"/>
      <c r="F39" s="16"/>
      <c r="G39" s="33"/>
      <c r="H39" s="5"/>
      <c r="I39" s="5"/>
      <c r="J39" s="5"/>
    </row>
    <row r="40" spans="1:10" ht="10.8" customHeight="1">
      <c r="B40" s="17"/>
      <c r="C40" s="17"/>
      <c r="D40" s="17"/>
      <c r="E40" s="13"/>
      <c r="F40" s="13"/>
      <c r="G40" s="95">
        <f>+G31-G36-G38</f>
        <v>0</v>
      </c>
      <c r="H40" s="18" t="s">
        <v>5</v>
      </c>
      <c r="I40" s="5"/>
      <c r="J40" s="5"/>
    </row>
    <row r="41" spans="1:10" ht="16.2" customHeight="1" thickBot="1">
      <c r="B41" s="184" t="s">
        <v>45</v>
      </c>
      <c r="C41" s="184"/>
      <c r="D41" s="19" t="s">
        <v>46</v>
      </c>
      <c r="E41" s="13"/>
      <c r="F41" s="13"/>
      <c r="G41" s="20"/>
      <c r="H41" s="21"/>
      <c r="I41" s="5"/>
      <c r="J41" s="5"/>
    </row>
    <row r="42" spans="1:10" ht="21" customHeight="1" thickBot="1">
      <c r="B42" s="134"/>
      <c r="C42" s="135"/>
      <c r="D42" s="102">
        <f>IF($B42=$E$1,$F$1,IF($B42=$E$2,$F$2,0))</f>
        <v>0</v>
      </c>
      <c r="E42" s="136" t="s">
        <v>6</v>
      </c>
      <c r="F42" s="137"/>
      <c r="G42" s="22">
        <f>G40*D42</f>
        <v>0</v>
      </c>
      <c r="H42" s="5"/>
      <c r="I42" s="5"/>
      <c r="J42" s="5"/>
    </row>
    <row r="43" spans="1:10" ht="14.4" customHeight="1">
      <c r="A43" s="5"/>
      <c r="B43" s="60"/>
      <c r="C43" s="60"/>
      <c r="D43" s="28"/>
      <c r="E43" s="13"/>
      <c r="F43" s="13"/>
      <c r="G43" s="5"/>
      <c r="H43" s="5"/>
      <c r="I43" s="5"/>
      <c r="J43" s="5"/>
    </row>
    <row r="44" spans="1:10" ht="14.4" customHeight="1">
      <c r="A44" s="5"/>
      <c r="B44" s="5"/>
      <c r="C44" s="5"/>
      <c r="D44" s="66" t="s">
        <v>65</v>
      </c>
      <c r="E44" s="64"/>
      <c r="F44" s="67"/>
      <c r="G44" s="95">
        <f>+G40-G42</f>
        <v>0</v>
      </c>
      <c r="H44" s="5"/>
      <c r="I44" s="5"/>
      <c r="J44" s="5"/>
    </row>
    <row r="45" spans="1:10" ht="14.4" customHeight="1" thickBot="1">
      <c r="A45" s="5"/>
      <c r="B45" s="50"/>
      <c r="C45" s="5"/>
      <c r="D45" s="5"/>
      <c r="E45" s="13"/>
      <c r="F45" s="13"/>
      <c r="G45" s="5"/>
      <c r="H45" s="5"/>
      <c r="I45" s="5"/>
      <c r="J45" s="5"/>
    </row>
    <row r="46" spans="1:10" ht="19.2" customHeight="1" thickBot="1">
      <c r="A46" s="5"/>
      <c r="B46" s="62" t="str">
        <f>IF(G44&gt;CCAS,"PRISE EN CHARGE PAR LE CCAS d'EYBENS  maximum :"&amp;CCAS&amp;" €","PRIS EN CHARGE PAR LE CCAS d'EYBENS")</f>
        <v>PRIS EN CHARGE PAR LE CCAS d'EYBENS</v>
      </c>
      <c r="C46" s="62"/>
      <c r="D46" s="63"/>
      <c r="E46" s="64"/>
      <c r="F46" s="65"/>
      <c r="G46" s="24">
        <f>IF(G44&lt;CCAS,G44,CCAS)</f>
        <v>0</v>
      </c>
      <c r="H46" s="5"/>
      <c r="I46" s="5"/>
      <c r="J46" s="5"/>
    </row>
    <row r="47" spans="1:10">
      <c r="A47" s="5"/>
      <c r="B47" s="138" t="str">
        <f>IF(G47&gt;0,"**Reste à Charge Club ou Adhérent**","")</f>
        <v/>
      </c>
      <c r="C47" s="138"/>
      <c r="D47" s="138"/>
      <c r="E47" s="13"/>
      <c r="F47" s="13"/>
      <c r="G47" s="96">
        <f>IF(G44-G46&gt;0,G44-G46,0)</f>
        <v>0</v>
      </c>
      <c r="H47" s="5"/>
      <c r="I47" s="23"/>
      <c r="J47" s="5"/>
    </row>
    <row r="48" spans="1:10" ht="15" thickBot="1">
      <c r="A48" s="5"/>
      <c r="B48" s="5"/>
      <c r="C48" s="5"/>
      <c r="D48" s="5"/>
      <c r="E48" s="4"/>
      <c r="F48" s="4"/>
      <c r="G48" s="5"/>
      <c r="H48" s="5"/>
      <c r="I48" s="5"/>
      <c r="J48" s="5"/>
    </row>
    <row r="49" spans="1:8" ht="18.600000000000001" thickBot="1">
      <c r="A49" s="5"/>
      <c r="B49" s="5"/>
      <c r="C49" s="5"/>
      <c r="D49" s="5" t="s">
        <v>7</v>
      </c>
      <c r="E49" s="4"/>
      <c r="F49" s="4"/>
      <c r="G49" s="139">
        <f>+G27+G46</f>
        <v>0</v>
      </c>
      <c r="H49" s="140"/>
    </row>
    <row r="50" spans="1:8">
      <c r="A50" s="5"/>
      <c r="B50" s="5"/>
      <c r="C50" s="5"/>
      <c r="D50" s="5"/>
      <c r="E50" s="4"/>
      <c r="F50" s="4"/>
      <c r="G50" s="5"/>
      <c r="H50" s="5"/>
    </row>
    <row r="51" spans="1:8">
      <c r="A51" s="5"/>
      <c r="B51" s="5"/>
      <c r="C51" s="5"/>
      <c r="D51" s="5"/>
      <c r="E51" s="4"/>
      <c r="F51" s="4"/>
      <c r="G51" s="5"/>
      <c r="H51" s="5"/>
    </row>
  </sheetData>
  <sheetProtection sheet="1" objects="1" scenarios="1" selectLockedCells="1"/>
  <mergeCells count="31">
    <mergeCell ref="G4:I4"/>
    <mergeCell ref="G5:H5"/>
    <mergeCell ref="G9:H9"/>
    <mergeCell ref="G8:H8"/>
    <mergeCell ref="B17:C17"/>
    <mergeCell ref="B4:D4"/>
    <mergeCell ref="B6:D7"/>
    <mergeCell ref="E17:E19"/>
    <mergeCell ref="E36:E38"/>
    <mergeCell ref="I6:J6"/>
    <mergeCell ref="G7:I7"/>
    <mergeCell ref="B11:D11"/>
    <mergeCell ref="B20:C20"/>
    <mergeCell ref="B19:C19"/>
    <mergeCell ref="B18:D18"/>
    <mergeCell ref="B12:D12"/>
    <mergeCell ref="E23:F23"/>
    <mergeCell ref="B28:D28"/>
    <mergeCell ref="B30:D30"/>
    <mergeCell ref="B31:D31"/>
    <mergeCell ref="B23:C23"/>
    <mergeCell ref="B22:C22"/>
    <mergeCell ref="B47:D47"/>
    <mergeCell ref="G49:H49"/>
    <mergeCell ref="B37:D37"/>
    <mergeCell ref="B38:C38"/>
    <mergeCell ref="B41:C41"/>
    <mergeCell ref="B42:C42"/>
    <mergeCell ref="E42:F42"/>
    <mergeCell ref="B36:C36"/>
    <mergeCell ref="B39:C39"/>
  </mergeCells>
  <conditionalFormatting sqref="B19:C19">
    <cfRule type="expression" dxfId="30" priority="6" stopIfTrue="1">
      <formula>($A$17="P")</formula>
    </cfRule>
  </conditionalFormatting>
  <conditionalFormatting sqref="G28">
    <cfRule type="cellIs" dxfId="29" priority="5" operator="equal">
      <formula>0</formula>
    </cfRule>
  </conditionalFormatting>
  <conditionalFormatting sqref="B38:C38">
    <cfRule type="expression" dxfId="28" priority="4" stopIfTrue="1">
      <formula>($A$17="P")</formula>
    </cfRule>
  </conditionalFormatting>
  <conditionalFormatting sqref="G47">
    <cfRule type="cellIs" dxfId="27" priority="3" operator="equal">
      <formula>0</formula>
    </cfRule>
  </conditionalFormatting>
  <conditionalFormatting sqref="D17">
    <cfRule type="cellIs" dxfId="26" priority="2" operator="equal">
      <formula>0</formula>
    </cfRule>
  </conditionalFormatting>
  <conditionalFormatting sqref="D36">
    <cfRule type="cellIs" dxfId="25" priority="1" operator="equal">
      <formula>0</formula>
    </cfRule>
  </conditionalFormatting>
  <dataValidations count="3">
    <dataValidation type="list" allowBlank="1" showInputMessage="1" showErrorMessage="1" sqref="B23 B42">
      <formula1>$E$1:$E$2</formula1>
    </dataValidation>
    <dataValidation type="list" allowBlank="1" showInputMessage="1" showErrorMessage="1" sqref="D19 D38">
      <formula1>college</formula1>
    </dataValidation>
    <dataValidation type="list" allowBlank="1" showInputMessage="1" showErrorMessage="1" sqref="B17:C17 B36:C36">
      <formula1>choix</formula1>
    </dataValidation>
  </dataValidations>
  <printOptions horizontalCentered="1"/>
  <pageMargins left="0.35433070866141736" right="0.59055118110236227" top="0.55000000000000004" bottom="0.48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opLeftCell="A28" zoomScaleSheetLayoutView="130" workbookViewId="0">
      <selection activeCell="B23" sqref="B23:C23"/>
    </sheetView>
  </sheetViews>
  <sheetFormatPr baseColWidth="10" defaultColWidth="11.44140625" defaultRowHeight="14.4"/>
  <cols>
    <col min="1" max="1" width="1.77734375" style="1" customWidth="1"/>
    <col min="2" max="2" width="17" style="1" customWidth="1"/>
    <col min="3" max="3" width="5.44140625" style="1" customWidth="1"/>
    <col min="4" max="4" width="26.33203125" style="1" customWidth="1"/>
    <col min="5" max="5" width="8.44140625" style="2" customWidth="1"/>
    <col min="6" max="6" width="3.6640625" style="2" customWidth="1"/>
    <col min="7" max="7" width="10.88671875" style="1" customWidth="1"/>
    <col min="8" max="8" width="9.33203125" style="1" customWidth="1"/>
    <col min="9" max="9" width="3.5546875" style="1" customWidth="1"/>
    <col min="10" max="10" width="2.5546875" style="1" customWidth="1"/>
    <col min="11" max="14" width="11.44140625" style="1"/>
    <col min="15" max="18" width="11.44140625" style="1" customWidth="1"/>
    <col min="19" max="16384" width="11.44140625" style="1"/>
  </cols>
  <sheetData>
    <row r="1" spans="1:11" hidden="1">
      <c r="A1" s="57"/>
      <c r="B1" s="57" t="str">
        <f>Paramètres!B18</f>
        <v>PASS'REGION (Lycée)</v>
      </c>
      <c r="C1" s="57"/>
      <c r="D1" s="58">
        <f>lycee</f>
        <v>30</v>
      </c>
      <c r="E1" s="59" t="s">
        <v>44</v>
      </c>
      <c r="F1" s="59">
        <f>jeunes</f>
        <v>0.2</v>
      </c>
      <c r="G1" s="57"/>
    </row>
    <row r="2" spans="1:11" hidden="1">
      <c r="A2" s="57"/>
      <c r="B2" s="57" t="str">
        <f>Paramètres!B21</f>
        <v>Carte TATTOO (Collège)</v>
      </c>
      <c r="C2" s="57"/>
      <c r="D2" s="58" t="e">
        <f>college</f>
        <v>#VALUE!</v>
      </c>
      <c r="E2" s="59" t="s">
        <v>14</v>
      </c>
      <c r="F2" s="59">
        <f>adulte</f>
        <v>0.3</v>
      </c>
      <c r="G2" s="57"/>
    </row>
    <row r="3" spans="1:11" ht="21" customHeight="1" thickBot="1">
      <c r="B3" s="89" t="s">
        <v>58</v>
      </c>
      <c r="C3" s="5"/>
      <c r="D3" s="5"/>
      <c r="E3" s="4"/>
      <c r="F3" s="4"/>
      <c r="G3" s="5"/>
      <c r="H3" s="5"/>
      <c r="I3" s="5"/>
      <c r="J3" s="5"/>
    </row>
    <row r="4" spans="1:11" ht="15.6" customHeight="1" thickBot="1">
      <c r="B4" s="192" t="str">
        <f>Facture1!B4</f>
        <v>ICI NOM DU CLUB</v>
      </c>
      <c r="C4" s="193"/>
      <c r="D4" s="194"/>
      <c r="E4" s="7"/>
      <c r="F4" s="7"/>
      <c r="G4" s="188" t="s">
        <v>0</v>
      </c>
      <c r="H4" s="188"/>
      <c r="I4" s="188"/>
      <c r="J4" s="8"/>
    </row>
    <row r="5" spans="1:11" ht="13.8" customHeight="1">
      <c r="B5" s="91"/>
      <c r="C5" s="91"/>
      <c r="D5" s="91"/>
      <c r="E5" s="7"/>
      <c r="F5" s="77" t="s">
        <v>50</v>
      </c>
      <c r="G5" s="189"/>
      <c r="H5" s="189"/>
      <c r="I5" s="90"/>
      <c r="J5" s="8"/>
    </row>
    <row r="6" spans="1:11">
      <c r="A6" s="5"/>
      <c r="B6" s="195" t="str">
        <f>Facture1!B6</f>
        <v>8 rue du Château
 Maison des Associations
EYBENS
Téléphone 0x xxx xx
mail : contact@xxxx.fr
Siret :</v>
      </c>
      <c r="C6" s="195"/>
      <c r="D6" s="195"/>
      <c r="E6" s="7"/>
      <c r="F6" s="7"/>
      <c r="G6" s="9"/>
      <c r="H6" s="5"/>
      <c r="I6" s="179"/>
      <c r="J6" s="179"/>
    </row>
    <row r="7" spans="1:11" ht="69.75" customHeight="1">
      <c r="A7" s="5"/>
      <c r="B7" s="195"/>
      <c r="C7" s="195"/>
      <c r="D7" s="195"/>
      <c r="E7" s="3"/>
      <c r="F7" s="3"/>
      <c r="G7" s="180" t="s">
        <v>1</v>
      </c>
      <c r="H7" s="180"/>
      <c r="I7" s="180"/>
      <c r="J7" s="10"/>
    </row>
    <row r="8" spans="1:11" ht="10.5" customHeight="1">
      <c r="A8" s="5"/>
      <c r="B8" s="5"/>
      <c r="C8" s="5"/>
      <c r="D8" s="5"/>
      <c r="E8" s="4"/>
      <c r="F8" s="4"/>
      <c r="G8" s="163" t="s">
        <v>8</v>
      </c>
      <c r="H8" s="163"/>
      <c r="I8" s="78"/>
      <c r="J8" s="10"/>
    </row>
    <row r="9" spans="1:11" ht="15.6">
      <c r="A9" s="5"/>
      <c r="B9" s="99" t="s">
        <v>2</v>
      </c>
      <c r="C9" s="6"/>
      <c r="D9" s="5"/>
      <c r="E9" s="30"/>
      <c r="F9" s="4"/>
      <c r="G9" s="190" t="s">
        <v>11</v>
      </c>
      <c r="H9" s="191"/>
      <c r="I9" s="79"/>
      <c r="J9" s="10"/>
    </row>
    <row r="10" spans="1:11" ht="10.199999999999999" customHeight="1">
      <c r="A10" s="5"/>
      <c r="B10" s="5"/>
      <c r="C10" s="5"/>
      <c r="D10" s="5"/>
      <c r="E10" s="30" t="str">
        <f>IF(AND($G12&gt;0,D23=0),"Manque taux de participation !","")</f>
        <v/>
      </c>
      <c r="F10" s="4"/>
      <c r="G10" s="92"/>
      <c r="H10" s="5"/>
      <c r="I10" s="5"/>
      <c r="J10" s="10"/>
    </row>
    <row r="11" spans="1:11" ht="15" thickBot="1">
      <c r="A11" s="5"/>
      <c r="B11" s="183" t="s">
        <v>4</v>
      </c>
      <c r="C11" s="183"/>
      <c r="D11" s="183"/>
      <c r="E11" s="13"/>
      <c r="F11" s="13"/>
      <c r="G11" s="25" t="s">
        <v>3</v>
      </c>
      <c r="H11" s="5"/>
      <c r="I11" s="5"/>
      <c r="J11" s="10"/>
      <c r="K11" s="5"/>
    </row>
    <row r="12" spans="1:11" ht="16.2" thickBot="1">
      <c r="A12" s="5"/>
      <c r="B12" s="185"/>
      <c r="C12" s="186"/>
      <c r="D12" s="187"/>
      <c r="E12" s="13"/>
      <c r="F12" s="13"/>
      <c r="G12" s="26"/>
      <c r="H12" s="21"/>
      <c r="I12" s="5"/>
      <c r="J12" s="10"/>
    </row>
    <row r="13" spans="1:11" ht="15.6">
      <c r="A13" s="5"/>
      <c r="B13" s="12" t="s">
        <v>9</v>
      </c>
      <c r="C13" s="97"/>
      <c r="D13" s="17"/>
      <c r="E13" s="13"/>
      <c r="F13" s="13"/>
      <c r="G13" s="31"/>
      <c r="H13" s="21"/>
      <c r="I13" s="5"/>
      <c r="J13" s="10"/>
    </row>
    <row r="14" spans="1:11" ht="15.75" customHeight="1">
      <c r="A14" s="5"/>
      <c r="B14" s="12" t="s">
        <v>10</v>
      </c>
      <c r="C14" s="29"/>
      <c r="D14" s="5"/>
      <c r="E14" s="13"/>
      <c r="F14" s="13"/>
      <c r="G14" s="13"/>
      <c r="H14" s="13"/>
      <c r="I14" s="5"/>
      <c r="J14" s="10"/>
    </row>
    <row r="15" spans="1:11" ht="9" customHeight="1">
      <c r="A15" s="5"/>
      <c r="B15" s="12"/>
      <c r="C15" s="61"/>
      <c r="D15" s="5"/>
      <c r="E15" s="13"/>
      <c r="F15" s="13"/>
      <c r="G15" s="13"/>
      <c r="H15" s="13"/>
      <c r="I15" s="5"/>
      <c r="J15" s="10"/>
    </row>
    <row r="16" spans="1:11" ht="15" thickBot="1">
      <c r="A16" s="5"/>
      <c r="B16" s="11" t="s">
        <v>63</v>
      </c>
      <c r="C16" s="11"/>
      <c r="D16" s="12"/>
      <c r="E16" s="13"/>
      <c r="F16" s="13"/>
      <c r="G16" s="14"/>
      <c r="H16" s="15"/>
      <c r="I16" s="5"/>
      <c r="J16" s="10"/>
    </row>
    <row r="17" spans="1:10" ht="16.2" customHeight="1" thickBot="1">
      <c r="A17" s="132" t="str">
        <f>(LEFT(B17,1))</f>
        <v/>
      </c>
      <c r="B17" s="148"/>
      <c r="C17" s="149"/>
      <c r="D17" s="94">
        <f xml:space="preserve"> IF(A17="P",lycee,0)</f>
        <v>0</v>
      </c>
      <c r="E17" s="150" t="str">
        <f>IF(AND(D17&lt;&gt;0,D19&lt;&gt;0),"Erreur","")</f>
        <v/>
      </c>
      <c r="F17" s="16"/>
      <c r="G17" s="98">
        <f>IF(A17="P",D17,0)</f>
        <v>0</v>
      </c>
      <c r="H17" s="5"/>
      <c r="I17" s="5"/>
      <c r="J17" s="5"/>
    </row>
    <row r="18" spans="1:10" ht="9" customHeight="1" thickBot="1">
      <c r="A18" s="5"/>
      <c r="B18" s="151"/>
      <c r="C18" s="151"/>
      <c r="D18" s="152"/>
      <c r="E18" s="150"/>
      <c r="F18" s="16"/>
      <c r="G18" s="93"/>
      <c r="H18" s="5"/>
      <c r="I18" s="5"/>
      <c r="J18" s="5"/>
    </row>
    <row r="19" spans="1:10" ht="16.2" thickBot="1">
      <c r="A19" s="5"/>
      <c r="B19" s="169" t="str">
        <f>IF(A17="C","Indiquer montant à droite&gt;","")</f>
        <v/>
      </c>
      <c r="C19" s="170"/>
      <c r="D19" s="100"/>
      <c r="E19" s="150"/>
      <c r="F19" s="16"/>
      <c r="G19" s="98">
        <f>IF(A17="C",D19,0)</f>
        <v>0</v>
      </c>
      <c r="H19" s="5"/>
      <c r="I19" s="5"/>
      <c r="J19" s="5"/>
    </row>
    <row r="20" spans="1:10" ht="9" customHeight="1">
      <c r="A20" s="5"/>
      <c r="B20" s="155"/>
      <c r="C20" s="155"/>
      <c r="D20" s="56"/>
      <c r="E20" s="13"/>
      <c r="F20" s="16"/>
      <c r="G20" s="33"/>
      <c r="H20" s="5"/>
      <c r="I20" s="5"/>
      <c r="J20" s="5"/>
    </row>
    <row r="21" spans="1:10" ht="10.8" customHeight="1">
      <c r="A21" s="5"/>
      <c r="B21" s="17"/>
      <c r="C21" s="17"/>
      <c r="D21" s="17"/>
      <c r="E21" s="13"/>
      <c r="F21" s="13"/>
      <c r="G21" s="95">
        <f>+G12-G17-G19</f>
        <v>0</v>
      </c>
      <c r="H21" s="18" t="s">
        <v>5</v>
      </c>
      <c r="I21" s="5"/>
      <c r="J21" s="5"/>
    </row>
    <row r="22" spans="1:10" ht="15" thickBot="1">
      <c r="A22" s="5"/>
      <c r="B22" s="196" t="s">
        <v>45</v>
      </c>
      <c r="C22" s="196"/>
      <c r="D22" s="19" t="s">
        <v>46</v>
      </c>
      <c r="E22" s="13"/>
      <c r="F22" s="13"/>
      <c r="G22" s="20"/>
      <c r="H22" s="21"/>
      <c r="I22" s="5"/>
      <c r="J22" s="5"/>
    </row>
    <row r="23" spans="1:10" ht="21" customHeight="1" thickBot="1">
      <c r="A23" s="5"/>
      <c r="B23" s="134"/>
      <c r="C23" s="135"/>
      <c r="D23" s="101">
        <f>IF($B23=$E$1,$F$1,IF($B23=$E$2,$F$2,0))</f>
        <v>0</v>
      </c>
      <c r="E23" s="159" t="s">
        <v>6</v>
      </c>
      <c r="F23" s="137"/>
      <c r="G23" s="22">
        <f>G21*D23</f>
        <v>0</v>
      </c>
      <c r="H23" s="5"/>
      <c r="I23" s="5"/>
      <c r="J23" s="5"/>
    </row>
    <row r="24" spans="1:10" ht="6.6" customHeight="1">
      <c r="A24" s="5"/>
      <c r="B24" s="60"/>
      <c r="C24" s="60"/>
      <c r="D24" s="28"/>
      <c r="E24" s="13"/>
      <c r="F24" s="13"/>
      <c r="G24" s="5"/>
      <c r="H24" s="5"/>
      <c r="I24" s="5"/>
      <c r="J24" s="5"/>
    </row>
    <row r="25" spans="1:10" ht="14.4" customHeight="1">
      <c r="A25" s="5"/>
      <c r="B25" s="5"/>
      <c r="C25" s="5"/>
      <c r="D25" s="66" t="s">
        <v>65</v>
      </c>
      <c r="E25" s="64"/>
      <c r="F25" s="67"/>
      <c r="G25" s="95">
        <f>+G21-G23</f>
        <v>0</v>
      </c>
      <c r="H25" s="5"/>
      <c r="I25" s="5"/>
      <c r="J25" s="5"/>
    </row>
    <row r="26" spans="1:10" ht="15" thickBot="1">
      <c r="A26" s="5"/>
      <c r="B26" s="50"/>
      <c r="C26" s="5"/>
      <c r="D26" s="5"/>
      <c r="E26" s="13"/>
      <c r="F26" s="13"/>
      <c r="G26" s="5"/>
      <c r="H26" s="5"/>
      <c r="I26" s="5"/>
      <c r="J26" s="5"/>
    </row>
    <row r="27" spans="1:10" ht="19.2" customHeight="1" thickBot="1">
      <c r="A27" s="5"/>
      <c r="B27" s="62" t="str">
        <f>IF(G25&gt;CCAS,"PRISE EN CHARGE PAR LE CCAS d'EYBENS  maximum :"&amp;CCAS&amp;" €","PRIS EN CHARGE PAR LE CCAS d'EYBENS")</f>
        <v>PRIS EN CHARGE PAR LE CCAS d'EYBENS</v>
      </c>
      <c r="C27" s="62"/>
      <c r="D27" s="63"/>
      <c r="E27" s="64"/>
      <c r="F27" s="65"/>
      <c r="G27" s="24">
        <f>IF(G25&lt;CCAS,G25,CCAS)</f>
        <v>0</v>
      </c>
      <c r="H27" s="5"/>
      <c r="I27" s="5"/>
      <c r="J27" s="5"/>
    </row>
    <row r="28" spans="1:10" ht="15" customHeight="1">
      <c r="A28" s="5"/>
      <c r="B28" s="138" t="str">
        <f>IF(G28&gt;0,"**Reste à Charge Club ou Adhérent**","")</f>
        <v/>
      </c>
      <c r="C28" s="138"/>
      <c r="D28" s="138"/>
      <c r="E28" s="13"/>
      <c r="F28" s="13"/>
      <c r="G28" s="96">
        <f>IF(G25-G27&gt;0,G25-G27,0)</f>
        <v>0</v>
      </c>
      <c r="H28" s="5"/>
      <c r="I28" s="23"/>
      <c r="J28" s="5"/>
    </row>
    <row r="29" spans="1:10" ht="32.25" customHeight="1" thickBot="1">
      <c r="A29" s="5"/>
      <c r="B29" s="5"/>
      <c r="C29" s="5"/>
      <c r="D29" s="5"/>
      <c r="E29" s="32" t="str">
        <f>IF(AND($G31&gt;0,D42=0),"Manque taux de participation !","")</f>
        <v/>
      </c>
      <c r="F29" s="13"/>
      <c r="G29" s="5"/>
      <c r="H29" s="5"/>
      <c r="I29" s="5"/>
      <c r="J29" s="5"/>
    </row>
    <row r="30" spans="1:10" ht="15" thickBot="1">
      <c r="A30" s="5"/>
      <c r="B30" s="160" t="s">
        <v>4</v>
      </c>
      <c r="C30" s="161"/>
      <c r="D30" s="162"/>
      <c r="E30" s="13"/>
      <c r="F30" s="13"/>
      <c r="G30" s="25" t="s">
        <v>3</v>
      </c>
      <c r="H30" s="5"/>
      <c r="I30" s="5"/>
      <c r="J30" s="5"/>
    </row>
    <row r="31" spans="1:10" ht="16.2" thickBot="1">
      <c r="A31" s="5"/>
      <c r="B31" s="145"/>
      <c r="C31" s="146"/>
      <c r="D31" s="147"/>
      <c r="E31" s="13"/>
      <c r="F31" s="13"/>
      <c r="G31" s="98"/>
      <c r="H31" s="21"/>
      <c r="I31" s="5"/>
      <c r="J31" s="5"/>
    </row>
    <row r="32" spans="1:10" ht="16.5" customHeight="1">
      <c r="A32" s="5"/>
      <c r="B32" s="12" t="s">
        <v>9</v>
      </c>
      <c r="C32" s="29"/>
      <c r="D32" s="17"/>
      <c r="E32" s="13"/>
      <c r="F32" s="13"/>
      <c r="G32" s="31"/>
      <c r="H32" s="21"/>
      <c r="I32" s="5"/>
      <c r="J32" s="5"/>
    </row>
    <row r="33" spans="1:10" ht="16.5" customHeight="1">
      <c r="A33" s="5"/>
      <c r="B33" s="12" t="s">
        <v>10</v>
      </c>
      <c r="C33" s="29"/>
      <c r="D33" s="5"/>
      <c r="E33" s="13"/>
      <c r="F33" s="13"/>
      <c r="G33" s="13"/>
      <c r="H33" s="13"/>
      <c r="I33" s="5"/>
      <c r="J33" s="5"/>
    </row>
    <row r="34" spans="1:10" ht="9.6" customHeight="1">
      <c r="A34" s="5"/>
      <c r="B34" s="12"/>
      <c r="C34" s="61"/>
      <c r="D34" s="5"/>
      <c r="E34" s="13"/>
      <c r="F34" s="13"/>
      <c r="G34" s="13"/>
      <c r="H34" s="13"/>
      <c r="I34" s="5"/>
      <c r="J34" s="5"/>
    </row>
    <row r="35" spans="1:10" ht="15" thickBot="1">
      <c r="A35" s="5"/>
      <c r="B35" s="11" t="s">
        <v>63</v>
      </c>
      <c r="C35" s="11"/>
      <c r="D35" s="12"/>
      <c r="E35" s="13"/>
      <c r="F35" s="13"/>
      <c r="G35" s="14"/>
      <c r="H35" s="15"/>
      <c r="I35" s="5"/>
      <c r="J35" s="5"/>
    </row>
    <row r="36" spans="1:10" ht="16.2" customHeight="1" thickBot="1">
      <c r="A36" s="9" t="str">
        <f>(LEFT(B36,1))</f>
        <v/>
      </c>
      <c r="B36" s="148"/>
      <c r="C36" s="149"/>
      <c r="D36" s="94">
        <f xml:space="preserve"> IF(A36="P",lycee,0)</f>
        <v>0</v>
      </c>
      <c r="E36" s="150" t="str">
        <f>IF(AND(D36&lt;&gt;0,D38&lt;&gt;0),"Erreur","")</f>
        <v/>
      </c>
      <c r="F36" s="16"/>
      <c r="G36" s="98">
        <f>IF(A36="P",D36,0)</f>
        <v>0</v>
      </c>
      <c r="H36" s="5"/>
      <c r="I36" s="5"/>
      <c r="J36" s="5"/>
    </row>
    <row r="37" spans="1:10" ht="9" customHeight="1" thickBot="1">
      <c r="A37" s="5"/>
      <c r="B37" s="151"/>
      <c r="C37" s="151"/>
      <c r="D37" s="152"/>
      <c r="E37" s="150"/>
      <c r="F37" s="16"/>
      <c r="G37" s="93"/>
      <c r="H37" s="5"/>
      <c r="I37" s="5"/>
      <c r="J37" s="5"/>
    </row>
    <row r="38" spans="1:10" ht="16.2" thickBot="1">
      <c r="A38" s="5"/>
      <c r="B38" s="153" t="str">
        <f>IF(A36="C","Indiquer montant à droite&gt;","")</f>
        <v/>
      </c>
      <c r="C38" s="154"/>
      <c r="D38" s="100"/>
      <c r="E38" s="150"/>
      <c r="F38" s="16"/>
      <c r="G38" s="98">
        <f>IF(A36="C",D38,0)</f>
        <v>0</v>
      </c>
      <c r="H38" s="5"/>
      <c r="I38" s="5"/>
      <c r="J38" s="5"/>
    </row>
    <row r="39" spans="1:10">
      <c r="A39" s="5"/>
      <c r="B39" s="155"/>
      <c r="C39" s="155"/>
      <c r="D39" s="56"/>
      <c r="E39" s="13"/>
      <c r="F39" s="16"/>
      <c r="G39" s="33"/>
      <c r="H39" s="5"/>
      <c r="I39" s="5"/>
      <c r="J39" s="5"/>
    </row>
    <row r="40" spans="1:10" ht="10.8" customHeight="1">
      <c r="B40" s="17"/>
      <c r="C40" s="17"/>
      <c r="D40" s="17"/>
      <c r="E40" s="13"/>
      <c r="F40" s="13"/>
      <c r="G40" s="95">
        <f>+G31-G36-G38</f>
        <v>0</v>
      </c>
      <c r="H40" s="18" t="s">
        <v>5</v>
      </c>
      <c r="I40" s="5"/>
      <c r="J40" s="5"/>
    </row>
    <row r="41" spans="1:10" ht="16.2" customHeight="1" thickBot="1">
      <c r="B41" s="184" t="s">
        <v>45</v>
      </c>
      <c r="C41" s="184"/>
      <c r="D41" s="19" t="s">
        <v>46</v>
      </c>
      <c r="E41" s="13"/>
      <c r="F41" s="13"/>
      <c r="G41" s="20"/>
      <c r="H41" s="21"/>
      <c r="I41" s="5"/>
      <c r="J41" s="5"/>
    </row>
    <row r="42" spans="1:10" ht="21" customHeight="1" thickBot="1">
      <c r="B42" s="134"/>
      <c r="C42" s="135"/>
      <c r="D42" s="102">
        <f>IF($B42=$E$1,$F$1,IF($B42=$E$2,$F$2,0))</f>
        <v>0</v>
      </c>
      <c r="E42" s="136" t="s">
        <v>6</v>
      </c>
      <c r="F42" s="137"/>
      <c r="G42" s="22">
        <f>G40*D42</f>
        <v>0</v>
      </c>
      <c r="H42" s="5"/>
      <c r="I42" s="5"/>
      <c r="J42" s="5"/>
    </row>
    <row r="43" spans="1:10" ht="14.4" customHeight="1">
      <c r="B43" s="60"/>
      <c r="C43" s="60"/>
      <c r="D43" s="28"/>
      <c r="E43" s="13"/>
      <c r="F43" s="13"/>
      <c r="G43" s="5"/>
      <c r="H43" s="5"/>
      <c r="I43" s="5"/>
      <c r="J43" s="5"/>
    </row>
    <row r="44" spans="1:10" ht="14.4" customHeight="1">
      <c r="B44" s="5"/>
      <c r="C44" s="5"/>
      <c r="D44" s="66" t="s">
        <v>65</v>
      </c>
      <c r="E44" s="64"/>
      <c r="F44" s="67"/>
      <c r="G44" s="95">
        <f>+G40-G42</f>
        <v>0</v>
      </c>
      <c r="H44" s="5"/>
      <c r="I44" s="5"/>
      <c r="J44" s="5"/>
    </row>
    <row r="45" spans="1:10" ht="14.4" customHeight="1" thickBot="1">
      <c r="B45" s="50"/>
      <c r="C45" s="5"/>
      <c r="D45" s="5"/>
      <c r="E45" s="13"/>
      <c r="F45" s="13"/>
      <c r="G45" s="5"/>
      <c r="H45" s="5"/>
      <c r="I45" s="5"/>
      <c r="J45" s="5"/>
    </row>
    <row r="46" spans="1:10" ht="19.2" customHeight="1" thickBot="1">
      <c r="B46" s="62" t="str">
        <f>IF(G44&gt;CCAS,"PRISE EN CHARGE PAR LE CCAS d'EYBENS  maximum :"&amp;CCAS&amp;" €","PRIS EN CHARGE PAR LE CCAS d'EYBENS")</f>
        <v>PRIS EN CHARGE PAR LE CCAS d'EYBENS</v>
      </c>
      <c r="C46" s="62"/>
      <c r="D46" s="63"/>
      <c r="E46" s="64"/>
      <c r="F46" s="65"/>
      <c r="G46" s="24">
        <f>IF(G44&lt;CCAS,G44,CCAS)</f>
        <v>0</v>
      </c>
      <c r="H46" s="5"/>
      <c r="I46" s="5"/>
      <c r="J46" s="5"/>
    </row>
    <row r="47" spans="1:10">
      <c r="B47" s="138" t="str">
        <f>IF(G47&gt;0,"**Reste à Charge Club ou Adhérent**","")</f>
        <v/>
      </c>
      <c r="C47" s="138"/>
      <c r="D47" s="138"/>
      <c r="E47" s="13"/>
      <c r="F47" s="13"/>
      <c r="G47" s="96">
        <f>IF(G44-G46&gt;0,G44-G46,0)</f>
        <v>0</v>
      </c>
      <c r="H47" s="5"/>
      <c r="I47" s="23"/>
      <c r="J47" s="5"/>
    </row>
    <row r="48" spans="1:10" ht="15" thickBot="1">
      <c r="B48" s="5"/>
      <c r="C48" s="5"/>
      <c r="D48" s="5"/>
      <c r="E48" s="4"/>
      <c r="F48" s="4"/>
      <c r="G48" s="5"/>
      <c r="H48" s="5"/>
      <c r="I48" s="5"/>
      <c r="J48" s="5"/>
    </row>
    <row r="49" spans="4:8" ht="18.600000000000001" thickBot="1">
      <c r="D49" s="5" t="s">
        <v>7</v>
      </c>
      <c r="E49" s="4"/>
      <c r="F49" s="4"/>
      <c r="G49" s="139">
        <f>+G27+G46</f>
        <v>0</v>
      </c>
      <c r="H49" s="140"/>
    </row>
  </sheetData>
  <sheetProtection sheet="1" objects="1" scenarios="1" selectLockedCells="1"/>
  <mergeCells count="31">
    <mergeCell ref="B4:D4"/>
    <mergeCell ref="G4:I4"/>
    <mergeCell ref="G5:H5"/>
    <mergeCell ref="B6:D7"/>
    <mergeCell ref="I6:J6"/>
    <mergeCell ref="G7:I7"/>
    <mergeCell ref="G8:H8"/>
    <mergeCell ref="G9:H9"/>
    <mergeCell ref="B11:D11"/>
    <mergeCell ref="B12:D12"/>
    <mergeCell ref="B17:C17"/>
    <mergeCell ref="E17:E19"/>
    <mergeCell ref="B18:D18"/>
    <mergeCell ref="B19:C19"/>
    <mergeCell ref="B39:C39"/>
    <mergeCell ref="B20:C20"/>
    <mergeCell ref="B22:C22"/>
    <mergeCell ref="B23:C23"/>
    <mergeCell ref="E23:F23"/>
    <mergeCell ref="B28:D28"/>
    <mergeCell ref="B30:D30"/>
    <mergeCell ref="B31:D31"/>
    <mergeCell ref="B36:C36"/>
    <mergeCell ref="E36:E38"/>
    <mergeCell ref="B37:D37"/>
    <mergeCell ref="B38:C38"/>
    <mergeCell ref="B41:C41"/>
    <mergeCell ref="B42:C42"/>
    <mergeCell ref="E42:F42"/>
    <mergeCell ref="B47:D47"/>
    <mergeCell ref="G49:H49"/>
  </mergeCells>
  <conditionalFormatting sqref="B19:C19">
    <cfRule type="expression" dxfId="24" priority="6" stopIfTrue="1">
      <formula>($A$17="P")</formula>
    </cfRule>
  </conditionalFormatting>
  <conditionalFormatting sqref="G28">
    <cfRule type="cellIs" dxfId="23" priority="5" operator="equal">
      <formula>0</formula>
    </cfRule>
  </conditionalFormatting>
  <conditionalFormatting sqref="B38:C38">
    <cfRule type="expression" dxfId="22" priority="4" stopIfTrue="1">
      <formula>($A$17="P")</formula>
    </cfRule>
  </conditionalFormatting>
  <conditionalFormatting sqref="G47">
    <cfRule type="cellIs" dxfId="21" priority="3" operator="equal">
      <formula>0</formula>
    </cfRule>
  </conditionalFormatting>
  <conditionalFormatting sqref="D17">
    <cfRule type="cellIs" dxfId="20" priority="2" operator="equal">
      <formula>0</formula>
    </cfRule>
  </conditionalFormatting>
  <conditionalFormatting sqref="D36">
    <cfRule type="cellIs" dxfId="19" priority="1" operator="equal">
      <formula>0</formula>
    </cfRule>
  </conditionalFormatting>
  <dataValidations count="3">
    <dataValidation type="list" allowBlank="1" showInputMessage="1" showErrorMessage="1" sqref="B17:C17 B36:C36">
      <formula1>choix</formula1>
    </dataValidation>
    <dataValidation type="list" allowBlank="1" showInputMessage="1" showErrorMessage="1" sqref="D19 D38">
      <formula1>college</formula1>
    </dataValidation>
    <dataValidation type="list" allowBlank="1" showInputMessage="1" showErrorMessage="1" sqref="B23 B42">
      <formula1>$E$1:$E$2</formula1>
    </dataValidation>
  </dataValidations>
  <printOptions horizontalCentered="1"/>
  <pageMargins left="0.35433070866141736" right="0.59055118110236227" top="0.55000000000000004" bottom="0.48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topLeftCell="A4" zoomScaleSheetLayoutView="130" workbookViewId="0">
      <selection activeCell="B4" sqref="B4:D4"/>
    </sheetView>
  </sheetViews>
  <sheetFormatPr baseColWidth="10" defaultColWidth="11.44140625" defaultRowHeight="14.4"/>
  <cols>
    <col min="1" max="1" width="1.77734375" style="1" customWidth="1"/>
    <col min="2" max="2" width="17" style="1" customWidth="1"/>
    <col min="3" max="3" width="5.44140625" style="1" customWidth="1"/>
    <col min="4" max="4" width="26.33203125" style="1" customWidth="1"/>
    <col min="5" max="5" width="8.44140625" style="2" customWidth="1"/>
    <col min="6" max="6" width="3.6640625" style="2" customWidth="1"/>
    <col min="7" max="7" width="10.88671875" style="1" customWidth="1"/>
    <col min="8" max="8" width="9.33203125" style="1" customWidth="1"/>
    <col min="9" max="9" width="3.5546875" style="1" customWidth="1"/>
    <col min="10" max="10" width="2.5546875" style="1" customWidth="1"/>
    <col min="11" max="14" width="11.44140625" style="1"/>
    <col min="15" max="18" width="11.44140625" style="1" customWidth="1"/>
    <col min="19" max="16384" width="11.44140625" style="1"/>
  </cols>
  <sheetData>
    <row r="1" spans="1:11" hidden="1">
      <c r="A1" s="57"/>
      <c r="B1" s="57" t="str">
        <f>Paramètres!B18</f>
        <v>PASS'REGION (Lycée)</v>
      </c>
      <c r="C1" s="57"/>
      <c r="D1" s="58">
        <f>lycee</f>
        <v>30</v>
      </c>
      <c r="E1" s="59" t="s">
        <v>44</v>
      </c>
      <c r="F1" s="59">
        <f>jeunes</f>
        <v>0.2</v>
      </c>
      <c r="G1" s="57"/>
    </row>
    <row r="2" spans="1:11" hidden="1">
      <c r="A2" s="57"/>
      <c r="B2" s="57" t="str">
        <f>Paramètres!B21</f>
        <v>Carte TATTOO (Collège)</v>
      </c>
      <c r="C2" s="57"/>
      <c r="D2" s="58" t="e">
        <f>college</f>
        <v>#VALUE!</v>
      </c>
      <c r="E2" s="59" t="s">
        <v>14</v>
      </c>
      <c r="F2" s="59">
        <f>adulte</f>
        <v>0.3</v>
      </c>
      <c r="G2" s="57"/>
    </row>
    <row r="3" spans="1:11" ht="21" customHeight="1" thickBot="1">
      <c r="B3" s="89" t="s">
        <v>58</v>
      </c>
      <c r="C3" s="5"/>
      <c r="D3" s="5"/>
      <c r="E3" s="4"/>
      <c r="F3" s="4"/>
      <c r="G3" s="5"/>
      <c r="H3" s="5"/>
      <c r="I3" s="5"/>
      <c r="J3" s="5"/>
    </row>
    <row r="4" spans="1:11" ht="15.6" customHeight="1" thickBot="1">
      <c r="B4" s="192" t="str">
        <f>Facture1!B4</f>
        <v>ICI NOM DU CLUB</v>
      </c>
      <c r="C4" s="193"/>
      <c r="D4" s="194"/>
      <c r="E4" s="7"/>
      <c r="F4" s="7"/>
      <c r="G4" s="188" t="s">
        <v>0</v>
      </c>
      <c r="H4" s="188"/>
      <c r="I4" s="188"/>
      <c r="J4" s="8"/>
    </row>
    <row r="5" spans="1:11" ht="13.8" customHeight="1">
      <c r="B5" s="91"/>
      <c r="C5" s="91"/>
      <c r="D5" s="91"/>
      <c r="E5" s="7"/>
      <c r="F5" s="77" t="s">
        <v>50</v>
      </c>
      <c r="G5" s="189"/>
      <c r="H5" s="189"/>
      <c r="I5" s="90"/>
      <c r="J5" s="8"/>
    </row>
    <row r="6" spans="1:11">
      <c r="A6" s="5"/>
      <c r="B6" s="195" t="str">
        <f>Facture1!B6</f>
        <v>8 rue du Château
 Maison des Associations
EYBENS
Téléphone 0x xxx xx
mail : contact@xxxx.fr
Siret :</v>
      </c>
      <c r="C6" s="195"/>
      <c r="D6" s="195"/>
      <c r="E6" s="7"/>
      <c r="F6" s="7"/>
      <c r="G6" s="9"/>
      <c r="H6" s="5"/>
      <c r="I6" s="179"/>
      <c r="J6" s="179"/>
    </row>
    <row r="7" spans="1:11" ht="69.75" customHeight="1">
      <c r="A7" s="5"/>
      <c r="B7" s="195"/>
      <c r="C7" s="195"/>
      <c r="D7" s="195"/>
      <c r="E7" s="3"/>
      <c r="F7" s="3"/>
      <c r="G7" s="180" t="s">
        <v>1</v>
      </c>
      <c r="H7" s="180"/>
      <c r="I7" s="180"/>
      <c r="J7" s="10"/>
    </row>
    <row r="8" spans="1:11" ht="10.5" customHeight="1">
      <c r="A8" s="5"/>
      <c r="B8" s="5"/>
      <c r="C8" s="5"/>
      <c r="D8" s="5"/>
      <c r="E8" s="4"/>
      <c r="F8" s="4"/>
      <c r="G8" s="163" t="s">
        <v>8</v>
      </c>
      <c r="H8" s="163"/>
      <c r="I8" s="78"/>
      <c r="J8" s="10"/>
    </row>
    <row r="9" spans="1:11" ht="15.6">
      <c r="A9" s="5"/>
      <c r="B9" s="99" t="s">
        <v>2</v>
      </c>
      <c r="C9" s="6"/>
      <c r="D9" s="5"/>
      <c r="E9" s="30"/>
      <c r="F9" s="4"/>
      <c r="G9" s="190" t="s">
        <v>11</v>
      </c>
      <c r="H9" s="191"/>
      <c r="I9" s="79"/>
      <c r="J9" s="10"/>
    </row>
    <row r="10" spans="1:11" ht="10.199999999999999" customHeight="1">
      <c r="A10" s="5"/>
      <c r="B10" s="5"/>
      <c r="C10" s="5"/>
      <c r="D10" s="5"/>
      <c r="E10" s="30" t="str">
        <f>IF(AND($G12&gt;0,D23=0),"Manque taux de participation !","")</f>
        <v/>
      </c>
      <c r="F10" s="4"/>
      <c r="G10" s="92"/>
      <c r="H10" s="5"/>
      <c r="I10" s="5"/>
      <c r="J10" s="10"/>
    </row>
    <row r="11" spans="1:11" ht="15" thickBot="1">
      <c r="A11" s="5"/>
      <c r="B11" s="183" t="s">
        <v>4</v>
      </c>
      <c r="C11" s="183"/>
      <c r="D11" s="183"/>
      <c r="E11" s="13"/>
      <c r="F11" s="13"/>
      <c r="G11" s="25" t="s">
        <v>3</v>
      </c>
      <c r="H11" s="5"/>
      <c r="I11" s="5"/>
      <c r="J11" s="10"/>
      <c r="K11" s="5"/>
    </row>
    <row r="12" spans="1:11" ht="16.2" thickBot="1">
      <c r="A12" s="5"/>
      <c r="B12" s="185"/>
      <c r="C12" s="186"/>
      <c r="D12" s="187"/>
      <c r="E12" s="13"/>
      <c r="F12" s="13"/>
      <c r="G12" s="26"/>
      <c r="H12" s="21"/>
      <c r="I12" s="5"/>
      <c r="J12" s="10"/>
    </row>
    <row r="13" spans="1:11" ht="15.6">
      <c r="A13" s="5"/>
      <c r="B13" s="12" t="s">
        <v>9</v>
      </c>
      <c r="C13" s="97"/>
      <c r="D13" s="17"/>
      <c r="E13" s="13"/>
      <c r="F13" s="13"/>
      <c r="G13" s="31"/>
      <c r="H13" s="21"/>
      <c r="I13" s="5"/>
      <c r="J13" s="10"/>
    </row>
    <row r="14" spans="1:11" ht="15.75" customHeight="1">
      <c r="A14" s="5"/>
      <c r="B14" s="12" t="s">
        <v>10</v>
      </c>
      <c r="C14" s="29"/>
      <c r="D14" s="5"/>
      <c r="E14" s="13"/>
      <c r="F14" s="13"/>
      <c r="G14" s="13"/>
      <c r="H14" s="13"/>
      <c r="I14" s="5"/>
      <c r="J14" s="10"/>
    </row>
    <row r="15" spans="1:11" ht="9" customHeight="1">
      <c r="A15" s="5"/>
      <c r="B15" s="12"/>
      <c r="C15" s="61"/>
      <c r="D15" s="5"/>
      <c r="E15" s="13"/>
      <c r="F15" s="13"/>
      <c r="G15" s="13"/>
      <c r="H15" s="13"/>
      <c r="I15" s="5"/>
      <c r="J15" s="10"/>
    </row>
    <row r="16" spans="1:11" ht="15" thickBot="1">
      <c r="A16" s="5"/>
      <c r="B16" s="11" t="s">
        <v>63</v>
      </c>
      <c r="C16" s="11"/>
      <c r="D16" s="12"/>
      <c r="E16" s="13"/>
      <c r="F16" s="13"/>
      <c r="G16" s="14"/>
      <c r="H16" s="15"/>
      <c r="I16" s="5"/>
      <c r="J16" s="10"/>
    </row>
    <row r="17" spans="1:10" ht="16.2" customHeight="1" thickBot="1">
      <c r="A17" s="9" t="str">
        <f>(LEFT(B17,1))</f>
        <v/>
      </c>
      <c r="B17" s="148"/>
      <c r="C17" s="149"/>
      <c r="D17" s="94">
        <f xml:space="preserve"> IF(A17="P",lycee,0)</f>
        <v>0</v>
      </c>
      <c r="E17" s="150" t="str">
        <f>IF(AND(D17&lt;&gt;0,D19&lt;&gt;0),"Erreur","")</f>
        <v/>
      </c>
      <c r="F17" s="16"/>
      <c r="G17" s="98">
        <f>IF(A17="P",D17,0)</f>
        <v>0</v>
      </c>
      <c r="H17" s="5"/>
      <c r="I17" s="5"/>
      <c r="J17" s="5"/>
    </row>
    <row r="18" spans="1:10" ht="9" customHeight="1" thickBot="1">
      <c r="A18" s="5"/>
      <c r="B18" s="151"/>
      <c r="C18" s="151"/>
      <c r="D18" s="152"/>
      <c r="E18" s="150"/>
      <c r="F18" s="16"/>
      <c r="G18" s="93"/>
      <c r="H18" s="5"/>
      <c r="I18" s="5"/>
      <c r="J18" s="5"/>
    </row>
    <row r="19" spans="1:10" ht="16.2" thickBot="1">
      <c r="A19" s="5"/>
      <c r="B19" s="169" t="str">
        <f>IF(A17="C","Indiquer montant à droite&gt;","")</f>
        <v/>
      </c>
      <c r="C19" s="170"/>
      <c r="D19" s="100"/>
      <c r="E19" s="150"/>
      <c r="F19" s="16"/>
      <c r="G19" s="98">
        <f>IF(A17="C",D19,0)</f>
        <v>0</v>
      </c>
      <c r="H19" s="5"/>
      <c r="I19" s="5"/>
      <c r="J19" s="5"/>
    </row>
    <row r="20" spans="1:10" ht="9" customHeight="1">
      <c r="A20" s="5"/>
      <c r="B20" s="155"/>
      <c r="C20" s="155"/>
      <c r="D20" s="56"/>
      <c r="E20" s="13"/>
      <c r="F20" s="16"/>
      <c r="G20" s="33"/>
      <c r="H20" s="5"/>
      <c r="I20" s="5"/>
      <c r="J20" s="5"/>
    </row>
    <row r="21" spans="1:10" ht="10.8" customHeight="1">
      <c r="A21" s="5"/>
      <c r="B21" s="17"/>
      <c r="C21" s="17"/>
      <c r="D21" s="17"/>
      <c r="E21" s="13"/>
      <c r="F21" s="13"/>
      <c r="G21" s="95">
        <f>+G12-G17-G19</f>
        <v>0</v>
      </c>
      <c r="H21" s="18" t="s">
        <v>5</v>
      </c>
      <c r="I21" s="5"/>
      <c r="J21" s="5"/>
    </row>
    <row r="22" spans="1:10" ht="15" thickBot="1">
      <c r="A22" s="5"/>
      <c r="B22" s="196" t="s">
        <v>45</v>
      </c>
      <c r="C22" s="196"/>
      <c r="D22" s="19" t="s">
        <v>46</v>
      </c>
      <c r="E22" s="13"/>
      <c r="F22" s="13"/>
      <c r="G22" s="20"/>
      <c r="H22" s="21"/>
      <c r="I22" s="5"/>
      <c r="J22" s="5"/>
    </row>
    <row r="23" spans="1:10" ht="21" customHeight="1" thickBot="1">
      <c r="A23" s="5"/>
      <c r="B23" s="134"/>
      <c r="C23" s="135"/>
      <c r="D23" s="101">
        <f>IF($B23=$E$1,$F$1,IF($B23=$E$2,$F$2,0))</f>
        <v>0</v>
      </c>
      <c r="E23" s="159" t="s">
        <v>6</v>
      </c>
      <c r="F23" s="137"/>
      <c r="G23" s="22">
        <f>G21*D23</f>
        <v>0</v>
      </c>
      <c r="H23" s="5"/>
      <c r="I23" s="5"/>
      <c r="J23" s="5"/>
    </row>
    <row r="24" spans="1:10" ht="6.6" customHeight="1">
      <c r="A24" s="5"/>
      <c r="B24" s="60"/>
      <c r="C24" s="60"/>
      <c r="D24" s="28"/>
      <c r="E24" s="13"/>
      <c r="F24" s="13"/>
      <c r="G24" s="5"/>
      <c r="H24" s="5"/>
      <c r="I24" s="5"/>
      <c r="J24" s="5"/>
    </row>
    <row r="25" spans="1:10" ht="14.4" customHeight="1">
      <c r="A25" s="5"/>
      <c r="B25" s="5"/>
      <c r="C25" s="5"/>
      <c r="D25" s="66" t="s">
        <v>65</v>
      </c>
      <c r="E25" s="64"/>
      <c r="F25" s="67"/>
      <c r="G25" s="95">
        <f>+G21-G23</f>
        <v>0</v>
      </c>
      <c r="H25" s="5"/>
      <c r="I25" s="5"/>
      <c r="J25" s="5"/>
    </row>
    <row r="26" spans="1:10" ht="15" thickBot="1">
      <c r="A26" s="5"/>
      <c r="B26" s="50"/>
      <c r="C26" s="5"/>
      <c r="D26" s="5"/>
      <c r="E26" s="13"/>
      <c r="F26" s="13"/>
      <c r="G26" s="5"/>
      <c r="H26" s="5"/>
      <c r="I26" s="5"/>
      <c r="J26" s="5"/>
    </row>
    <row r="27" spans="1:10" ht="19.2" customHeight="1" thickBot="1">
      <c r="A27" s="5"/>
      <c r="B27" s="62" t="str">
        <f>IF(G25&gt;CCAS,"PRISE EN CHARGE PAR LE CCAS d'EYBENS  maximum :"&amp;CCAS&amp;" €","PRIS EN CHARGE PAR LE CCAS d'EYBENS")</f>
        <v>PRIS EN CHARGE PAR LE CCAS d'EYBENS</v>
      </c>
      <c r="C27" s="62"/>
      <c r="D27" s="63"/>
      <c r="E27" s="64"/>
      <c r="F27" s="65"/>
      <c r="G27" s="24">
        <f>IF(G25&lt;CCAS,G25,CCAS)</f>
        <v>0</v>
      </c>
      <c r="H27" s="5"/>
      <c r="I27" s="5"/>
      <c r="J27" s="5"/>
    </row>
    <row r="28" spans="1:10" ht="15" customHeight="1">
      <c r="A28" s="5"/>
      <c r="B28" s="138" t="str">
        <f>IF(G28&gt;0,"**Reste à Charge Club ou Adhérent**","")</f>
        <v/>
      </c>
      <c r="C28" s="138"/>
      <c r="D28" s="138"/>
      <c r="E28" s="13"/>
      <c r="F28" s="13"/>
      <c r="G28" s="96">
        <f>IF(G25-G27&gt;0,G25-G27,0)</f>
        <v>0</v>
      </c>
      <c r="H28" s="5"/>
      <c r="I28" s="23"/>
      <c r="J28" s="5"/>
    </row>
    <row r="29" spans="1:10" ht="32.25" customHeight="1" thickBot="1">
      <c r="A29" s="5"/>
      <c r="B29" s="5"/>
      <c r="C29" s="5"/>
      <c r="D29" s="5"/>
      <c r="E29" s="32" t="str">
        <f>IF(AND($G31&gt;0,D42=0),"Manque taux de participation !","")</f>
        <v/>
      </c>
      <c r="F29" s="13"/>
      <c r="G29" s="5"/>
      <c r="H29" s="5"/>
      <c r="I29" s="5"/>
      <c r="J29" s="5"/>
    </row>
    <row r="30" spans="1:10" ht="15" thickBot="1">
      <c r="A30" s="5"/>
      <c r="B30" s="160" t="s">
        <v>4</v>
      </c>
      <c r="C30" s="161"/>
      <c r="D30" s="162"/>
      <c r="E30" s="13"/>
      <c r="F30" s="13"/>
      <c r="G30" s="25" t="s">
        <v>3</v>
      </c>
      <c r="H30" s="5"/>
      <c r="I30" s="5"/>
      <c r="J30" s="5"/>
    </row>
    <row r="31" spans="1:10" ht="16.2" thickBot="1">
      <c r="A31" s="5"/>
      <c r="B31" s="145"/>
      <c r="C31" s="146"/>
      <c r="D31" s="147"/>
      <c r="E31" s="13"/>
      <c r="F31" s="13"/>
      <c r="G31" s="98"/>
      <c r="H31" s="21"/>
      <c r="I31" s="5"/>
      <c r="J31" s="5"/>
    </row>
    <row r="32" spans="1:10" ht="16.5" customHeight="1">
      <c r="A32" s="5"/>
      <c r="B32" s="12" t="s">
        <v>9</v>
      </c>
      <c r="C32" s="29"/>
      <c r="D32" s="17"/>
      <c r="E32" s="13"/>
      <c r="F32" s="13"/>
      <c r="G32" s="31"/>
      <c r="H32" s="21"/>
      <c r="I32" s="5"/>
      <c r="J32" s="5"/>
    </row>
    <row r="33" spans="1:10" ht="16.5" customHeight="1">
      <c r="A33" s="5"/>
      <c r="B33" s="12" t="s">
        <v>10</v>
      </c>
      <c r="C33" s="29"/>
      <c r="D33" s="5"/>
      <c r="E33" s="13"/>
      <c r="F33" s="13"/>
      <c r="G33" s="13"/>
      <c r="H33" s="13"/>
      <c r="I33" s="5"/>
      <c r="J33" s="5"/>
    </row>
    <row r="34" spans="1:10" ht="9.6" customHeight="1">
      <c r="A34" s="5"/>
      <c r="B34" s="12"/>
      <c r="C34" s="61"/>
      <c r="D34" s="5"/>
      <c r="E34" s="13"/>
      <c r="F34" s="13"/>
      <c r="G34" s="13"/>
      <c r="H34" s="13"/>
      <c r="I34" s="5"/>
      <c r="J34" s="5"/>
    </row>
    <row r="35" spans="1:10" ht="15" thickBot="1">
      <c r="A35" s="5"/>
      <c r="B35" s="11" t="s">
        <v>63</v>
      </c>
      <c r="C35" s="11"/>
      <c r="D35" s="12"/>
      <c r="E35" s="13"/>
      <c r="F35" s="13"/>
      <c r="G35" s="14"/>
      <c r="H35" s="15"/>
      <c r="I35" s="5"/>
      <c r="J35" s="5"/>
    </row>
    <row r="36" spans="1:10" ht="16.2" customHeight="1" thickBot="1">
      <c r="A36" s="9" t="str">
        <f>(LEFT(B36,1))</f>
        <v/>
      </c>
      <c r="B36" s="148"/>
      <c r="C36" s="149"/>
      <c r="D36" s="94">
        <f xml:space="preserve"> IF(A36="P",lycee,0)</f>
        <v>0</v>
      </c>
      <c r="E36" s="150" t="str">
        <f>IF(AND(D36&lt;&gt;0,D38&lt;&gt;0),"Erreur","")</f>
        <v/>
      </c>
      <c r="F36" s="16"/>
      <c r="G36" s="98">
        <f>IF(A36="P",D36,0)</f>
        <v>0</v>
      </c>
      <c r="H36" s="5"/>
      <c r="I36" s="5"/>
      <c r="J36" s="5"/>
    </row>
    <row r="37" spans="1:10" ht="9" customHeight="1" thickBot="1">
      <c r="A37" s="5"/>
      <c r="B37" s="151"/>
      <c r="C37" s="151"/>
      <c r="D37" s="152"/>
      <c r="E37" s="150"/>
      <c r="F37" s="16"/>
      <c r="G37" s="93"/>
      <c r="H37" s="5"/>
      <c r="I37" s="5"/>
      <c r="J37" s="5"/>
    </row>
    <row r="38" spans="1:10" ht="16.2" thickBot="1">
      <c r="A38" s="5"/>
      <c r="B38" s="153" t="str">
        <f>IF(A36="C","Indiquer montant à droite&gt;","")</f>
        <v/>
      </c>
      <c r="C38" s="154"/>
      <c r="D38" s="100"/>
      <c r="E38" s="150"/>
      <c r="F38" s="16"/>
      <c r="G38" s="98">
        <f>IF(A36="C",D38,0)</f>
        <v>0</v>
      </c>
      <c r="H38" s="5"/>
      <c r="I38" s="5"/>
      <c r="J38" s="5"/>
    </row>
    <row r="39" spans="1:10">
      <c r="A39" s="5"/>
      <c r="B39" s="155"/>
      <c r="C39" s="155"/>
      <c r="D39" s="56"/>
      <c r="E39" s="13"/>
      <c r="F39" s="16"/>
      <c r="G39" s="33"/>
      <c r="H39" s="5"/>
      <c r="I39" s="5"/>
      <c r="J39" s="5"/>
    </row>
    <row r="40" spans="1:10" ht="10.8" customHeight="1">
      <c r="B40" s="17"/>
      <c r="C40" s="17"/>
      <c r="D40" s="17"/>
      <c r="E40" s="13"/>
      <c r="F40" s="13"/>
      <c r="G40" s="95">
        <f>+G31-G36-G38</f>
        <v>0</v>
      </c>
      <c r="H40" s="18" t="s">
        <v>5</v>
      </c>
      <c r="I40" s="5"/>
      <c r="J40" s="5"/>
    </row>
    <row r="41" spans="1:10" ht="16.2" customHeight="1" thickBot="1">
      <c r="B41" s="184" t="s">
        <v>45</v>
      </c>
      <c r="C41" s="184"/>
      <c r="D41" s="19" t="s">
        <v>46</v>
      </c>
      <c r="E41" s="13"/>
      <c r="F41" s="13"/>
      <c r="G41" s="20"/>
      <c r="H41" s="21"/>
      <c r="I41" s="5"/>
      <c r="J41" s="5"/>
    </row>
    <row r="42" spans="1:10" ht="21" customHeight="1" thickBot="1">
      <c r="B42" s="134"/>
      <c r="C42" s="135"/>
      <c r="D42" s="102">
        <f>IF($B42=$E$1,$F$1,IF($B42=$E$2,$F$2,0))</f>
        <v>0</v>
      </c>
      <c r="E42" s="136" t="s">
        <v>6</v>
      </c>
      <c r="F42" s="137"/>
      <c r="G42" s="22">
        <f>G40*D42</f>
        <v>0</v>
      </c>
      <c r="H42" s="5"/>
      <c r="I42" s="5"/>
      <c r="J42" s="5"/>
    </row>
    <row r="43" spans="1:10" ht="14.4" customHeight="1">
      <c r="B43" s="60"/>
      <c r="C43" s="60"/>
      <c r="D43" s="28"/>
      <c r="E43" s="13"/>
      <c r="F43" s="13"/>
      <c r="G43" s="5"/>
      <c r="H43" s="5"/>
      <c r="I43" s="5"/>
      <c r="J43" s="5"/>
    </row>
    <row r="44" spans="1:10" ht="14.4" customHeight="1">
      <c r="B44" s="5"/>
      <c r="C44" s="5"/>
      <c r="D44" s="66" t="s">
        <v>65</v>
      </c>
      <c r="E44" s="64"/>
      <c r="F44" s="67"/>
      <c r="G44" s="95">
        <f>+G40-G42</f>
        <v>0</v>
      </c>
      <c r="H44" s="5"/>
      <c r="I44" s="5"/>
      <c r="J44" s="5"/>
    </row>
    <row r="45" spans="1:10" ht="14.4" customHeight="1" thickBot="1">
      <c r="B45" s="50"/>
      <c r="C45" s="5"/>
      <c r="D45" s="5"/>
      <c r="E45" s="13"/>
      <c r="F45" s="13"/>
      <c r="G45" s="5"/>
      <c r="H45" s="5"/>
      <c r="I45" s="5"/>
      <c r="J45" s="5"/>
    </row>
    <row r="46" spans="1:10" ht="19.2" customHeight="1" thickBot="1">
      <c r="B46" s="62" t="str">
        <f>IF(G44&gt;CCAS,"PRISE EN CHARGE PAR LE CCAS d'EYBENS  maximum :"&amp;CCAS&amp;" €","PRIS EN CHARGE PAR LE CCAS d'EYBENS")</f>
        <v>PRIS EN CHARGE PAR LE CCAS d'EYBENS</v>
      </c>
      <c r="C46" s="62"/>
      <c r="D46" s="63"/>
      <c r="E46" s="64"/>
      <c r="F46" s="65"/>
      <c r="G46" s="24">
        <f>IF(G44&lt;CCAS,G44,CCAS)</f>
        <v>0</v>
      </c>
      <c r="H46" s="5"/>
      <c r="I46" s="5"/>
      <c r="J46" s="5"/>
    </row>
    <row r="47" spans="1:10">
      <c r="B47" s="138" t="str">
        <f>IF(G47&gt;0,"**Reste à Charge Club ou Adhérent**","")</f>
        <v/>
      </c>
      <c r="C47" s="138"/>
      <c r="D47" s="138"/>
      <c r="E47" s="13"/>
      <c r="F47" s="13"/>
      <c r="G47" s="96">
        <f>IF(G44-G46&gt;0,G44-G46,0)</f>
        <v>0</v>
      </c>
      <c r="H47" s="5"/>
      <c r="I47" s="23"/>
      <c r="J47" s="5"/>
    </row>
    <row r="48" spans="1:10" ht="15" thickBot="1">
      <c r="B48" s="5"/>
      <c r="C48" s="5"/>
      <c r="D48" s="5"/>
      <c r="E48" s="4"/>
      <c r="F48" s="4"/>
      <c r="G48" s="5"/>
      <c r="H48" s="5"/>
      <c r="I48" s="5"/>
      <c r="J48" s="5"/>
    </row>
    <row r="49" spans="4:8" ht="18.600000000000001" thickBot="1">
      <c r="D49" s="5" t="s">
        <v>7</v>
      </c>
      <c r="E49" s="4"/>
      <c r="F49" s="4"/>
      <c r="G49" s="139">
        <f>+G27+G46</f>
        <v>0</v>
      </c>
      <c r="H49" s="140"/>
    </row>
  </sheetData>
  <sheetProtection sheet="1" objects="1" scenarios="1" selectLockedCells="1"/>
  <mergeCells count="31">
    <mergeCell ref="B4:D4"/>
    <mergeCell ref="G4:I4"/>
    <mergeCell ref="G5:H5"/>
    <mergeCell ref="B6:D7"/>
    <mergeCell ref="I6:J6"/>
    <mergeCell ref="G7:I7"/>
    <mergeCell ref="G8:H8"/>
    <mergeCell ref="G9:H9"/>
    <mergeCell ref="B11:D11"/>
    <mergeCell ref="B12:D12"/>
    <mergeCell ref="B17:C17"/>
    <mergeCell ref="E17:E19"/>
    <mergeCell ref="B18:D18"/>
    <mergeCell ref="B19:C19"/>
    <mergeCell ref="B39:C39"/>
    <mergeCell ref="B20:C20"/>
    <mergeCell ref="B22:C22"/>
    <mergeCell ref="B23:C23"/>
    <mergeCell ref="E23:F23"/>
    <mergeCell ref="B28:D28"/>
    <mergeCell ref="B30:D30"/>
    <mergeCell ref="B31:D31"/>
    <mergeCell ref="B36:C36"/>
    <mergeCell ref="E36:E38"/>
    <mergeCell ref="B37:D37"/>
    <mergeCell ref="B38:C38"/>
    <mergeCell ref="B41:C41"/>
    <mergeCell ref="B42:C42"/>
    <mergeCell ref="E42:F42"/>
    <mergeCell ref="B47:D47"/>
    <mergeCell ref="G49:H49"/>
  </mergeCells>
  <conditionalFormatting sqref="B19:C19">
    <cfRule type="expression" dxfId="18" priority="6" stopIfTrue="1">
      <formula>($A$17="P")</formula>
    </cfRule>
  </conditionalFormatting>
  <conditionalFormatting sqref="G28">
    <cfRule type="cellIs" dxfId="17" priority="5" operator="equal">
      <formula>0</formula>
    </cfRule>
  </conditionalFormatting>
  <conditionalFormatting sqref="B38:C38">
    <cfRule type="expression" dxfId="16" priority="4" stopIfTrue="1">
      <formula>($A$17="P")</formula>
    </cfRule>
  </conditionalFormatting>
  <conditionalFormatting sqref="G47">
    <cfRule type="cellIs" dxfId="15" priority="3" operator="equal">
      <formula>0</formula>
    </cfRule>
  </conditionalFormatting>
  <conditionalFormatting sqref="D17">
    <cfRule type="cellIs" dxfId="14" priority="2" operator="equal">
      <formula>0</formula>
    </cfRule>
  </conditionalFormatting>
  <conditionalFormatting sqref="D36">
    <cfRule type="cellIs" dxfId="13" priority="1" operator="equal">
      <formula>0</formula>
    </cfRule>
  </conditionalFormatting>
  <dataValidations count="3">
    <dataValidation type="list" allowBlank="1" showInputMessage="1" showErrorMessage="1" sqref="B23 B42">
      <formula1>$E$1:$E$2</formula1>
    </dataValidation>
    <dataValidation type="list" allowBlank="1" showInputMessage="1" showErrorMessage="1" sqref="D19 D38">
      <formula1>college</formula1>
    </dataValidation>
    <dataValidation type="list" allowBlank="1" showInputMessage="1" showErrorMessage="1" sqref="B17:C17 B36:C36">
      <formula1>choix</formula1>
    </dataValidation>
  </dataValidations>
  <printOptions horizontalCentered="1"/>
  <pageMargins left="0.35433070866141736" right="0.59055118110236227" top="0.55000000000000004" bottom="0.48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topLeftCell="A4" zoomScaleSheetLayoutView="130" workbookViewId="0">
      <selection activeCell="B4" sqref="B4:D4"/>
    </sheetView>
  </sheetViews>
  <sheetFormatPr baseColWidth="10" defaultColWidth="11.44140625" defaultRowHeight="14.4"/>
  <cols>
    <col min="1" max="1" width="1.77734375" style="1" customWidth="1"/>
    <col min="2" max="2" width="17" style="1" customWidth="1"/>
    <col min="3" max="3" width="5.44140625" style="1" customWidth="1"/>
    <col min="4" max="4" width="26.33203125" style="1" customWidth="1"/>
    <col min="5" max="5" width="8.44140625" style="2" customWidth="1"/>
    <col min="6" max="6" width="3.6640625" style="2" customWidth="1"/>
    <col min="7" max="7" width="10.88671875" style="1" customWidth="1"/>
    <col min="8" max="8" width="9.33203125" style="1" customWidth="1"/>
    <col min="9" max="9" width="3.5546875" style="1" customWidth="1"/>
    <col min="10" max="10" width="2.5546875" style="1" customWidth="1"/>
    <col min="11" max="14" width="11.44140625" style="1"/>
    <col min="15" max="18" width="11.44140625" style="1" customWidth="1"/>
    <col min="19" max="16384" width="11.44140625" style="1"/>
  </cols>
  <sheetData>
    <row r="1" spans="1:11" hidden="1">
      <c r="A1" s="57"/>
      <c r="B1" s="57" t="str">
        <f>Paramètres!B18</f>
        <v>PASS'REGION (Lycée)</v>
      </c>
      <c r="C1" s="57"/>
      <c r="D1" s="58">
        <f>lycee</f>
        <v>30</v>
      </c>
      <c r="E1" s="59" t="s">
        <v>44</v>
      </c>
      <c r="F1" s="59">
        <f>jeunes</f>
        <v>0.2</v>
      </c>
      <c r="G1" s="57"/>
    </row>
    <row r="2" spans="1:11" hidden="1">
      <c r="A2" s="57"/>
      <c r="B2" s="57" t="str">
        <f>Paramètres!B21</f>
        <v>Carte TATTOO (Collège)</v>
      </c>
      <c r="C2" s="57"/>
      <c r="D2" s="58" t="e">
        <f>college</f>
        <v>#VALUE!</v>
      </c>
      <c r="E2" s="59" t="s">
        <v>14</v>
      </c>
      <c r="F2" s="59">
        <f>adulte</f>
        <v>0.3</v>
      </c>
      <c r="G2" s="57"/>
    </row>
    <row r="3" spans="1:11" ht="21" customHeight="1" thickBot="1">
      <c r="B3" s="89" t="s">
        <v>58</v>
      </c>
      <c r="C3" s="5"/>
      <c r="D3" s="5"/>
      <c r="E3" s="4"/>
      <c r="F3" s="4"/>
      <c r="G3" s="5"/>
      <c r="H3" s="5"/>
      <c r="I3" s="5"/>
      <c r="J3" s="5"/>
    </row>
    <row r="4" spans="1:11" ht="15.6" customHeight="1" thickBot="1">
      <c r="B4" s="192" t="str">
        <f>Facture1!B4</f>
        <v>ICI NOM DU CLUB</v>
      </c>
      <c r="C4" s="193"/>
      <c r="D4" s="194"/>
      <c r="E4" s="7"/>
      <c r="F4" s="7"/>
      <c r="G4" s="188" t="s">
        <v>0</v>
      </c>
      <c r="H4" s="188"/>
      <c r="I4" s="188"/>
      <c r="J4" s="8"/>
    </row>
    <row r="5" spans="1:11" ht="13.8" customHeight="1">
      <c r="B5" s="91"/>
      <c r="C5" s="91"/>
      <c r="D5" s="91"/>
      <c r="E5" s="7"/>
      <c r="F5" s="77" t="s">
        <v>50</v>
      </c>
      <c r="G5" s="189"/>
      <c r="H5" s="189"/>
      <c r="I5" s="90"/>
      <c r="J5" s="8"/>
    </row>
    <row r="6" spans="1:11">
      <c r="A6" s="5"/>
      <c r="B6" s="195" t="str">
        <f>Facture1!B6</f>
        <v>8 rue du Château
 Maison des Associations
EYBENS
Téléphone 0x xxx xx
mail : contact@xxxx.fr
Siret :</v>
      </c>
      <c r="C6" s="195"/>
      <c r="D6" s="195"/>
      <c r="E6" s="7"/>
      <c r="F6" s="7"/>
      <c r="G6" s="9"/>
      <c r="H6" s="5"/>
      <c r="I6" s="179"/>
      <c r="J6" s="179"/>
    </row>
    <row r="7" spans="1:11" ht="69.75" customHeight="1">
      <c r="A7" s="5"/>
      <c r="B7" s="195"/>
      <c r="C7" s="195"/>
      <c r="D7" s="195"/>
      <c r="E7" s="3"/>
      <c r="F7" s="3"/>
      <c r="G7" s="180" t="s">
        <v>1</v>
      </c>
      <c r="H7" s="180"/>
      <c r="I7" s="180"/>
      <c r="J7" s="10"/>
    </row>
    <row r="8" spans="1:11" ht="10.5" customHeight="1">
      <c r="A8" s="5"/>
      <c r="B8" s="5"/>
      <c r="C8" s="5"/>
      <c r="D8" s="5"/>
      <c r="E8" s="4"/>
      <c r="F8" s="4"/>
      <c r="G8" s="163" t="s">
        <v>8</v>
      </c>
      <c r="H8" s="163"/>
      <c r="I8" s="78"/>
      <c r="J8" s="10"/>
    </row>
    <row r="9" spans="1:11" ht="15.6">
      <c r="A9" s="5"/>
      <c r="B9" s="99" t="s">
        <v>2</v>
      </c>
      <c r="C9" s="6"/>
      <c r="D9" s="5"/>
      <c r="E9" s="30"/>
      <c r="F9" s="4"/>
      <c r="G9" s="190" t="s">
        <v>11</v>
      </c>
      <c r="H9" s="191"/>
      <c r="I9" s="79"/>
      <c r="J9" s="10"/>
    </row>
    <row r="10" spans="1:11" ht="10.199999999999999" customHeight="1">
      <c r="A10" s="5"/>
      <c r="B10" s="5"/>
      <c r="C10" s="5"/>
      <c r="D10" s="5"/>
      <c r="E10" s="30" t="str">
        <f>IF(AND($G12&gt;0,D23=0),"Manque taux de participation !","")</f>
        <v/>
      </c>
      <c r="F10" s="4"/>
      <c r="G10" s="92"/>
      <c r="H10" s="5"/>
      <c r="I10" s="5"/>
      <c r="J10" s="10"/>
    </row>
    <row r="11" spans="1:11" ht="15" thickBot="1">
      <c r="A11" s="5"/>
      <c r="B11" s="183" t="s">
        <v>4</v>
      </c>
      <c r="C11" s="183"/>
      <c r="D11" s="183"/>
      <c r="E11" s="13"/>
      <c r="F11" s="13"/>
      <c r="G11" s="25" t="s">
        <v>3</v>
      </c>
      <c r="H11" s="5"/>
      <c r="I11" s="5"/>
      <c r="J11" s="10"/>
      <c r="K11" s="5"/>
    </row>
    <row r="12" spans="1:11" ht="16.2" thickBot="1">
      <c r="A12" s="5"/>
      <c r="B12" s="185"/>
      <c r="C12" s="186"/>
      <c r="D12" s="187"/>
      <c r="E12" s="13"/>
      <c r="F12" s="13"/>
      <c r="G12" s="26"/>
      <c r="H12" s="21"/>
      <c r="I12" s="5"/>
      <c r="J12" s="10"/>
    </row>
    <row r="13" spans="1:11" ht="15.6">
      <c r="A13" s="5"/>
      <c r="B13" s="12" t="s">
        <v>9</v>
      </c>
      <c r="C13" s="97"/>
      <c r="D13" s="17"/>
      <c r="E13" s="13"/>
      <c r="F13" s="13"/>
      <c r="G13" s="31"/>
      <c r="H13" s="21"/>
      <c r="I13" s="5"/>
      <c r="J13" s="10"/>
    </row>
    <row r="14" spans="1:11" ht="15.75" customHeight="1">
      <c r="A14" s="5"/>
      <c r="B14" s="12" t="s">
        <v>10</v>
      </c>
      <c r="C14" s="29"/>
      <c r="D14" s="5"/>
      <c r="E14" s="13"/>
      <c r="F14" s="13"/>
      <c r="G14" s="13"/>
      <c r="H14" s="13"/>
      <c r="I14" s="5"/>
      <c r="J14" s="10"/>
    </row>
    <row r="15" spans="1:11" ht="9" customHeight="1">
      <c r="A15" s="5"/>
      <c r="B15" s="12"/>
      <c r="C15" s="61"/>
      <c r="D15" s="5"/>
      <c r="E15" s="13"/>
      <c r="F15" s="13"/>
      <c r="G15" s="13"/>
      <c r="H15" s="13"/>
      <c r="I15" s="5"/>
      <c r="J15" s="10"/>
    </row>
    <row r="16" spans="1:11" ht="15" thickBot="1">
      <c r="A16" s="5"/>
      <c r="B16" s="11" t="s">
        <v>63</v>
      </c>
      <c r="C16" s="11"/>
      <c r="D16" s="12"/>
      <c r="E16" s="13"/>
      <c r="F16" s="13"/>
      <c r="G16" s="14"/>
      <c r="H16" s="15"/>
      <c r="I16" s="5"/>
      <c r="J16" s="10"/>
    </row>
    <row r="17" spans="1:10" ht="16.2" customHeight="1" thickBot="1">
      <c r="A17" s="9" t="str">
        <f>(LEFT(B17,1))</f>
        <v/>
      </c>
      <c r="B17" s="148"/>
      <c r="C17" s="149"/>
      <c r="D17" s="94">
        <f xml:space="preserve"> IF(A17="P",lycee,0)</f>
        <v>0</v>
      </c>
      <c r="E17" s="150" t="str">
        <f>IF(AND(D17&lt;&gt;0,D19&lt;&gt;0),"Erreur","")</f>
        <v/>
      </c>
      <c r="F17" s="16"/>
      <c r="G17" s="98">
        <f>IF(A17="P",D17,0)</f>
        <v>0</v>
      </c>
      <c r="H17" s="5"/>
      <c r="I17" s="5"/>
      <c r="J17" s="5"/>
    </row>
    <row r="18" spans="1:10" ht="9" customHeight="1" thickBot="1">
      <c r="A18" s="5"/>
      <c r="B18" s="151"/>
      <c r="C18" s="151"/>
      <c r="D18" s="152"/>
      <c r="E18" s="150"/>
      <c r="F18" s="16"/>
      <c r="G18" s="93"/>
      <c r="H18" s="5"/>
      <c r="I18" s="5"/>
      <c r="J18" s="5"/>
    </row>
    <row r="19" spans="1:10" ht="16.2" thickBot="1">
      <c r="A19" s="5"/>
      <c r="B19" s="169" t="str">
        <f>IF(A17="C","Indiquer montant à droite&gt;","")</f>
        <v/>
      </c>
      <c r="C19" s="170"/>
      <c r="D19" s="100"/>
      <c r="E19" s="150"/>
      <c r="F19" s="16"/>
      <c r="G19" s="98">
        <f>IF(A17="C",D19,0)</f>
        <v>0</v>
      </c>
      <c r="H19" s="5"/>
      <c r="I19" s="5"/>
      <c r="J19" s="5"/>
    </row>
    <row r="20" spans="1:10" ht="9" customHeight="1">
      <c r="A20" s="5"/>
      <c r="B20" s="155"/>
      <c r="C20" s="155"/>
      <c r="D20" s="56"/>
      <c r="E20" s="13"/>
      <c r="F20" s="16"/>
      <c r="G20" s="33"/>
      <c r="H20" s="5"/>
      <c r="I20" s="5"/>
      <c r="J20" s="5"/>
    </row>
    <row r="21" spans="1:10" ht="10.8" customHeight="1">
      <c r="A21" s="5"/>
      <c r="B21" s="17"/>
      <c r="C21" s="17"/>
      <c r="D21" s="17"/>
      <c r="E21" s="13"/>
      <c r="F21" s="13"/>
      <c r="G21" s="95">
        <f>+G12-G17-G19</f>
        <v>0</v>
      </c>
      <c r="H21" s="18" t="s">
        <v>5</v>
      </c>
      <c r="I21" s="5"/>
      <c r="J21" s="5"/>
    </row>
    <row r="22" spans="1:10" ht="15" thickBot="1">
      <c r="A22" s="5"/>
      <c r="B22" s="196" t="s">
        <v>45</v>
      </c>
      <c r="C22" s="196"/>
      <c r="D22" s="19" t="s">
        <v>46</v>
      </c>
      <c r="E22" s="13"/>
      <c r="F22" s="13"/>
      <c r="G22" s="20"/>
      <c r="H22" s="21"/>
      <c r="I22" s="5"/>
      <c r="J22" s="5"/>
    </row>
    <row r="23" spans="1:10" ht="21" customHeight="1" thickBot="1">
      <c r="A23" s="5"/>
      <c r="B23" s="134"/>
      <c r="C23" s="135"/>
      <c r="D23" s="101">
        <f>IF($B23=$E$1,$F$1,IF($B23=$E$2,$F$2,0))</f>
        <v>0</v>
      </c>
      <c r="E23" s="159" t="s">
        <v>6</v>
      </c>
      <c r="F23" s="137"/>
      <c r="G23" s="22">
        <f>G21*D23</f>
        <v>0</v>
      </c>
      <c r="H23" s="5"/>
      <c r="I23" s="5"/>
      <c r="J23" s="5"/>
    </row>
    <row r="24" spans="1:10" ht="6.6" customHeight="1">
      <c r="A24" s="5"/>
      <c r="B24" s="60"/>
      <c r="C24" s="60"/>
      <c r="D24" s="28"/>
      <c r="E24" s="13"/>
      <c r="F24" s="13"/>
      <c r="G24" s="5"/>
      <c r="H24" s="5"/>
      <c r="I24" s="5"/>
      <c r="J24" s="5"/>
    </row>
    <row r="25" spans="1:10" ht="14.4" customHeight="1">
      <c r="A25" s="5"/>
      <c r="B25" s="5"/>
      <c r="C25" s="5"/>
      <c r="D25" s="66" t="s">
        <v>65</v>
      </c>
      <c r="E25" s="64"/>
      <c r="F25" s="67"/>
      <c r="G25" s="95">
        <f>+G21-G23</f>
        <v>0</v>
      </c>
      <c r="H25" s="5"/>
      <c r="I25" s="5"/>
      <c r="J25" s="5"/>
    </row>
    <row r="26" spans="1:10" ht="15" thickBot="1">
      <c r="A26" s="5"/>
      <c r="B26" s="50"/>
      <c r="C26" s="5"/>
      <c r="D26" s="5"/>
      <c r="E26" s="13"/>
      <c r="F26" s="13"/>
      <c r="G26" s="5"/>
      <c r="H26" s="5"/>
      <c r="I26" s="5"/>
      <c r="J26" s="5"/>
    </row>
    <row r="27" spans="1:10" ht="19.2" customHeight="1" thickBot="1">
      <c r="A27" s="5"/>
      <c r="B27" s="62" t="str">
        <f>IF(G25&gt;CCAS,"PRISE EN CHARGE PAR LE CCAS d'EYBENS  maximum :"&amp;CCAS&amp;" €","PRIS EN CHARGE PAR LE CCAS d'EYBENS")</f>
        <v>PRIS EN CHARGE PAR LE CCAS d'EYBENS</v>
      </c>
      <c r="C27" s="62"/>
      <c r="D27" s="63"/>
      <c r="E27" s="64"/>
      <c r="F27" s="65"/>
      <c r="G27" s="24">
        <f>IF(G25&lt;CCAS,G25,CCAS)</f>
        <v>0</v>
      </c>
      <c r="H27" s="5"/>
      <c r="I27" s="5"/>
      <c r="J27" s="5"/>
    </row>
    <row r="28" spans="1:10" ht="15" customHeight="1">
      <c r="A28" s="5"/>
      <c r="B28" s="138" t="str">
        <f>IF(G28&gt;0,"**Reste à Charge Club ou Adhérent**","")</f>
        <v/>
      </c>
      <c r="C28" s="138"/>
      <c r="D28" s="138"/>
      <c r="E28" s="13"/>
      <c r="F28" s="13"/>
      <c r="G28" s="96">
        <f>IF(G25-G27&gt;0,G25-G27,0)</f>
        <v>0</v>
      </c>
      <c r="H28" s="5"/>
      <c r="I28" s="23"/>
      <c r="J28" s="5"/>
    </row>
    <row r="29" spans="1:10" ht="32.25" customHeight="1" thickBot="1">
      <c r="A29" s="5"/>
      <c r="B29" s="5"/>
      <c r="C29" s="5"/>
      <c r="D29" s="5"/>
      <c r="E29" s="32" t="str">
        <f>IF(AND($G31&gt;0,D42=0),"Manque taux de participation !","")</f>
        <v/>
      </c>
      <c r="F29" s="13"/>
      <c r="G29" s="5"/>
      <c r="H29" s="5"/>
      <c r="I29" s="5"/>
      <c r="J29" s="5"/>
    </row>
    <row r="30" spans="1:10" ht="15" thickBot="1">
      <c r="A30" s="5"/>
      <c r="B30" s="160" t="s">
        <v>4</v>
      </c>
      <c r="C30" s="161"/>
      <c r="D30" s="162"/>
      <c r="E30" s="13"/>
      <c r="F30" s="13"/>
      <c r="G30" s="25" t="s">
        <v>3</v>
      </c>
      <c r="H30" s="5"/>
      <c r="I30" s="5"/>
      <c r="J30" s="5"/>
    </row>
    <row r="31" spans="1:10" ht="16.2" thickBot="1">
      <c r="A31" s="5"/>
      <c r="B31" s="145"/>
      <c r="C31" s="146"/>
      <c r="D31" s="147"/>
      <c r="E31" s="13"/>
      <c r="F31" s="13"/>
      <c r="G31" s="98"/>
      <c r="H31" s="21"/>
      <c r="I31" s="5"/>
      <c r="J31" s="5"/>
    </row>
    <row r="32" spans="1:10" ht="16.5" customHeight="1">
      <c r="A32" s="5"/>
      <c r="B32" s="12" t="s">
        <v>9</v>
      </c>
      <c r="C32" s="29"/>
      <c r="D32" s="17"/>
      <c r="E32" s="13"/>
      <c r="F32" s="13"/>
      <c r="G32" s="31"/>
      <c r="H32" s="21"/>
      <c r="I32" s="5"/>
      <c r="J32" s="5"/>
    </row>
    <row r="33" spans="1:10" ht="16.5" customHeight="1">
      <c r="A33" s="5"/>
      <c r="B33" s="12" t="s">
        <v>10</v>
      </c>
      <c r="C33" s="29"/>
      <c r="D33" s="5"/>
      <c r="E33" s="13"/>
      <c r="F33" s="13"/>
      <c r="G33" s="13"/>
      <c r="H33" s="13"/>
      <c r="I33" s="5"/>
      <c r="J33" s="5"/>
    </row>
    <row r="34" spans="1:10" ht="9.6" customHeight="1">
      <c r="A34" s="5"/>
      <c r="B34" s="12"/>
      <c r="C34" s="61"/>
      <c r="D34" s="5"/>
      <c r="E34" s="13"/>
      <c r="F34" s="13"/>
      <c r="G34" s="13"/>
      <c r="H34" s="13"/>
      <c r="I34" s="5"/>
      <c r="J34" s="5"/>
    </row>
    <row r="35" spans="1:10" ht="15" thickBot="1">
      <c r="A35" s="5"/>
      <c r="B35" s="11" t="s">
        <v>63</v>
      </c>
      <c r="C35" s="11"/>
      <c r="D35" s="12"/>
      <c r="E35" s="13"/>
      <c r="F35" s="13"/>
      <c r="G35" s="14"/>
      <c r="H35" s="15"/>
      <c r="I35" s="5"/>
      <c r="J35" s="5"/>
    </row>
    <row r="36" spans="1:10" ht="16.2" customHeight="1" thickBot="1">
      <c r="A36" s="9" t="str">
        <f>(LEFT(B36,1))</f>
        <v/>
      </c>
      <c r="B36" s="148"/>
      <c r="C36" s="149"/>
      <c r="D36" s="94">
        <f xml:space="preserve"> IF(A36="P",lycee,0)</f>
        <v>0</v>
      </c>
      <c r="E36" s="150" t="str">
        <f>IF(AND(D36&lt;&gt;0,D38&lt;&gt;0),"Erreur","")</f>
        <v/>
      </c>
      <c r="F36" s="16"/>
      <c r="G36" s="98">
        <f>IF(A36="P",D36,0)</f>
        <v>0</v>
      </c>
      <c r="H36" s="5"/>
      <c r="I36" s="5"/>
      <c r="J36" s="5"/>
    </row>
    <row r="37" spans="1:10" ht="9" customHeight="1" thickBot="1">
      <c r="A37" s="5"/>
      <c r="B37" s="151"/>
      <c r="C37" s="151"/>
      <c r="D37" s="152"/>
      <c r="E37" s="150"/>
      <c r="F37" s="16"/>
      <c r="G37" s="93"/>
      <c r="H37" s="5"/>
      <c r="I37" s="5"/>
      <c r="J37" s="5"/>
    </row>
    <row r="38" spans="1:10" ht="16.2" thickBot="1">
      <c r="A38" s="5"/>
      <c r="B38" s="153" t="str">
        <f>IF(A36="C","Indiquer montant à droite&gt;","")</f>
        <v/>
      </c>
      <c r="C38" s="154"/>
      <c r="D38" s="100"/>
      <c r="E38" s="150"/>
      <c r="F38" s="16"/>
      <c r="G38" s="98">
        <f>IF(A36="C",D38,0)</f>
        <v>0</v>
      </c>
      <c r="H38" s="5"/>
      <c r="I38" s="5"/>
      <c r="J38" s="5"/>
    </row>
    <row r="39" spans="1:10">
      <c r="A39" s="5"/>
      <c r="B39" s="155"/>
      <c r="C39" s="155"/>
      <c r="D39" s="56"/>
      <c r="E39" s="13"/>
      <c r="F39" s="16"/>
      <c r="G39" s="33"/>
      <c r="H39" s="5"/>
      <c r="I39" s="5"/>
      <c r="J39" s="5"/>
    </row>
    <row r="40" spans="1:10" ht="10.8" customHeight="1">
      <c r="B40" s="17"/>
      <c r="C40" s="17"/>
      <c r="D40" s="17"/>
      <c r="E40" s="13"/>
      <c r="F40" s="13"/>
      <c r="G40" s="95">
        <f>+G31-G36-G38</f>
        <v>0</v>
      </c>
      <c r="H40" s="18" t="s">
        <v>5</v>
      </c>
      <c r="I40" s="5"/>
      <c r="J40" s="5"/>
    </row>
    <row r="41" spans="1:10" ht="16.2" customHeight="1" thickBot="1">
      <c r="B41" s="184" t="s">
        <v>45</v>
      </c>
      <c r="C41" s="184"/>
      <c r="D41" s="19" t="s">
        <v>46</v>
      </c>
      <c r="E41" s="13"/>
      <c r="F41" s="13"/>
      <c r="G41" s="20"/>
      <c r="H41" s="21"/>
      <c r="I41" s="5"/>
      <c r="J41" s="5"/>
    </row>
    <row r="42" spans="1:10" ht="21" customHeight="1" thickBot="1">
      <c r="B42" s="134"/>
      <c r="C42" s="135"/>
      <c r="D42" s="102">
        <f>IF($B42=$E$1,$F$1,IF($B42=$E$2,$F$2,0))</f>
        <v>0</v>
      </c>
      <c r="E42" s="136" t="s">
        <v>6</v>
      </c>
      <c r="F42" s="137"/>
      <c r="G42" s="22">
        <f>G40*D42</f>
        <v>0</v>
      </c>
      <c r="H42" s="5"/>
      <c r="I42" s="5"/>
      <c r="J42" s="5"/>
    </row>
    <row r="43" spans="1:10" ht="14.4" customHeight="1">
      <c r="B43" s="60"/>
      <c r="C43" s="60"/>
      <c r="D43" s="28"/>
      <c r="E43" s="13"/>
      <c r="F43" s="13"/>
      <c r="G43" s="5"/>
      <c r="H43" s="5"/>
      <c r="I43" s="5"/>
      <c r="J43" s="5"/>
    </row>
    <row r="44" spans="1:10" ht="14.4" customHeight="1">
      <c r="B44" s="5"/>
      <c r="C44" s="5"/>
      <c r="D44" s="66" t="s">
        <v>65</v>
      </c>
      <c r="E44" s="64"/>
      <c r="F44" s="67"/>
      <c r="G44" s="95">
        <f>+G40-G42</f>
        <v>0</v>
      </c>
      <c r="H44" s="5"/>
      <c r="I44" s="5"/>
      <c r="J44" s="5"/>
    </row>
    <row r="45" spans="1:10" ht="14.4" customHeight="1" thickBot="1">
      <c r="B45" s="50"/>
      <c r="C45" s="5"/>
      <c r="D45" s="5"/>
      <c r="E45" s="13"/>
      <c r="F45" s="13"/>
      <c r="G45" s="5"/>
      <c r="H45" s="5"/>
      <c r="I45" s="5"/>
      <c r="J45" s="5"/>
    </row>
    <row r="46" spans="1:10" ht="19.2" customHeight="1" thickBot="1">
      <c r="B46" s="62" t="str">
        <f>IF(G44&gt;CCAS,"PRISE EN CHARGE PAR LE CCAS d'EYBENS  maximum :"&amp;CCAS&amp;" €","PRIS EN CHARGE PAR LE CCAS d'EYBENS")</f>
        <v>PRIS EN CHARGE PAR LE CCAS d'EYBENS</v>
      </c>
      <c r="C46" s="62"/>
      <c r="D46" s="63"/>
      <c r="E46" s="64"/>
      <c r="F46" s="65"/>
      <c r="G46" s="24">
        <f>IF(G44&lt;CCAS,G44,CCAS)</f>
        <v>0</v>
      </c>
      <c r="H46" s="5"/>
      <c r="I46" s="5"/>
      <c r="J46" s="5"/>
    </row>
    <row r="47" spans="1:10">
      <c r="B47" s="138" t="str">
        <f>IF(G47&gt;0,"**Reste à Charge Club ou Adhérent**","")</f>
        <v/>
      </c>
      <c r="C47" s="138"/>
      <c r="D47" s="138"/>
      <c r="E47" s="13"/>
      <c r="F47" s="13"/>
      <c r="G47" s="96">
        <f>IF(G44-G46&gt;0,G44-G46,0)</f>
        <v>0</v>
      </c>
      <c r="H47" s="5"/>
      <c r="I47" s="23"/>
      <c r="J47" s="5"/>
    </row>
    <row r="48" spans="1:10" ht="15" thickBot="1">
      <c r="B48" s="5"/>
      <c r="C48" s="5"/>
      <c r="D48" s="5"/>
      <c r="E48" s="4"/>
      <c r="F48" s="4"/>
      <c r="G48" s="5"/>
      <c r="H48" s="5"/>
      <c r="I48" s="5"/>
      <c r="J48" s="5"/>
    </row>
    <row r="49" spans="4:8" ht="18.600000000000001" thickBot="1">
      <c r="D49" s="5" t="s">
        <v>7</v>
      </c>
      <c r="E49" s="4"/>
      <c r="F49" s="4"/>
      <c r="G49" s="139">
        <f>+G27+G46</f>
        <v>0</v>
      </c>
      <c r="H49" s="140"/>
    </row>
  </sheetData>
  <sheetProtection sheet="1" objects="1" scenarios="1" selectLockedCells="1"/>
  <mergeCells count="31">
    <mergeCell ref="B4:D4"/>
    <mergeCell ref="G4:I4"/>
    <mergeCell ref="G5:H5"/>
    <mergeCell ref="B6:D7"/>
    <mergeCell ref="I6:J6"/>
    <mergeCell ref="G7:I7"/>
    <mergeCell ref="G8:H8"/>
    <mergeCell ref="G9:H9"/>
    <mergeCell ref="B11:D11"/>
    <mergeCell ref="B12:D12"/>
    <mergeCell ref="B17:C17"/>
    <mergeCell ref="E17:E19"/>
    <mergeCell ref="B18:D18"/>
    <mergeCell ref="B19:C19"/>
    <mergeCell ref="B39:C39"/>
    <mergeCell ref="B20:C20"/>
    <mergeCell ref="B22:C22"/>
    <mergeCell ref="B23:C23"/>
    <mergeCell ref="E23:F23"/>
    <mergeCell ref="B28:D28"/>
    <mergeCell ref="B30:D30"/>
    <mergeCell ref="B31:D31"/>
    <mergeCell ref="B36:C36"/>
    <mergeCell ref="E36:E38"/>
    <mergeCell ref="B37:D37"/>
    <mergeCell ref="B38:C38"/>
    <mergeCell ref="B41:C41"/>
    <mergeCell ref="B42:C42"/>
    <mergeCell ref="E42:F42"/>
    <mergeCell ref="B47:D47"/>
    <mergeCell ref="G49:H49"/>
  </mergeCells>
  <conditionalFormatting sqref="B19:C19">
    <cfRule type="expression" dxfId="12" priority="6" stopIfTrue="1">
      <formula>($A$17="P")</formula>
    </cfRule>
  </conditionalFormatting>
  <conditionalFormatting sqref="G28">
    <cfRule type="cellIs" dxfId="11" priority="5" operator="equal">
      <formula>0</formula>
    </cfRule>
  </conditionalFormatting>
  <conditionalFormatting sqref="B38:C38">
    <cfRule type="expression" dxfId="10" priority="4" stopIfTrue="1">
      <formula>($A$17="P")</formula>
    </cfRule>
  </conditionalFormatting>
  <conditionalFormatting sqref="G47">
    <cfRule type="cellIs" dxfId="9" priority="3" operator="equal">
      <formula>0</formula>
    </cfRule>
  </conditionalFormatting>
  <conditionalFormatting sqref="D17">
    <cfRule type="cellIs" dxfId="8" priority="2" operator="equal">
      <formula>0</formula>
    </cfRule>
  </conditionalFormatting>
  <conditionalFormatting sqref="D36">
    <cfRule type="cellIs" dxfId="7" priority="1" operator="equal">
      <formula>0</formula>
    </cfRule>
  </conditionalFormatting>
  <dataValidations count="3">
    <dataValidation type="list" allowBlank="1" showInputMessage="1" showErrorMessage="1" sqref="B17:C17 B36:C36">
      <formula1>choix</formula1>
    </dataValidation>
    <dataValidation type="list" allowBlank="1" showInputMessage="1" showErrorMessage="1" sqref="D19 D38">
      <formula1>college</formula1>
    </dataValidation>
    <dataValidation type="list" allowBlank="1" showInputMessage="1" showErrorMessage="1" sqref="B23 B42">
      <formula1>$E$1:$E$2</formula1>
    </dataValidation>
  </dataValidations>
  <printOptions horizontalCentered="1"/>
  <pageMargins left="0.35433070866141736" right="0.59055118110236227" top="0.55000000000000004" bottom="0.48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topLeftCell="A3" zoomScaleSheetLayoutView="130" workbookViewId="0">
      <selection activeCell="G9" sqref="G9:H9"/>
    </sheetView>
  </sheetViews>
  <sheetFormatPr baseColWidth="10" defaultColWidth="11.44140625" defaultRowHeight="14.4"/>
  <cols>
    <col min="1" max="1" width="1.77734375" style="1" customWidth="1"/>
    <col min="2" max="2" width="17" style="1" customWidth="1"/>
    <col min="3" max="3" width="5.44140625" style="1" customWidth="1"/>
    <col min="4" max="4" width="26.33203125" style="1" customWidth="1"/>
    <col min="5" max="5" width="8.44140625" style="2" customWidth="1"/>
    <col min="6" max="6" width="3.6640625" style="2" customWidth="1"/>
    <col min="7" max="7" width="10.88671875" style="1" customWidth="1"/>
    <col min="8" max="8" width="9.33203125" style="1" customWidth="1"/>
    <col min="9" max="9" width="3.5546875" style="1" customWidth="1"/>
    <col min="10" max="10" width="2.5546875" style="1" customWidth="1"/>
    <col min="11" max="14" width="11.44140625" style="1"/>
    <col min="15" max="18" width="11.44140625" style="1" customWidth="1"/>
    <col min="19" max="16384" width="11.44140625" style="1"/>
  </cols>
  <sheetData>
    <row r="1" spans="1:11" hidden="1">
      <c r="A1" s="57"/>
      <c r="B1" s="57" t="str">
        <f>Paramètres!B18</f>
        <v>PASS'REGION (Lycée)</v>
      </c>
      <c r="C1" s="57"/>
      <c r="D1" s="58">
        <f>lycee</f>
        <v>30</v>
      </c>
      <c r="E1" s="59" t="s">
        <v>44</v>
      </c>
      <c r="F1" s="59">
        <f>jeunes</f>
        <v>0.2</v>
      </c>
      <c r="G1" s="57"/>
    </row>
    <row r="2" spans="1:11" hidden="1">
      <c r="A2" s="57"/>
      <c r="B2" s="57" t="str">
        <f>Paramètres!B21</f>
        <v>Carte TATTOO (Collège)</v>
      </c>
      <c r="C2" s="57"/>
      <c r="D2" s="58" t="e">
        <f>college</f>
        <v>#VALUE!</v>
      </c>
      <c r="E2" s="59" t="s">
        <v>14</v>
      </c>
      <c r="F2" s="59">
        <f>adulte</f>
        <v>0.3</v>
      </c>
      <c r="G2" s="57"/>
    </row>
    <row r="3" spans="1:11" ht="21" customHeight="1" thickBot="1">
      <c r="B3" s="89" t="s">
        <v>58</v>
      </c>
      <c r="C3" s="5"/>
      <c r="D3" s="5"/>
      <c r="E3" s="4"/>
      <c r="F3" s="4"/>
      <c r="G3" s="5"/>
      <c r="H3" s="5"/>
      <c r="I3" s="5"/>
      <c r="J3" s="5"/>
    </row>
    <row r="4" spans="1:11" ht="15.6" customHeight="1" thickBot="1">
      <c r="B4" s="192" t="str">
        <f>Facture1!B4</f>
        <v>ICI NOM DU CLUB</v>
      </c>
      <c r="C4" s="193"/>
      <c r="D4" s="194"/>
      <c r="E4" s="7"/>
      <c r="F4" s="7"/>
      <c r="G4" s="188" t="s">
        <v>0</v>
      </c>
      <c r="H4" s="188"/>
      <c r="I4" s="188"/>
      <c r="J4" s="8"/>
    </row>
    <row r="5" spans="1:11" ht="13.8" customHeight="1">
      <c r="B5" s="91"/>
      <c r="C5" s="91"/>
      <c r="D5" s="91"/>
      <c r="E5" s="7"/>
      <c r="F5" s="77" t="s">
        <v>50</v>
      </c>
      <c r="G5" s="189"/>
      <c r="H5" s="189"/>
      <c r="I5" s="90"/>
      <c r="J5" s="8"/>
    </row>
    <row r="6" spans="1:11">
      <c r="A6" s="5"/>
      <c r="B6" s="195" t="str">
        <f>Facture1!B6</f>
        <v>8 rue du Château
 Maison des Associations
EYBENS
Téléphone 0x xxx xx
mail : contact@xxxx.fr
Siret :</v>
      </c>
      <c r="C6" s="195"/>
      <c r="D6" s="195"/>
      <c r="E6" s="7"/>
      <c r="F6" s="7"/>
      <c r="G6" s="9"/>
      <c r="H6" s="5"/>
      <c r="I6" s="179"/>
      <c r="J6" s="179"/>
    </row>
    <row r="7" spans="1:11" ht="69.75" customHeight="1">
      <c r="A7" s="5"/>
      <c r="B7" s="195"/>
      <c r="C7" s="195"/>
      <c r="D7" s="195"/>
      <c r="E7" s="3"/>
      <c r="F7" s="3"/>
      <c r="G7" s="180" t="s">
        <v>1</v>
      </c>
      <c r="H7" s="180"/>
      <c r="I7" s="180"/>
      <c r="J7" s="10"/>
    </row>
    <row r="8" spans="1:11" ht="10.5" customHeight="1">
      <c r="A8" s="5"/>
      <c r="B8" s="5"/>
      <c r="C8" s="5"/>
      <c r="D8" s="5"/>
      <c r="E8" s="4"/>
      <c r="F8" s="4"/>
      <c r="G8" s="163" t="s">
        <v>8</v>
      </c>
      <c r="H8" s="163"/>
      <c r="I8" s="78"/>
      <c r="J8" s="10"/>
    </row>
    <row r="9" spans="1:11" ht="15.6">
      <c r="A9" s="5"/>
      <c r="B9" s="99" t="s">
        <v>2</v>
      </c>
      <c r="C9" s="6"/>
      <c r="D9" s="5"/>
      <c r="E9" s="30"/>
      <c r="F9" s="4"/>
      <c r="G9" s="190" t="s">
        <v>11</v>
      </c>
      <c r="H9" s="191"/>
      <c r="I9" s="79"/>
      <c r="J9" s="10"/>
    </row>
    <row r="10" spans="1:11" ht="10.199999999999999" customHeight="1">
      <c r="A10" s="5"/>
      <c r="B10" s="5"/>
      <c r="C10" s="5"/>
      <c r="D10" s="5"/>
      <c r="E10" s="30" t="str">
        <f>IF(AND($G12&gt;0,D23=0),"Manque taux de participation !","")</f>
        <v/>
      </c>
      <c r="F10" s="4"/>
      <c r="G10" s="92"/>
      <c r="H10" s="5"/>
      <c r="I10" s="5"/>
      <c r="J10" s="10"/>
    </row>
    <row r="11" spans="1:11" ht="15" thickBot="1">
      <c r="A11" s="5"/>
      <c r="B11" s="183" t="s">
        <v>4</v>
      </c>
      <c r="C11" s="183"/>
      <c r="D11" s="183"/>
      <c r="E11" s="13"/>
      <c r="F11" s="13"/>
      <c r="G11" s="25" t="s">
        <v>3</v>
      </c>
      <c r="H11" s="5"/>
      <c r="I11" s="5"/>
      <c r="J11" s="10"/>
      <c r="K11" s="5"/>
    </row>
    <row r="12" spans="1:11" ht="16.2" thickBot="1">
      <c r="A12" s="5"/>
      <c r="B12" s="185"/>
      <c r="C12" s="186"/>
      <c r="D12" s="187"/>
      <c r="E12" s="13"/>
      <c r="F12" s="13"/>
      <c r="G12" s="26"/>
      <c r="H12" s="21"/>
      <c r="I12" s="5"/>
      <c r="J12" s="10"/>
    </row>
    <row r="13" spans="1:11" ht="15.6">
      <c r="A13" s="5"/>
      <c r="B13" s="12" t="s">
        <v>9</v>
      </c>
      <c r="C13" s="97"/>
      <c r="D13" s="17"/>
      <c r="E13" s="13"/>
      <c r="F13" s="13"/>
      <c r="G13" s="31"/>
      <c r="H13" s="21"/>
      <c r="I13" s="5"/>
      <c r="J13" s="10"/>
    </row>
    <row r="14" spans="1:11" ht="15.75" customHeight="1">
      <c r="A14" s="5"/>
      <c r="B14" s="12" t="s">
        <v>10</v>
      </c>
      <c r="C14" s="29"/>
      <c r="D14" s="5"/>
      <c r="E14" s="13"/>
      <c r="F14" s="13"/>
      <c r="G14" s="13"/>
      <c r="H14" s="13"/>
      <c r="I14" s="5"/>
      <c r="J14" s="10"/>
    </row>
    <row r="15" spans="1:11" ht="9" customHeight="1">
      <c r="A15" s="5"/>
      <c r="B15" s="12"/>
      <c r="C15" s="61"/>
      <c r="D15" s="5"/>
      <c r="E15" s="13"/>
      <c r="F15" s="13"/>
      <c r="G15" s="13"/>
      <c r="H15" s="13"/>
      <c r="I15" s="5"/>
      <c r="J15" s="10"/>
    </row>
    <row r="16" spans="1:11" ht="15" thickBot="1">
      <c r="A16" s="5"/>
      <c r="B16" s="11" t="s">
        <v>63</v>
      </c>
      <c r="C16" s="11"/>
      <c r="D16" s="12"/>
      <c r="E16" s="13"/>
      <c r="F16" s="13"/>
      <c r="G16" s="14"/>
      <c r="H16" s="15"/>
      <c r="I16" s="5"/>
      <c r="J16" s="10"/>
    </row>
    <row r="17" spans="1:10" ht="16.2" customHeight="1" thickBot="1">
      <c r="A17" s="9" t="str">
        <f>(LEFT(B17,1))</f>
        <v/>
      </c>
      <c r="B17" s="148"/>
      <c r="C17" s="149"/>
      <c r="D17" s="94">
        <f xml:space="preserve"> IF(A17="P",lycee,0)</f>
        <v>0</v>
      </c>
      <c r="E17" s="150" t="str">
        <f>IF(AND(D17&lt;&gt;0,D19&lt;&gt;0),"Erreur","")</f>
        <v/>
      </c>
      <c r="F17" s="16"/>
      <c r="G17" s="98">
        <f>IF(A17="P",D17,0)</f>
        <v>0</v>
      </c>
      <c r="H17" s="5"/>
      <c r="I17" s="5"/>
      <c r="J17" s="5"/>
    </row>
    <row r="18" spans="1:10" ht="9" customHeight="1" thickBot="1">
      <c r="A18" s="5"/>
      <c r="B18" s="151"/>
      <c r="C18" s="151"/>
      <c r="D18" s="152"/>
      <c r="E18" s="150"/>
      <c r="F18" s="16"/>
      <c r="G18" s="93"/>
      <c r="H18" s="5"/>
      <c r="I18" s="5"/>
      <c r="J18" s="5"/>
    </row>
    <row r="19" spans="1:10" ht="16.2" thickBot="1">
      <c r="A19" s="5"/>
      <c r="B19" s="169" t="str">
        <f>IF(A17="C","Indiquer montant à droite&gt;","")</f>
        <v/>
      </c>
      <c r="C19" s="170"/>
      <c r="D19" s="100"/>
      <c r="E19" s="150"/>
      <c r="F19" s="16"/>
      <c r="G19" s="98">
        <f>IF(A17="C",D19,0)</f>
        <v>0</v>
      </c>
      <c r="H19" s="5"/>
      <c r="I19" s="5"/>
      <c r="J19" s="5"/>
    </row>
    <row r="20" spans="1:10" ht="9" customHeight="1">
      <c r="A20" s="5"/>
      <c r="B20" s="155"/>
      <c r="C20" s="155"/>
      <c r="D20" s="56"/>
      <c r="E20" s="13"/>
      <c r="F20" s="16"/>
      <c r="G20" s="33"/>
      <c r="H20" s="5"/>
      <c r="I20" s="5"/>
      <c r="J20" s="5"/>
    </row>
    <row r="21" spans="1:10" ht="10.8" customHeight="1">
      <c r="A21" s="5"/>
      <c r="B21" s="17"/>
      <c r="C21" s="17"/>
      <c r="D21" s="17"/>
      <c r="E21" s="13"/>
      <c r="F21" s="13"/>
      <c r="G21" s="95">
        <f>+G12-G17-G19</f>
        <v>0</v>
      </c>
      <c r="H21" s="18" t="s">
        <v>5</v>
      </c>
      <c r="I21" s="5"/>
      <c r="J21" s="5"/>
    </row>
    <row r="22" spans="1:10" ht="15" thickBot="1">
      <c r="A22" s="5"/>
      <c r="B22" s="196" t="s">
        <v>45</v>
      </c>
      <c r="C22" s="196"/>
      <c r="D22" s="19" t="s">
        <v>46</v>
      </c>
      <c r="E22" s="13"/>
      <c r="F22" s="13"/>
      <c r="G22" s="20"/>
      <c r="H22" s="21"/>
      <c r="I22" s="5"/>
      <c r="J22" s="5"/>
    </row>
    <row r="23" spans="1:10" ht="21" customHeight="1" thickBot="1">
      <c r="A23" s="5"/>
      <c r="B23" s="134"/>
      <c r="C23" s="135"/>
      <c r="D23" s="101">
        <f>IF($B23=$E$1,$F$1,IF($B23=$E$2,$F$2,0))</f>
        <v>0</v>
      </c>
      <c r="E23" s="159" t="s">
        <v>6</v>
      </c>
      <c r="F23" s="137"/>
      <c r="G23" s="22">
        <f>G21*D23</f>
        <v>0</v>
      </c>
      <c r="H23" s="5"/>
      <c r="I23" s="5"/>
      <c r="J23" s="5"/>
    </row>
    <row r="24" spans="1:10" ht="6.6" customHeight="1">
      <c r="A24" s="5"/>
      <c r="B24" s="60"/>
      <c r="C24" s="60"/>
      <c r="D24" s="28"/>
      <c r="E24" s="13"/>
      <c r="F24" s="13"/>
      <c r="G24" s="5"/>
      <c r="H24" s="5"/>
      <c r="I24" s="5"/>
      <c r="J24" s="5"/>
    </row>
    <row r="25" spans="1:10" ht="14.4" customHeight="1">
      <c r="A25" s="5"/>
      <c r="B25" s="5"/>
      <c r="C25" s="5"/>
      <c r="D25" s="66" t="s">
        <v>65</v>
      </c>
      <c r="E25" s="64"/>
      <c r="F25" s="67"/>
      <c r="G25" s="95">
        <f>+G21-G23</f>
        <v>0</v>
      </c>
      <c r="H25" s="5"/>
      <c r="I25" s="5"/>
      <c r="J25" s="5"/>
    </row>
    <row r="26" spans="1:10" ht="15" thickBot="1">
      <c r="A26" s="5"/>
      <c r="B26" s="50"/>
      <c r="C26" s="5"/>
      <c r="D26" s="5"/>
      <c r="E26" s="13"/>
      <c r="F26" s="13"/>
      <c r="G26" s="5"/>
      <c r="H26" s="5"/>
      <c r="I26" s="5"/>
      <c r="J26" s="5"/>
    </row>
    <row r="27" spans="1:10" ht="19.2" customHeight="1" thickBot="1">
      <c r="A27" s="5"/>
      <c r="B27" s="62" t="str">
        <f>IF(G25&gt;CCAS,"PRISE EN CHARGE PAR LE CCAS d'EYBENS  maximum :"&amp;CCAS&amp;" €","PRIS EN CHARGE PAR LE CCAS d'EYBENS")</f>
        <v>PRIS EN CHARGE PAR LE CCAS d'EYBENS</v>
      </c>
      <c r="C27" s="62"/>
      <c r="D27" s="63"/>
      <c r="E27" s="64"/>
      <c r="F27" s="65"/>
      <c r="G27" s="24">
        <f>IF(G25&lt;CCAS,G25,CCAS)</f>
        <v>0</v>
      </c>
      <c r="H27" s="5"/>
      <c r="I27" s="5"/>
      <c r="J27" s="5"/>
    </row>
    <row r="28" spans="1:10" ht="15" customHeight="1">
      <c r="A28" s="5"/>
      <c r="B28" s="138" t="str">
        <f>IF(G28&gt;0,"**Reste à Charge Club ou Adhérent**","")</f>
        <v/>
      </c>
      <c r="C28" s="138"/>
      <c r="D28" s="138"/>
      <c r="E28" s="13"/>
      <c r="F28" s="13"/>
      <c r="G28" s="96">
        <f>IF(G25-G27&gt;0,G25-G27,0)</f>
        <v>0</v>
      </c>
      <c r="H28" s="5"/>
      <c r="I28" s="23"/>
      <c r="J28" s="5"/>
    </row>
    <row r="29" spans="1:10" ht="32.25" customHeight="1" thickBot="1">
      <c r="A29" s="5"/>
      <c r="B29" s="5"/>
      <c r="C29" s="5"/>
      <c r="D29" s="5"/>
      <c r="E29" s="32" t="str">
        <f>IF(AND($G31&gt;0,D42=0),"Manque taux de participation !","")</f>
        <v/>
      </c>
      <c r="F29" s="13"/>
      <c r="G29" s="5"/>
      <c r="H29" s="5"/>
      <c r="I29" s="5"/>
      <c r="J29" s="5"/>
    </row>
    <row r="30" spans="1:10" ht="15" thickBot="1">
      <c r="A30" s="5"/>
      <c r="B30" s="160" t="s">
        <v>4</v>
      </c>
      <c r="C30" s="161"/>
      <c r="D30" s="162"/>
      <c r="E30" s="13"/>
      <c r="F30" s="13"/>
      <c r="G30" s="25" t="s">
        <v>3</v>
      </c>
      <c r="H30" s="5"/>
      <c r="I30" s="5"/>
      <c r="J30" s="5"/>
    </row>
    <row r="31" spans="1:10" ht="16.2" thickBot="1">
      <c r="A31" s="5"/>
      <c r="B31" s="145"/>
      <c r="C31" s="146"/>
      <c r="D31" s="147"/>
      <c r="E31" s="13"/>
      <c r="F31" s="13"/>
      <c r="G31" s="98"/>
      <c r="H31" s="21"/>
      <c r="I31" s="5"/>
      <c r="J31" s="5"/>
    </row>
    <row r="32" spans="1:10" ht="16.5" customHeight="1">
      <c r="A32" s="5"/>
      <c r="B32" s="12" t="s">
        <v>9</v>
      </c>
      <c r="C32" s="29"/>
      <c r="D32" s="17"/>
      <c r="E32" s="13"/>
      <c r="F32" s="13"/>
      <c r="G32" s="31"/>
      <c r="H32" s="21"/>
      <c r="I32" s="5"/>
      <c r="J32" s="5"/>
    </row>
    <row r="33" spans="1:10" ht="16.5" customHeight="1">
      <c r="A33" s="5"/>
      <c r="B33" s="12" t="s">
        <v>10</v>
      </c>
      <c r="C33" s="29"/>
      <c r="D33" s="5"/>
      <c r="E33" s="13"/>
      <c r="F33" s="13"/>
      <c r="G33" s="13"/>
      <c r="H33" s="13"/>
      <c r="I33" s="5"/>
      <c r="J33" s="5"/>
    </row>
    <row r="34" spans="1:10" ht="9.6" customHeight="1">
      <c r="A34" s="5"/>
      <c r="B34" s="12"/>
      <c r="C34" s="61"/>
      <c r="D34" s="5"/>
      <c r="E34" s="13"/>
      <c r="F34" s="13"/>
      <c r="G34" s="13"/>
      <c r="H34" s="13"/>
      <c r="I34" s="5"/>
      <c r="J34" s="5"/>
    </row>
    <row r="35" spans="1:10" ht="15" thickBot="1">
      <c r="A35" s="5"/>
      <c r="B35" s="11" t="s">
        <v>63</v>
      </c>
      <c r="C35" s="11"/>
      <c r="D35" s="12"/>
      <c r="E35" s="13"/>
      <c r="F35" s="13"/>
      <c r="G35" s="14"/>
      <c r="H35" s="15"/>
      <c r="I35" s="5"/>
      <c r="J35" s="5"/>
    </row>
    <row r="36" spans="1:10" ht="16.2" customHeight="1" thickBot="1">
      <c r="A36" s="9" t="str">
        <f>(LEFT(B36,1))</f>
        <v/>
      </c>
      <c r="B36" s="148"/>
      <c r="C36" s="149"/>
      <c r="D36" s="94">
        <f xml:space="preserve"> IF(A36="P",lycee,0)</f>
        <v>0</v>
      </c>
      <c r="E36" s="150" t="str">
        <f>IF(AND(D36&lt;&gt;0,D38&lt;&gt;0),"Erreur","")</f>
        <v/>
      </c>
      <c r="F36" s="16"/>
      <c r="G36" s="98">
        <f>IF(A36="P",D36,0)</f>
        <v>0</v>
      </c>
      <c r="H36" s="5"/>
      <c r="I36" s="5"/>
      <c r="J36" s="5"/>
    </row>
    <row r="37" spans="1:10" ht="9" customHeight="1" thickBot="1">
      <c r="A37" s="5"/>
      <c r="B37" s="151"/>
      <c r="C37" s="151"/>
      <c r="D37" s="152"/>
      <c r="E37" s="150"/>
      <c r="F37" s="16"/>
      <c r="G37" s="93"/>
      <c r="H37" s="5"/>
      <c r="I37" s="5"/>
      <c r="J37" s="5"/>
    </row>
    <row r="38" spans="1:10" ht="16.2" thickBot="1">
      <c r="A38" s="5"/>
      <c r="B38" s="153" t="str">
        <f>IF(A36="C","Indiquer montant à droite&gt;","")</f>
        <v/>
      </c>
      <c r="C38" s="154"/>
      <c r="D38" s="100"/>
      <c r="E38" s="150"/>
      <c r="F38" s="16"/>
      <c r="G38" s="98">
        <f>IF(A36="C",D38,0)</f>
        <v>0</v>
      </c>
      <c r="H38" s="5"/>
      <c r="I38" s="5"/>
      <c r="J38" s="5"/>
    </row>
    <row r="39" spans="1:10">
      <c r="A39" s="5"/>
      <c r="B39" s="155"/>
      <c r="C39" s="155"/>
      <c r="D39" s="56"/>
      <c r="E39" s="13"/>
      <c r="F39" s="16"/>
      <c r="G39" s="33"/>
      <c r="H39" s="5"/>
      <c r="I39" s="5"/>
      <c r="J39" s="5"/>
    </row>
    <row r="40" spans="1:10" ht="10.8" customHeight="1">
      <c r="B40" s="17"/>
      <c r="C40" s="17"/>
      <c r="D40" s="17"/>
      <c r="E40" s="13"/>
      <c r="F40" s="13"/>
      <c r="G40" s="95">
        <f>+G31-G36-G38</f>
        <v>0</v>
      </c>
      <c r="H40" s="18" t="s">
        <v>5</v>
      </c>
      <c r="I40" s="5"/>
      <c r="J40" s="5"/>
    </row>
    <row r="41" spans="1:10" ht="16.2" customHeight="1" thickBot="1">
      <c r="B41" s="156" t="s">
        <v>45</v>
      </c>
      <c r="C41" s="156"/>
      <c r="D41" s="19" t="s">
        <v>46</v>
      </c>
      <c r="E41" s="13"/>
      <c r="F41" s="13"/>
      <c r="G41" s="20"/>
      <c r="H41" s="21"/>
      <c r="I41" s="5"/>
      <c r="J41" s="5"/>
    </row>
    <row r="42" spans="1:10" ht="21" customHeight="1" thickBot="1">
      <c r="B42" s="134"/>
      <c r="C42" s="135"/>
      <c r="D42" s="102">
        <f>IF($B42=$E$1,$F$1,IF($B42=$E$2,$F$2,0))</f>
        <v>0</v>
      </c>
      <c r="E42" s="136" t="s">
        <v>6</v>
      </c>
      <c r="F42" s="137"/>
      <c r="G42" s="22">
        <f>G40*D42</f>
        <v>0</v>
      </c>
      <c r="H42" s="5"/>
      <c r="I42" s="5"/>
      <c r="J42" s="5"/>
    </row>
    <row r="43" spans="1:10" ht="14.4" customHeight="1">
      <c r="B43" s="60"/>
      <c r="C43" s="60"/>
      <c r="D43" s="28"/>
      <c r="E43" s="13"/>
      <c r="F43" s="13"/>
      <c r="G43" s="5"/>
      <c r="H43" s="5"/>
      <c r="I43" s="5"/>
      <c r="J43" s="5"/>
    </row>
    <row r="44" spans="1:10" ht="14.4" customHeight="1">
      <c r="B44" s="5"/>
      <c r="C44" s="5"/>
      <c r="D44" s="66" t="s">
        <v>65</v>
      </c>
      <c r="E44" s="64"/>
      <c r="F44" s="67"/>
      <c r="G44" s="95">
        <f>+G40-G42</f>
        <v>0</v>
      </c>
      <c r="H44" s="5"/>
      <c r="I44" s="5"/>
      <c r="J44" s="5"/>
    </row>
    <row r="45" spans="1:10" ht="14.4" customHeight="1" thickBot="1">
      <c r="B45" s="50"/>
      <c r="C45" s="5"/>
      <c r="D45" s="5"/>
      <c r="E45" s="13"/>
      <c r="F45" s="13"/>
      <c r="G45" s="5"/>
      <c r="H45" s="5"/>
      <c r="I45" s="5"/>
      <c r="J45" s="5"/>
    </row>
    <row r="46" spans="1:10" ht="19.2" customHeight="1" thickBot="1">
      <c r="B46" s="62" t="str">
        <f>IF(G44&gt;CCAS,"PRISE EN CHARGE PAR LE CCAS d'EYBENS  maximum :"&amp;CCAS&amp;" €","PRIS EN CHARGE PAR LE CCAS d'EYBENS")</f>
        <v>PRIS EN CHARGE PAR LE CCAS d'EYBENS</v>
      </c>
      <c r="C46" s="62"/>
      <c r="D46" s="63"/>
      <c r="E46" s="64"/>
      <c r="F46" s="65"/>
      <c r="G46" s="24">
        <f>IF(G44&lt;CCAS,G44,CCAS)</f>
        <v>0</v>
      </c>
      <c r="H46" s="5"/>
      <c r="I46" s="5"/>
      <c r="J46" s="5"/>
    </row>
    <row r="47" spans="1:10">
      <c r="B47" s="138" t="str">
        <f>IF(G47&gt;0,"**Reste à Charge Club ou Adhérent**","")</f>
        <v/>
      </c>
      <c r="C47" s="138"/>
      <c r="D47" s="138"/>
      <c r="E47" s="13"/>
      <c r="F47" s="13"/>
      <c r="G47" s="96">
        <f>IF(G44-G46&gt;0,G44-G46,0)</f>
        <v>0</v>
      </c>
      <c r="H47" s="5"/>
      <c r="I47" s="23"/>
      <c r="J47" s="5"/>
    </row>
    <row r="48" spans="1:10" ht="15" thickBot="1">
      <c r="B48" s="5"/>
      <c r="C48" s="5"/>
      <c r="D48" s="5"/>
      <c r="E48" s="4"/>
      <c r="F48" s="4"/>
      <c r="G48" s="5"/>
      <c r="H48" s="5"/>
      <c r="I48" s="5"/>
      <c r="J48" s="5"/>
    </row>
    <row r="49" spans="4:8" ht="18.600000000000001" thickBot="1">
      <c r="D49" s="5" t="s">
        <v>7</v>
      </c>
      <c r="E49" s="4"/>
      <c r="F49" s="4"/>
      <c r="G49" s="139">
        <f>+G27+G46</f>
        <v>0</v>
      </c>
      <c r="H49" s="140"/>
    </row>
  </sheetData>
  <sheetProtection sheet="1" objects="1" scenarios="1" selectLockedCells="1"/>
  <mergeCells count="31">
    <mergeCell ref="B4:D4"/>
    <mergeCell ref="G4:I4"/>
    <mergeCell ref="G5:H5"/>
    <mergeCell ref="B6:D7"/>
    <mergeCell ref="I6:J6"/>
    <mergeCell ref="G7:I7"/>
    <mergeCell ref="G8:H8"/>
    <mergeCell ref="G9:H9"/>
    <mergeCell ref="B11:D11"/>
    <mergeCell ref="B12:D12"/>
    <mergeCell ref="B17:C17"/>
    <mergeCell ref="E17:E19"/>
    <mergeCell ref="B18:D18"/>
    <mergeCell ref="B19:C19"/>
    <mergeCell ref="B39:C39"/>
    <mergeCell ref="B20:C20"/>
    <mergeCell ref="B22:C22"/>
    <mergeCell ref="B23:C23"/>
    <mergeCell ref="E23:F23"/>
    <mergeCell ref="B28:D28"/>
    <mergeCell ref="B30:D30"/>
    <mergeCell ref="B31:D31"/>
    <mergeCell ref="B36:C36"/>
    <mergeCell ref="E36:E38"/>
    <mergeCell ref="B37:D37"/>
    <mergeCell ref="B38:C38"/>
    <mergeCell ref="B41:C41"/>
    <mergeCell ref="B42:C42"/>
    <mergeCell ref="E42:F42"/>
    <mergeCell ref="B47:D47"/>
    <mergeCell ref="G49:H49"/>
  </mergeCells>
  <conditionalFormatting sqref="B19:C19">
    <cfRule type="expression" dxfId="6" priority="6" stopIfTrue="1">
      <formula>($A$17="P")</formula>
    </cfRule>
  </conditionalFormatting>
  <conditionalFormatting sqref="G28">
    <cfRule type="cellIs" dxfId="5" priority="5" operator="equal">
      <formula>0</formula>
    </cfRule>
  </conditionalFormatting>
  <conditionalFormatting sqref="B38:C38">
    <cfRule type="expression" dxfId="4" priority="4" stopIfTrue="1">
      <formula>($A$17="P")</formula>
    </cfRule>
  </conditionalFormatting>
  <conditionalFormatting sqref="G47">
    <cfRule type="cellIs" dxfId="3" priority="3" operator="equal">
      <formula>0</formula>
    </cfRule>
  </conditionalFormatting>
  <conditionalFormatting sqref="D17">
    <cfRule type="cellIs" dxfId="2" priority="2" operator="equal">
      <formula>0</formula>
    </cfRule>
  </conditionalFormatting>
  <conditionalFormatting sqref="D36">
    <cfRule type="cellIs" dxfId="1" priority="1" operator="equal">
      <formula>0</formula>
    </cfRule>
  </conditionalFormatting>
  <dataValidations count="3">
    <dataValidation type="list" allowBlank="1" showInputMessage="1" showErrorMessage="1" sqref="B23 B42">
      <formula1>$E$1:$E$2</formula1>
    </dataValidation>
    <dataValidation type="list" allowBlank="1" showInputMessage="1" showErrorMessage="1" sqref="D19 D38">
      <formula1>college</formula1>
    </dataValidation>
    <dataValidation type="list" allowBlank="1" showInputMessage="1" showErrorMessage="1" sqref="B17:C17 B36:C36">
      <formula1>choix</formula1>
    </dataValidation>
  </dataValidations>
  <printOptions horizontalCentered="1"/>
  <pageMargins left="0.35433070866141736" right="0.59055118110236227" top="0.55000000000000004" bottom="0.48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115" zoomScaleNormal="115" workbookViewId="0">
      <selection activeCell="B15" sqref="B15"/>
    </sheetView>
  </sheetViews>
  <sheetFormatPr baseColWidth="10" defaultRowHeight="14.4"/>
  <cols>
    <col min="1" max="1" width="10.109375" customWidth="1"/>
    <col min="2" max="2" width="22.109375" customWidth="1"/>
    <col min="4" max="9" width="9.6640625" customWidth="1"/>
    <col min="10" max="10" width="12.5546875" customWidth="1"/>
    <col min="11" max="11" width="9.6640625" customWidth="1"/>
    <col min="12" max="14" width="10.109375" bestFit="1" customWidth="1"/>
    <col min="15" max="15" width="10.6640625" customWidth="1"/>
    <col min="16" max="17" width="6.5546875" customWidth="1"/>
    <col min="18" max="18" width="9.88671875" customWidth="1"/>
    <col min="19" max="19" width="8.88671875" customWidth="1"/>
    <col min="20" max="21" width="6.5546875" customWidth="1"/>
  </cols>
  <sheetData>
    <row r="1" spans="1:27" ht="15" customHeight="1">
      <c r="A1" s="68"/>
      <c r="B1" s="71"/>
      <c r="C1" s="71"/>
      <c r="D1" s="71"/>
      <c r="E1" s="71"/>
      <c r="F1" s="71"/>
      <c r="G1" s="71"/>
      <c r="H1" s="71"/>
      <c r="I1" s="71"/>
      <c r="J1" s="68"/>
      <c r="K1" s="68"/>
      <c r="L1" s="68"/>
      <c r="M1" s="68"/>
      <c r="N1" s="68"/>
      <c r="O1" s="68"/>
      <c r="P1" s="71"/>
      <c r="Q1" s="71"/>
      <c r="R1" s="71"/>
      <c r="S1" s="71"/>
      <c r="T1" s="71"/>
      <c r="U1" s="71"/>
      <c r="V1" s="75"/>
      <c r="W1" s="75"/>
      <c r="X1" s="75"/>
      <c r="Y1" s="75"/>
      <c r="Z1" s="75"/>
      <c r="AA1" s="75"/>
    </row>
    <row r="2" spans="1:27" ht="22.5" customHeight="1" thickBot="1">
      <c r="A2" s="68"/>
      <c r="B2" s="72" t="s">
        <v>27</v>
      </c>
      <c r="C2" s="73"/>
      <c r="D2" s="73"/>
      <c r="E2" s="73"/>
      <c r="F2" s="73"/>
      <c r="G2" s="73"/>
      <c r="H2" s="73"/>
      <c r="I2" s="73"/>
      <c r="J2" s="71"/>
      <c r="K2" s="71"/>
      <c r="L2" s="71"/>
      <c r="M2" s="71"/>
      <c r="N2" s="81" t="s">
        <v>24</v>
      </c>
      <c r="O2" s="82">
        <f>CCAS</f>
        <v>130</v>
      </c>
      <c r="P2" s="71"/>
      <c r="Q2" s="71"/>
      <c r="R2" s="71"/>
      <c r="S2" s="71"/>
      <c r="T2" s="71"/>
      <c r="U2" s="71"/>
      <c r="V2" s="75"/>
      <c r="W2" s="75"/>
      <c r="X2" s="75"/>
      <c r="Y2" s="75"/>
      <c r="Z2" s="75"/>
      <c r="AA2" s="75"/>
    </row>
    <row r="3" spans="1:27" ht="22.5" customHeight="1" thickBot="1">
      <c r="A3" s="68"/>
      <c r="B3" s="73"/>
      <c r="C3" s="73"/>
      <c r="D3" s="203" t="s">
        <v>21</v>
      </c>
      <c r="E3" s="204"/>
      <c r="F3" s="204"/>
      <c r="G3" s="204"/>
      <c r="H3" s="204"/>
      <c r="I3" s="205"/>
      <c r="J3" s="206" t="s">
        <v>25</v>
      </c>
      <c r="K3" s="207"/>
      <c r="L3" s="207"/>
      <c r="M3" s="207"/>
      <c r="N3" s="207"/>
      <c r="O3" s="208"/>
      <c r="P3" s="71"/>
      <c r="Q3" s="71"/>
      <c r="R3" s="71"/>
      <c r="S3" s="71"/>
      <c r="T3" s="71"/>
      <c r="U3" s="71"/>
      <c r="V3" s="75"/>
      <c r="W3" s="75"/>
      <c r="X3" s="75"/>
      <c r="Y3" s="75"/>
      <c r="Z3" s="75"/>
      <c r="AA3" s="75"/>
    </row>
    <row r="4" spans="1:27" ht="22.5" customHeight="1">
      <c r="A4" s="68"/>
      <c r="B4" s="73"/>
      <c r="C4" s="73"/>
      <c r="D4" s="43" t="s">
        <v>15</v>
      </c>
      <c r="E4" s="43" t="s">
        <v>14</v>
      </c>
      <c r="F4" s="43" t="s">
        <v>15</v>
      </c>
      <c r="G4" s="43" t="s">
        <v>14</v>
      </c>
      <c r="H4" s="43" t="s">
        <v>15</v>
      </c>
      <c r="I4" s="44" t="s">
        <v>14</v>
      </c>
      <c r="J4" s="43" t="s">
        <v>15</v>
      </c>
      <c r="K4" s="43" t="s">
        <v>14</v>
      </c>
      <c r="L4" s="43" t="s">
        <v>15</v>
      </c>
      <c r="M4" s="43" t="s">
        <v>14</v>
      </c>
      <c r="N4" s="43" t="s">
        <v>15</v>
      </c>
      <c r="O4" s="44" t="s">
        <v>14</v>
      </c>
      <c r="P4" s="71"/>
      <c r="Q4" s="71"/>
      <c r="R4" s="71"/>
      <c r="S4" s="71"/>
      <c r="T4" s="71"/>
      <c r="U4" s="71"/>
      <c r="V4" s="75"/>
      <c r="W4" s="75"/>
      <c r="X4" s="75"/>
      <c r="Y4" s="75"/>
      <c r="Z4" s="75"/>
      <c r="AA4" s="75"/>
    </row>
    <row r="5" spans="1:27" ht="15.75" customHeight="1">
      <c r="A5" s="68"/>
      <c r="B5" s="73"/>
      <c r="C5" s="73"/>
      <c r="D5" s="35">
        <f>jeunes</f>
        <v>0.2</v>
      </c>
      <c r="E5" s="35">
        <f>adulte</f>
        <v>0.3</v>
      </c>
      <c r="F5" s="35">
        <f>jeunes</f>
        <v>0.2</v>
      </c>
      <c r="G5" s="35">
        <f>adulte</f>
        <v>0.3</v>
      </c>
      <c r="H5" s="35">
        <f>jeunes</f>
        <v>0.2</v>
      </c>
      <c r="I5" s="35">
        <f>adulte</f>
        <v>0.3</v>
      </c>
      <c r="J5" s="35">
        <f>jeunes</f>
        <v>0.2</v>
      </c>
      <c r="K5" s="35">
        <f>adulte</f>
        <v>0.3</v>
      </c>
      <c r="L5" s="35">
        <f>jeunes</f>
        <v>0.2</v>
      </c>
      <c r="M5" s="35">
        <f>adulte</f>
        <v>0.3</v>
      </c>
      <c r="N5" s="35">
        <f>jeunes</f>
        <v>0.2</v>
      </c>
      <c r="O5" s="35">
        <f>adulte</f>
        <v>0.3</v>
      </c>
      <c r="P5" s="199" t="s">
        <v>57</v>
      </c>
      <c r="Q5" s="199"/>
      <c r="R5" s="199"/>
      <c r="S5" s="199"/>
      <c r="T5" s="199"/>
      <c r="U5" s="199"/>
      <c r="V5" s="75"/>
      <c r="W5" s="75"/>
      <c r="X5" s="75"/>
      <c r="Y5" s="75"/>
      <c r="Z5" s="75"/>
      <c r="AA5" s="75"/>
    </row>
    <row r="6" spans="1:27" ht="45" customHeight="1">
      <c r="A6" s="68"/>
      <c r="B6" s="73"/>
      <c r="C6" s="74" t="s">
        <v>23</v>
      </c>
      <c r="D6" s="47" t="s">
        <v>13</v>
      </c>
      <c r="E6" s="47" t="s">
        <v>13</v>
      </c>
      <c r="F6" s="47" t="s">
        <v>59</v>
      </c>
      <c r="G6" s="47" t="s">
        <v>59</v>
      </c>
      <c r="H6" s="47" t="s">
        <v>16</v>
      </c>
      <c r="I6" s="47" t="s">
        <v>16</v>
      </c>
      <c r="J6" s="47" t="s">
        <v>13</v>
      </c>
      <c r="K6" s="47" t="s">
        <v>13</v>
      </c>
      <c r="L6" s="47" t="s">
        <v>59</v>
      </c>
      <c r="M6" s="47" t="s">
        <v>59</v>
      </c>
      <c r="N6" s="47" t="s">
        <v>16</v>
      </c>
      <c r="O6" s="47" t="s">
        <v>16</v>
      </c>
      <c r="P6" s="199"/>
      <c r="Q6" s="199"/>
      <c r="R6" s="199"/>
      <c r="S6" s="199"/>
      <c r="T6" s="199"/>
      <c r="U6" s="199"/>
      <c r="V6" s="75"/>
      <c r="W6" s="75"/>
      <c r="X6" s="75"/>
      <c r="Y6" s="75"/>
      <c r="Z6" s="75"/>
      <c r="AA6" s="75"/>
    </row>
    <row r="7" spans="1:27" ht="16.2" thickBot="1">
      <c r="A7" s="68"/>
      <c r="B7" s="73"/>
      <c r="C7" s="73"/>
      <c r="D7" s="36">
        <f>lycee</f>
        <v>30</v>
      </c>
      <c r="E7" s="37">
        <f>lycee</f>
        <v>30</v>
      </c>
      <c r="F7" s="38" t="e">
        <f>college</f>
        <v>#VALUE!</v>
      </c>
      <c r="G7" s="39" t="e">
        <f>college</f>
        <v>#VALUE!</v>
      </c>
      <c r="H7" s="40"/>
      <c r="I7" s="40"/>
      <c r="J7" s="36">
        <f>lycee</f>
        <v>30</v>
      </c>
      <c r="K7" s="37">
        <f>lycee</f>
        <v>30</v>
      </c>
      <c r="L7" s="38" t="e">
        <f>college</f>
        <v>#VALUE!</v>
      </c>
      <c r="M7" s="39" t="e">
        <f>college</f>
        <v>#VALUE!</v>
      </c>
      <c r="N7" s="40"/>
      <c r="O7" s="54"/>
      <c r="P7" s="199"/>
      <c r="Q7" s="199"/>
      <c r="R7" s="199"/>
      <c r="S7" s="199"/>
      <c r="T7" s="199"/>
      <c r="U7" s="199"/>
      <c r="V7" s="75"/>
      <c r="W7" s="75"/>
      <c r="X7" s="75"/>
      <c r="Y7" s="75"/>
      <c r="Z7" s="75"/>
      <c r="AA7" s="75"/>
    </row>
    <row r="8" spans="1:27" ht="15.75" customHeight="1" thickBot="1">
      <c r="A8" s="197" t="s">
        <v>28</v>
      </c>
      <c r="B8" s="198"/>
      <c r="C8" s="200" t="s">
        <v>20</v>
      </c>
      <c r="D8" s="201"/>
      <c r="E8" s="201"/>
      <c r="F8" s="201"/>
      <c r="G8" s="201"/>
      <c r="H8" s="201"/>
      <c r="I8" s="202"/>
      <c r="J8" s="209" t="s">
        <v>26</v>
      </c>
      <c r="K8" s="210"/>
      <c r="L8" s="210"/>
      <c r="M8" s="210"/>
      <c r="N8" s="210"/>
      <c r="O8" s="211"/>
      <c r="P8" s="83" t="s">
        <v>51</v>
      </c>
      <c r="Q8" s="84" t="s">
        <v>52</v>
      </c>
      <c r="R8" s="85" t="s">
        <v>53</v>
      </c>
      <c r="S8" s="86" t="s">
        <v>54</v>
      </c>
      <c r="T8" s="87" t="s">
        <v>55</v>
      </c>
      <c r="U8" s="88" t="s">
        <v>56</v>
      </c>
      <c r="V8" s="75"/>
      <c r="W8" s="75"/>
      <c r="X8" s="75"/>
      <c r="Y8" s="75"/>
      <c r="Z8" s="75"/>
      <c r="AA8" s="75"/>
    </row>
    <row r="9" spans="1:27">
      <c r="A9" s="48" t="s">
        <v>18</v>
      </c>
      <c r="B9" s="49" t="s">
        <v>17</v>
      </c>
      <c r="C9" s="51">
        <v>120</v>
      </c>
      <c r="D9" s="52">
        <f t="shared" ref="D9:D36" si="0">+($C9-D$7)*D$5</f>
        <v>18</v>
      </c>
      <c r="E9" s="52">
        <f t="shared" ref="E9:I24" si="1">+($C9-E$7)*E$5</f>
        <v>27</v>
      </c>
      <c r="F9" s="52" t="e">
        <f t="shared" si="1"/>
        <v>#VALUE!</v>
      </c>
      <c r="G9" s="52" t="e">
        <f t="shared" si="1"/>
        <v>#VALUE!</v>
      </c>
      <c r="H9" s="52">
        <f t="shared" si="1"/>
        <v>24</v>
      </c>
      <c r="I9" s="52">
        <f t="shared" si="1"/>
        <v>36</v>
      </c>
      <c r="J9" s="46">
        <f t="shared" ref="J9:J36" si="2">IF(($C9-J$7-D9)&gt;CCAS,CCAS,($C9-J$7-D9))</f>
        <v>72</v>
      </c>
      <c r="K9" s="46">
        <f t="shared" ref="K9:K36" si="3">IF(($C9-K$7-E9)&gt;CCAS,CCAS,($C9-K$7-E9))</f>
        <v>63</v>
      </c>
      <c r="L9" s="46" t="e">
        <f t="shared" ref="L9:L36" si="4">IF(($C9-L$7-F9)&gt;CCAS,CCAS,($C9-L$7-F9))</f>
        <v>#VALUE!</v>
      </c>
      <c r="M9" s="46" t="e">
        <f t="shared" ref="M9:M36" si="5">IF(($C9-M$7-G9)&gt;CCAS,CCAS,($C9-M$7-G9))</f>
        <v>#VALUE!</v>
      </c>
      <c r="N9" s="46">
        <f t="shared" ref="N9:N36" si="6">IF(($C9-N$7-H9)&gt;CCAS,CCAS,($C9-N$7-H9))</f>
        <v>96</v>
      </c>
      <c r="O9" s="46">
        <f t="shared" ref="O9:O36" si="7">IF(($C9-O$7-I9)&gt;CCAS,CCAS,($C9-O$7-I9))</f>
        <v>84</v>
      </c>
      <c r="P9" s="80" t="str">
        <f t="shared" ref="P9:P36" si="8">IF(($C9-J$7-D9)&gt;CCAS,$C9-D9-J9,"")</f>
        <v/>
      </c>
      <c r="Q9" s="80" t="str">
        <f t="shared" ref="Q9:Q36" si="9">IF(($C9-K$7-E9)&gt;CCAS,$C9-E9-K9,"")</f>
        <v/>
      </c>
      <c r="R9" s="80" t="e">
        <f t="shared" ref="R9:R36" si="10">IF(($C9-L$7-F9)&gt;CCAS,$C9-F9-L9,"")</f>
        <v>#VALUE!</v>
      </c>
      <c r="S9" s="80" t="e">
        <f t="shared" ref="S9:S36" si="11">IF(($C9-M$7-G9)&gt;CCAS,$C9-G9-M9,"")</f>
        <v>#VALUE!</v>
      </c>
      <c r="T9" s="80" t="str">
        <f t="shared" ref="T9:T36" si="12">IF(($C9-N$7-H9)&gt;CCAS,$C9-H9-N9,"")</f>
        <v/>
      </c>
      <c r="U9" s="80" t="str">
        <f t="shared" ref="U9:U36" si="13">IF(($C9-O$7-I9)&gt;CCAS,$C9-I9-O9,"")</f>
        <v/>
      </c>
      <c r="V9" s="75"/>
      <c r="W9" s="75"/>
      <c r="X9" s="75"/>
      <c r="Y9" s="75"/>
      <c r="Z9" s="75"/>
      <c r="AA9" s="75"/>
    </row>
    <row r="10" spans="1:27">
      <c r="A10" s="48" t="s">
        <v>19</v>
      </c>
      <c r="B10" s="49" t="s">
        <v>17</v>
      </c>
      <c r="C10" s="45">
        <v>125</v>
      </c>
      <c r="D10" s="45">
        <f t="shared" si="0"/>
        <v>19</v>
      </c>
      <c r="E10" s="45">
        <f t="shared" si="1"/>
        <v>28.5</v>
      </c>
      <c r="F10" s="45" t="e">
        <f t="shared" si="1"/>
        <v>#VALUE!</v>
      </c>
      <c r="G10" s="45" t="e">
        <f t="shared" si="1"/>
        <v>#VALUE!</v>
      </c>
      <c r="H10" s="45">
        <f t="shared" si="1"/>
        <v>25</v>
      </c>
      <c r="I10" s="45">
        <f t="shared" si="1"/>
        <v>37.5</v>
      </c>
      <c r="J10" s="46">
        <f t="shared" si="2"/>
        <v>76</v>
      </c>
      <c r="K10" s="46">
        <f t="shared" si="3"/>
        <v>66.5</v>
      </c>
      <c r="L10" s="46" t="e">
        <f t="shared" si="4"/>
        <v>#VALUE!</v>
      </c>
      <c r="M10" s="46" t="e">
        <f t="shared" si="5"/>
        <v>#VALUE!</v>
      </c>
      <c r="N10" s="46">
        <f t="shared" si="6"/>
        <v>100</v>
      </c>
      <c r="O10" s="46">
        <f t="shared" si="7"/>
        <v>87.5</v>
      </c>
      <c r="P10" s="80" t="str">
        <f t="shared" si="8"/>
        <v/>
      </c>
      <c r="Q10" s="80" t="str">
        <f t="shared" si="9"/>
        <v/>
      </c>
      <c r="R10" s="80" t="e">
        <f t="shared" si="10"/>
        <v>#VALUE!</v>
      </c>
      <c r="S10" s="80" t="e">
        <f t="shared" si="11"/>
        <v>#VALUE!</v>
      </c>
      <c r="T10" s="80" t="str">
        <f t="shared" si="12"/>
        <v/>
      </c>
      <c r="U10" s="80" t="str">
        <f t="shared" si="13"/>
        <v/>
      </c>
    </row>
    <row r="11" spans="1:27">
      <c r="A11" s="48" t="s">
        <v>18</v>
      </c>
      <c r="B11" s="49" t="s">
        <v>22</v>
      </c>
      <c r="C11" s="45">
        <v>155</v>
      </c>
      <c r="D11" s="45">
        <f t="shared" si="0"/>
        <v>25</v>
      </c>
      <c r="E11" s="45">
        <f t="shared" si="1"/>
        <v>37.5</v>
      </c>
      <c r="F11" s="45" t="e">
        <f t="shared" si="1"/>
        <v>#VALUE!</v>
      </c>
      <c r="G11" s="45" t="e">
        <f t="shared" si="1"/>
        <v>#VALUE!</v>
      </c>
      <c r="H11" s="45">
        <f t="shared" si="1"/>
        <v>31</v>
      </c>
      <c r="I11" s="45">
        <f t="shared" si="1"/>
        <v>46.5</v>
      </c>
      <c r="J11" s="46">
        <f t="shared" si="2"/>
        <v>100</v>
      </c>
      <c r="K11" s="46">
        <f t="shared" si="3"/>
        <v>87.5</v>
      </c>
      <c r="L11" s="46" t="e">
        <f t="shared" si="4"/>
        <v>#VALUE!</v>
      </c>
      <c r="M11" s="46" t="e">
        <f t="shared" si="5"/>
        <v>#VALUE!</v>
      </c>
      <c r="N11" s="46">
        <f t="shared" si="6"/>
        <v>124</v>
      </c>
      <c r="O11" s="46">
        <f t="shared" si="7"/>
        <v>108.5</v>
      </c>
      <c r="P11" s="80" t="str">
        <f t="shared" si="8"/>
        <v/>
      </c>
      <c r="Q11" s="80" t="str">
        <f t="shared" si="9"/>
        <v/>
      </c>
      <c r="R11" s="80" t="e">
        <f t="shared" si="10"/>
        <v>#VALUE!</v>
      </c>
      <c r="S11" s="80" t="e">
        <f t="shared" si="11"/>
        <v>#VALUE!</v>
      </c>
      <c r="T11" s="80" t="str">
        <f t="shared" si="12"/>
        <v/>
      </c>
      <c r="U11" s="80" t="str">
        <f t="shared" si="13"/>
        <v/>
      </c>
      <c r="W11" s="55"/>
    </row>
    <row r="12" spans="1:27">
      <c r="A12" s="48" t="s">
        <v>19</v>
      </c>
      <c r="B12" s="49" t="s">
        <v>22</v>
      </c>
      <c r="C12" s="45">
        <v>168</v>
      </c>
      <c r="D12" s="45">
        <f t="shared" si="0"/>
        <v>27.6</v>
      </c>
      <c r="E12" s="45">
        <f t="shared" si="1"/>
        <v>41.4</v>
      </c>
      <c r="F12" s="45" t="e">
        <f t="shared" si="1"/>
        <v>#VALUE!</v>
      </c>
      <c r="G12" s="45" t="e">
        <f t="shared" si="1"/>
        <v>#VALUE!</v>
      </c>
      <c r="H12" s="45">
        <f t="shared" si="1"/>
        <v>33.6</v>
      </c>
      <c r="I12" s="45">
        <f t="shared" si="1"/>
        <v>50.4</v>
      </c>
      <c r="J12" s="46">
        <f t="shared" si="2"/>
        <v>110.4</v>
      </c>
      <c r="K12" s="46">
        <f t="shared" si="3"/>
        <v>96.6</v>
      </c>
      <c r="L12" s="46" t="e">
        <f t="shared" si="4"/>
        <v>#VALUE!</v>
      </c>
      <c r="M12" s="46" t="e">
        <f t="shared" si="5"/>
        <v>#VALUE!</v>
      </c>
      <c r="N12" s="46">
        <f t="shared" si="6"/>
        <v>130</v>
      </c>
      <c r="O12" s="46">
        <f t="shared" si="7"/>
        <v>117.6</v>
      </c>
      <c r="P12" s="80" t="str">
        <f t="shared" si="8"/>
        <v/>
      </c>
      <c r="Q12" s="80" t="str">
        <f t="shared" si="9"/>
        <v/>
      </c>
      <c r="R12" s="80" t="e">
        <f t="shared" si="10"/>
        <v>#VALUE!</v>
      </c>
      <c r="S12" s="80" t="e">
        <f t="shared" si="11"/>
        <v>#VALUE!</v>
      </c>
      <c r="T12" s="80">
        <f t="shared" si="12"/>
        <v>4.4000000000000057</v>
      </c>
      <c r="U12" s="80" t="str">
        <f t="shared" si="13"/>
        <v/>
      </c>
    </row>
    <row r="13" spans="1:27">
      <c r="A13" s="41"/>
      <c r="B13" s="42"/>
      <c r="C13" s="45"/>
      <c r="D13" s="45">
        <f t="shared" si="0"/>
        <v>-6</v>
      </c>
      <c r="E13" s="45">
        <f t="shared" si="1"/>
        <v>-9</v>
      </c>
      <c r="F13" s="45" t="e">
        <f t="shared" si="1"/>
        <v>#VALUE!</v>
      </c>
      <c r="G13" s="45" t="e">
        <f t="shared" si="1"/>
        <v>#VALUE!</v>
      </c>
      <c r="H13" s="45">
        <f t="shared" si="1"/>
        <v>0</v>
      </c>
      <c r="I13" s="45">
        <f t="shared" si="1"/>
        <v>0</v>
      </c>
      <c r="J13" s="46">
        <f t="shared" si="2"/>
        <v>-24</v>
      </c>
      <c r="K13" s="46">
        <f t="shared" si="3"/>
        <v>-21</v>
      </c>
      <c r="L13" s="46" t="e">
        <f t="shared" si="4"/>
        <v>#VALUE!</v>
      </c>
      <c r="M13" s="46" t="e">
        <f t="shared" si="5"/>
        <v>#VALUE!</v>
      </c>
      <c r="N13" s="46">
        <f t="shared" si="6"/>
        <v>0</v>
      </c>
      <c r="O13" s="46">
        <f t="shared" si="7"/>
        <v>0</v>
      </c>
      <c r="P13" s="80" t="str">
        <f t="shared" si="8"/>
        <v/>
      </c>
      <c r="Q13" s="80" t="str">
        <f t="shared" si="9"/>
        <v/>
      </c>
      <c r="R13" s="80" t="e">
        <f t="shared" si="10"/>
        <v>#VALUE!</v>
      </c>
      <c r="S13" s="80" t="e">
        <f t="shared" si="11"/>
        <v>#VALUE!</v>
      </c>
      <c r="T13" s="80" t="str">
        <f t="shared" si="12"/>
        <v/>
      </c>
      <c r="U13" s="80" t="str">
        <f t="shared" si="13"/>
        <v/>
      </c>
    </row>
    <row r="14" spans="1:27">
      <c r="A14" s="41"/>
      <c r="B14" s="42"/>
      <c r="C14" s="45"/>
      <c r="D14" s="45">
        <f t="shared" si="0"/>
        <v>-6</v>
      </c>
      <c r="E14" s="45">
        <f t="shared" si="1"/>
        <v>-9</v>
      </c>
      <c r="F14" s="45" t="e">
        <f t="shared" si="1"/>
        <v>#VALUE!</v>
      </c>
      <c r="G14" s="45" t="e">
        <f t="shared" si="1"/>
        <v>#VALUE!</v>
      </c>
      <c r="H14" s="45">
        <f t="shared" si="1"/>
        <v>0</v>
      </c>
      <c r="I14" s="45">
        <f t="shared" si="1"/>
        <v>0</v>
      </c>
      <c r="J14" s="46">
        <f t="shared" si="2"/>
        <v>-24</v>
      </c>
      <c r="K14" s="46">
        <f t="shared" si="3"/>
        <v>-21</v>
      </c>
      <c r="L14" s="46" t="e">
        <f t="shared" si="4"/>
        <v>#VALUE!</v>
      </c>
      <c r="M14" s="46" t="e">
        <f t="shared" si="5"/>
        <v>#VALUE!</v>
      </c>
      <c r="N14" s="46">
        <f t="shared" si="6"/>
        <v>0</v>
      </c>
      <c r="O14" s="46">
        <f t="shared" si="7"/>
        <v>0</v>
      </c>
      <c r="P14" s="80" t="str">
        <f t="shared" si="8"/>
        <v/>
      </c>
      <c r="Q14" s="80" t="str">
        <f t="shared" si="9"/>
        <v/>
      </c>
      <c r="R14" s="80" t="e">
        <f t="shared" si="10"/>
        <v>#VALUE!</v>
      </c>
      <c r="S14" s="80" t="e">
        <f t="shared" si="11"/>
        <v>#VALUE!</v>
      </c>
      <c r="T14" s="80" t="str">
        <f t="shared" si="12"/>
        <v/>
      </c>
      <c r="U14" s="80" t="str">
        <f t="shared" si="13"/>
        <v/>
      </c>
    </row>
    <row r="15" spans="1:27">
      <c r="A15" s="41"/>
      <c r="B15" s="42"/>
      <c r="C15" s="45"/>
      <c r="D15" s="45">
        <f t="shared" si="0"/>
        <v>-6</v>
      </c>
      <c r="E15" s="45">
        <f t="shared" si="1"/>
        <v>-9</v>
      </c>
      <c r="F15" s="45" t="e">
        <f t="shared" si="1"/>
        <v>#VALUE!</v>
      </c>
      <c r="G15" s="45" t="e">
        <f t="shared" si="1"/>
        <v>#VALUE!</v>
      </c>
      <c r="H15" s="45">
        <f t="shared" si="1"/>
        <v>0</v>
      </c>
      <c r="I15" s="45">
        <f t="shared" si="1"/>
        <v>0</v>
      </c>
      <c r="J15" s="46">
        <f t="shared" si="2"/>
        <v>-24</v>
      </c>
      <c r="K15" s="46">
        <f t="shared" si="3"/>
        <v>-21</v>
      </c>
      <c r="L15" s="46" t="e">
        <f t="shared" si="4"/>
        <v>#VALUE!</v>
      </c>
      <c r="M15" s="46" t="e">
        <f t="shared" si="5"/>
        <v>#VALUE!</v>
      </c>
      <c r="N15" s="46">
        <f t="shared" si="6"/>
        <v>0</v>
      </c>
      <c r="O15" s="46">
        <f t="shared" si="7"/>
        <v>0</v>
      </c>
      <c r="P15" s="80" t="str">
        <f t="shared" si="8"/>
        <v/>
      </c>
      <c r="Q15" s="80" t="str">
        <f t="shared" si="9"/>
        <v/>
      </c>
      <c r="R15" s="80" t="e">
        <f t="shared" si="10"/>
        <v>#VALUE!</v>
      </c>
      <c r="S15" s="80" t="e">
        <f t="shared" si="11"/>
        <v>#VALUE!</v>
      </c>
      <c r="T15" s="80" t="str">
        <f t="shared" si="12"/>
        <v/>
      </c>
      <c r="U15" s="80" t="str">
        <f t="shared" si="13"/>
        <v/>
      </c>
    </row>
    <row r="16" spans="1:27">
      <c r="A16" s="41"/>
      <c r="B16" s="42"/>
      <c r="C16" s="45"/>
      <c r="D16" s="45">
        <f t="shared" si="0"/>
        <v>-6</v>
      </c>
      <c r="E16" s="45">
        <f t="shared" si="1"/>
        <v>-9</v>
      </c>
      <c r="F16" s="45" t="e">
        <f t="shared" si="1"/>
        <v>#VALUE!</v>
      </c>
      <c r="G16" s="45" t="e">
        <f t="shared" si="1"/>
        <v>#VALUE!</v>
      </c>
      <c r="H16" s="45">
        <f t="shared" si="1"/>
        <v>0</v>
      </c>
      <c r="I16" s="45">
        <f t="shared" si="1"/>
        <v>0</v>
      </c>
      <c r="J16" s="46">
        <f t="shared" si="2"/>
        <v>-24</v>
      </c>
      <c r="K16" s="46">
        <f t="shared" si="3"/>
        <v>-21</v>
      </c>
      <c r="L16" s="46" t="e">
        <f t="shared" si="4"/>
        <v>#VALUE!</v>
      </c>
      <c r="M16" s="46" t="e">
        <f t="shared" si="5"/>
        <v>#VALUE!</v>
      </c>
      <c r="N16" s="46">
        <f t="shared" si="6"/>
        <v>0</v>
      </c>
      <c r="O16" s="46">
        <f t="shared" si="7"/>
        <v>0</v>
      </c>
      <c r="P16" s="80" t="str">
        <f t="shared" si="8"/>
        <v/>
      </c>
      <c r="Q16" s="80" t="str">
        <f t="shared" si="9"/>
        <v/>
      </c>
      <c r="R16" s="80" t="e">
        <f t="shared" si="10"/>
        <v>#VALUE!</v>
      </c>
      <c r="S16" s="80" t="e">
        <f t="shared" si="11"/>
        <v>#VALUE!</v>
      </c>
      <c r="T16" s="80" t="str">
        <f t="shared" si="12"/>
        <v/>
      </c>
      <c r="U16" s="80" t="str">
        <f t="shared" si="13"/>
        <v/>
      </c>
    </row>
    <row r="17" spans="1:21">
      <c r="A17" s="41"/>
      <c r="B17" s="42"/>
      <c r="C17" s="45"/>
      <c r="D17" s="45">
        <f t="shared" si="0"/>
        <v>-6</v>
      </c>
      <c r="E17" s="45">
        <f t="shared" si="1"/>
        <v>-9</v>
      </c>
      <c r="F17" s="45" t="e">
        <f t="shared" si="1"/>
        <v>#VALUE!</v>
      </c>
      <c r="G17" s="45" t="e">
        <f t="shared" si="1"/>
        <v>#VALUE!</v>
      </c>
      <c r="H17" s="45">
        <f t="shared" si="1"/>
        <v>0</v>
      </c>
      <c r="I17" s="45">
        <f t="shared" si="1"/>
        <v>0</v>
      </c>
      <c r="J17" s="46">
        <f t="shared" si="2"/>
        <v>-24</v>
      </c>
      <c r="K17" s="46">
        <f t="shared" si="3"/>
        <v>-21</v>
      </c>
      <c r="L17" s="46" t="e">
        <f t="shared" si="4"/>
        <v>#VALUE!</v>
      </c>
      <c r="M17" s="46" t="e">
        <f t="shared" si="5"/>
        <v>#VALUE!</v>
      </c>
      <c r="N17" s="46">
        <f t="shared" si="6"/>
        <v>0</v>
      </c>
      <c r="O17" s="46">
        <f t="shared" si="7"/>
        <v>0</v>
      </c>
      <c r="P17" s="80" t="str">
        <f t="shared" si="8"/>
        <v/>
      </c>
      <c r="Q17" s="80" t="str">
        <f t="shared" si="9"/>
        <v/>
      </c>
      <c r="R17" s="80" t="e">
        <f t="shared" si="10"/>
        <v>#VALUE!</v>
      </c>
      <c r="S17" s="80" t="e">
        <f t="shared" si="11"/>
        <v>#VALUE!</v>
      </c>
      <c r="T17" s="80" t="str">
        <f t="shared" si="12"/>
        <v/>
      </c>
      <c r="U17" s="80" t="str">
        <f t="shared" si="13"/>
        <v/>
      </c>
    </row>
    <row r="18" spans="1:21">
      <c r="A18" s="41"/>
      <c r="B18" s="42"/>
      <c r="C18" s="45"/>
      <c r="D18" s="45">
        <f t="shared" si="0"/>
        <v>-6</v>
      </c>
      <c r="E18" s="45">
        <f t="shared" si="1"/>
        <v>-9</v>
      </c>
      <c r="F18" s="45" t="e">
        <f t="shared" si="1"/>
        <v>#VALUE!</v>
      </c>
      <c r="G18" s="45" t="e">
        <f t="shared" si="1"/>
        <v>#VALUE!</v>
      </c>
      <c r="H18" s="45">
        <f t="shared" si="1"/>
        <v>0</v>
      </c>
      <c r="I18" s="45">
        <f t="shared" si="1"/>
        <v>0</v>
      </c>
      <c r="J18" s="46">
        <f t="shared" si="2"/>
        <v>-24</v>
      </c>
      <c r="K18" s="46">
        <f t="shared" si="3"/>
        <v>-21</v>
      </c>
      <c r="L18" s="46" t="e">
        <f t="shared" si="4"/>
        <v>#VALUE!</v>
      </c>
      <c r="M18" s="46" t="e">
        <f t="shared" si="5"/>
        <v>#VALUE!</v>
      </c>
      <c r="N18" s="46">
        <f t="shared" si="6"/>
        <v>0</v>
      </c>
      <c r="O18" s="46">
        <f t="shared" si="7"/>
        <v>0</v>
      </c>
      <c r="P18" s="80" t="str">
        <f t="shared" si="8"/>
        <v/>
      </c>
      <c r="Q18" s="80" t="str">
        <f t="shared" si="9"/>
        <v/>
      </c>
      <c r="R18" s="80" t="e">
        <f t="shared" si="10"/>
        <v>#VALUE!</v>
      </c>
      <c r="S18" s="80" t="e">
        <f t="shared" si="11"/>
        <v>#VALUE!</v>
      </c>
      <c r="T18" s="80" t="str">
        <f t="shared" si="12"/>
        <v/>
      </c>
      <c r="U18" s="80" t="str">
        <f t="shared" si="13"/>
        <v/>
      </c>
    </row>
    <row r="19" spans="1:21">
      <c r="A19" s="41"/>
      <c r="B19" s="42"/>
      <c r="C19" s="45"/>
      <c r="D19" s="45">
        <f t="shared" si="0"/>
        <v>-6</v>
      </c>
      <c r="E19" s="45">
        <f t="shared" si="1"/>
        <v>-9</v>
      </c>
      <c r="F19" s="45" t="e">
        <f t="shared" si="1"/>
        <v>#VALUE!</v>
      </c>
      <c r="G19" s="45" t="e">
        <f t="shared" si="1"/>
        <v>#VALUE!</v>
      </c>
      <c r="H19" s="45">
        <f t="shared" si="1"/>
        <v>0</v>
      </c>
      <c r="I19" s="45">
        <f t="shared" si="1"/>
        <v>0</v>
      </c>
      <c r="J19" s="46">
        <f t="shared" si="2"/>
        <v>-24</v>
      </c>
      <c r="K19" s="46">
        <f t="shared" si="3"/>
        <v>-21</v>
      </c>
      <c r="L19" s="46" t="e">
        <f t="shared" si="4"/>
        <v>#VALUE!</v>
      </c>
      <c r="M19" s="46" t="e">
        <f t="shared" si="5"/>
        <v>#VALUE!</v>
      </c>
      <c r="N19" s="46">
        <f t="shared" si="6"/>
        <v>0</v>
      </c>
      <c r="O19" s="46">
        <f t="shared" si="7"/>
        <v>0</v>
      </c>
      <c r="P19" s="80" t="str">
        <f t="shared" si="8"/>
        <v/>
      </c>
      <c r="Q19" s="80" t="str">
        <f t="shared" si="9"/>
        <v/>
      </c>
      <c r="R19" s="80" t="e">
        <f t="shared" si="10"/>
        <v>#VALUE!</v>
      </c>
      <c r="S19" s="80" t="e">
        <f t="shared" si="11"/>
        <v>#VALUE!</v>
      </c>
      <c r="T19" s="80" t="str">
        <f t="shared" si="12"/>
        <v/>
      </c>
      <c r="U19" s="80" t="str">
        <f t="shared" si="13"/>
        <v/>
      </c>
    </row>
    <row r="20" spans="1:21">
      <c r="A20" s="41"/>
      <c r="B20" s="42"/>
      <c r="C20" s="45"/>
      <c r="D20" s="45">
        <f t="shared" si="0"/>
        <v>-6</v>
      </c>
      <c r="E20" s="45">
        <f t="shared" si="1"/>
        <v>-9</v>
      </c>
      <c r="F20" s="45" t="e">
        <f t="shared" si="1"/>
        <v>#VALUE!</v>
      </c>
      <c r="G20" s="45" t="e">
        <f t="shared" si="1"/>
        <v>#VALUE!</v>
      </c>
      <c r="H20" s="45">
        <f t="shared" si="1"/>
        <v>0</v>
      </c>
      <c r="I20" s="45">
        <f t="shared" si="1"/>
        <v>0</v>
      </c>
      <c r="J20" s="46">
        <f t="shared" si="2"/>
        <v>-24</v>
      </c>
      <c r="K20" s="46">
        <f t="shared" si="3"/>
        <v>-21</v>
      </c>
      <c r="L20" s="46" t="e">
        <f t="shared" si="4"/>
        <v>#VALUE!</v>
      </c>
      <c r="M20" s="46" t="e">
        <f t="shared" si="5"/>
        <v>#VALUE!</v>
      </c>
      <c r="N20" s="46">
        <f t="shared" si="6"/>
        <v>0</v>
      </c>
      <c r="O20" s="46">
        <f t="shared" si="7"/>
        <v>0</v>
      </c>
      <c r="P20" s="80" t="str">
        <f t="shared" si="8"/>
        <v/>
      </c>
      <c r="Q20" s="80" t="str">
        <f t="shared" si="9"/>
        <v/>
      </c>
      <c r="R20" s="80" t="e">
        <f t="shared" si="10"/>
        <v>#VALUE!</v>
      </c>
      <c r="S20" s="80" t="e">
        <f t="shared" si="11"/>
        <v>#VALUE!</v>
      </c>
      <c r="T20" s="80" t="str">
        <f t="shared" si="12"/>
        <v/>
      </c>
      <c r="U20" s="80" t="str">
        <f t="shared" si="13"/>
        <v/>
      </c>
    </row>
    <row r="21" spans="1:21">
      <c r="A21" s="41"/>
      <c r="B21" s="42"/>
      <c r="C21" s="45"/>
      <c r="D21" s="45">
        <f t="shared" si="0"/>
        <v>-6</v>
      </c>
      <c r="E21" s="45">
        <f t="shared" si="1"/>
        <v>-9</v>
      </c>
      <c r="F21" s="45" t="e">
        <f t="shared" si="1"/>
        <v>#VALUE!</v>
      </c>
      <c r="G21" s="45" t="e">
        <f t="shared" si="1"/>
        <v>#VALUE!</v>
      </c>
      <c r="H21" s="45">
        <f t="shared" si="1"/>
        <v>0</v>
      </c>
      <c r="I21" s="45">
        <f t="shared" si="1"/>
        <v>0</v>
      </c>
      <c r="J21" s="46">
        <f t="shared" si="2"/>
        <v>-24</v>
      </c>
      <c r="K21" s="46">
        <f t="shared" si="3"/>
        <v>-21</v>
      </c>
      <c r="L21" s="46" t="e">
        <f t="shared" si="4"/>
        <v>#VALUE!</v>
      </c>
      <c r="M21" s="46" t="e">
        <f t="shared" si="5"/>
        <v>#VALUE!</v>
      </c>
      <c r="N21" s="46">
        <f t="shared" si="6"/>
        <v>0</v>
      </c>
      <c r="O21" s="46">
        <f t="shared" si="7"/>
        <v>0</v>
      </c>
      <c r="P21" s="80" t="str">
        <f t="shared" si="8"/>
        <v/>
      </c>
      <c r="Q21" s="80" t="str">
        <f t="shared" si="9"/>
        <v/>
      </c>
      <c r="R21" s="80" t="e">
        <f t="shared" si="10"/>
        <v>#VALUE!</v>
      </c>
      <c r="S21" s="80" t="e">
        <f t="shared" si="11"/>
        <v>#VALUE!</v>
      </c>
      <c r="T21" s="80" t="str">
        <f t="shared" si="12"/>
        <v/>
      </c>
      <c r="U21" s="80" t="str">
        <f t="shared" si="13"/>
        <v/>
      </c>
    </row>
    <row r="22" spans="1:21">
      <c r="A22" s="41"/>
      <c r="B22" s="42"/>
      <c r="C22" s="45"/>
      <c r="D22" s="45">
        <f t="shared" si="0"/>
        <v>-6</v>
      </c>
      <c r="E22" s="45">
        <f t="shared" si="1"/>
        <v>-9</v>
      </c>
      <c r="F22" s="45" t="e">
        <f t="shared" si="1"/>
        <v>#VALUE!</v>
      </c>
      <c r="G22" s="45" t="e">
        <f t="shared" si="1"/>
        <v>#VALUE!</v>
      </c>
      <c r="H22" s="45">
        <f t="shared" si="1"/>
        <v>0</v>
      </c>
      <c r="I22" s="45">
        <f t="shared" si="1"/>
        <v>0</v>
      </c>
      <c r="J22" s="46">
        <f t="shared" si="2"/>
        <v>-24</v>
      </c>
      <c r="K22" s="46">
        <f t="shared" si="3"/>
        <v>-21</v>
      </c>
      <c r="L22" s="46" t="e">
        <f t="shared" si="4"/>
        <v>#VALUE!</v>
      </c>
      <c r="M22" s="46" t="e">
        <f t="shared" si="5"/>
        <v>#VALUE!</v>
      </c>
      <c r="N22" s="46">
        <f t="shared" si="6"/>
        <v>0</v>
      </c>
      <c r="O22" s="46">
        <f t="shared" si="7"/>
        <v>0</v>
      </c>
      <c r="P22" s="80" t="str">
        <f t="shared" si="8"/>
        <v/>
      </c>
      <c r="Q22" s="80" t="str">
        <f t="shared" si="9"/>
        <v/>
      </c>
      <c r="R22" s="80" t="e">
        <f t="shared" si="10"/>
        <v>#VALUE!</v>
      </c>
      <c r="S22" s="80" t="e">
        <f t="shared" si="11"/>
        <v>#VALUE!</v>
      </c>
      <c r="T22" s="80" t="str">
        <f t="shared" si="12"/>
        <v/>
      </c>
      <c r="U22" s="80" t="str">
        <f t="shared" si="13"/>
        <v/>
      </c>
    </row>
    <row r="23" spans="1:21">
      <c r="A23" s="41"/>
      <c r="B23" s="42"/>
      <c r="C23" s="45"/>
      <c r="D23" s="45">
        <f t="shared" si="0"/>
        <v>-6</v>
      </c>
      <c r="E23" s="45">
        <f t="shared" si="1"/>
        <v>-9</v>
      </c>
      <c r="F23" s="45" t="e">
        <f t="shared" si="1"/>
        <v>#VALUE!</v>
      </c>
      <c r="G23" s="45" t="e">
        <f t="shared" si="1"/>
        <v>#VALUE!</v>
      </c>
      <c r="H23" s="45">
        <f t="shared" si="1"/>
        <v>0</v>
      </c>
      <c r="I23" s="45">
        <f t="shared" si="1"/>
        <v>0</v>
      </c>
      <c r="J23" s="46">
        <f t="shared" si="2"/>
        <v>-24</v>
      </c>
      <c r="K23" s="46">
        <f t="shared" si="3"/>
        <v>-21</v>
      </c>
      <c r="L23" s="46" t="e">
        <f t="shared" si="4"/>
        <v>#VALUE!</v>
      </c>
      <c r="M23" s="46" t="e">
        <f t="shared" si="5"/>
        <v>#VALUE!</v>
      </c>
      <c r="N23" s="46">
        <f t="shared" si="6"/>
        <v>0</v>
      </c>
      <c r="O23" s="46">
        <f t="shared" si="7"/>
        <v>0</v>
      </c>
      <c r="P23" s="80" t="str">
        <f t="shared" si="8"/>
        <v/>
      </c>
      <c r="Q23" s="80" t="str">
        <f t="shared" si="9"/>
        <v/>
      </c>
      <c r="R23" s="80" t="e">
        <f t="shared" si="10"/>
        <v>#VALUE!</v>
      </c>
      <c r="S23" s="80" t="e">
        <f t="shared" si="11"/>
        <v>#VALUE!</v>
      </c>
      <c r="T23" s="80" t="str">
        <f t="shared" si="12"/>
        <v/>
      </c>
      <c r="U23" s="80" t="str">
        <f t="shared" si="13"/>
        <v/>
      </c>
    </row>
    <row r="24" spans="1:21">
      <c r="A24" s="41"/>
      <c r="B24" s="42"/>
      <c r="C24" s="45"/>
      <c r="D24" s="45">
        <f t="shared" si="0"/>
        <v>-6</v>
      </c>
      <c r="E24" s="45">
        <f t="shared" si="1"/>
        <v>-9</v>
      </c>
      <c r="F24" s="45" t="e">
        <f t="shared" si="1"/>
        <v>#VALUE!</v>
      </c>
      <c r="G24" s="45" t="e">
        <f t="shared" si="1"/>
        <v>#VALUE!</v>
      </c>
      <c r="H24" s="45">
        <f t="shared" si="1"/>
        <v>0</v>
      </c>
      <c r="I24" s="45">
        <f t="shared" si="1"/>
        <v>0</v>
      </c>
      <c r="J24" s="46">
        <f t="shared" si="2"/>
        <v>-24</v>
      </c>
      <c r="K24" s="46">
        <f t="shared" si="3"/>
        <v>-21</v>
      </c>
      <c r="L24" s="46" t="e">
        <f t="shared" si="4"/>
        <v>#VALUE!</v>
      </c>
      <c r="M24" s="46" t="e">
        <f t="shared" si="5"/>
        <v>#VALUE!</v>
      </c>
      <c r="N24" s="46">
        <f t="shared" si="6"/>
        <v>0</v>
      </c>
      <c r="O24" s="46">
        <f t="shared" si="7"/>
        <v>0</v>
      </c>
      <c r="P24" s="80" t="str">
        <f t="shared" si="8"/>
        <v/>
      </c>
      <c r="Q24" s="80" t="str">
        <f t="shared" si="9"/>
        <v/>
      </c>
      <c r="R24" s="80" t="e">
        <f t="shared" si="10"/>
        <v>#VALUE!</v>
      </c>
      <c r="S24" s="80" t="e">
        <f t="shared" si="11"/>
        <v>#VALUE!</v>
      </c>
      <c r="T24" s="80" t="str">
        <f t="shared" si="12"/>
        <v/>
      </c>
      <c r="U24" s="80" t="str">
        <f t="shared" si="13"/>
        <v/>
      </c>
    </row>
    <row r="25" spans="1:21">
      <c r="A25" s="41"/>
      <c r="B25" s="42"/>
      <c r="C25" s="45"/>
      <c r="D25" s="45">
        <f t="shared" si="0"/>
        <v>-6</v>
      </c>
      <c r="E25" s="45">
        <f t="shared" ref="E25:I36" si="14">+($C25-E$7)*E$5</f>
        <v>-9</v>
      </c>
      <c r="F25" s="45" t="e">
        <f t="shared" si="14"/>
        <v>#VALUE!</v>
      </c>
      <c r="G25" s="45" t="e">
        <f t="shared" si="14"/>
        <v>#VALUE!</v>
      </c>
      <c r="H25" s="45">
        <f t="shared" si="14"/>
        <v>0</v>
      </c>
      <c r="I25" s="45">
        <f t="shared" si="14"/>
        <v>0</v>
      </c>
      <c r="J25" s="46">
        <f t="shared" si="2"/>
        <v>-24</v>
      </c>
      <c r="K25" s="46">
        <f t="shared" si="3"/>
        <v>-21</v>
      </c>
      <c r="L25" s="46" t="e">
        <f t="shared" si="4"/>
        <v>#VALUE!</v>
      </c>
      <c r="M25" s="46" t="e">
        <f t="shared" si="5"/>
        <v>#VALUE!</v>
      </c>
      <c r="N25" s="46">
        <f t="shared" si="6"/>
        <v>0</v>
      </c>
      <c r="O25" s="46">
        <f t="shared" si="7"/>
        <v>0</v>
      </c>
      <c r="P25" s="80" t="str">
        <f t="shared" si="8"/>
        <v/>
      </c>
      <c r="Q25" s="80" t="str">
        <f t="shared" si="9"/>
        <v/>
      </c>
      <c r="R25" s="80" t="e">
        <f t="shared" si="10"/>
        <v>#VALUE!</v>
      </c>
      <c r="S25" s="80" t="e">
        <f t="shared" si="11"/>
        <v>#VALUE!</v>
      </c>
      <c r="T25" s="80" t="str">
        <f t="shared" si="12"/>
        <v/>
      </c>
      <c r="U25" s="80" t="str">
        <f t="shared" si="13"/>
        <v/>
      </c>
    </row>
    <row r="26" spans="1:21">
      <c r="A26" s="41"/>
      <c r="B26" s="42"/>
      <c r="C26" s="45"/>
      <c r="D26" s="45">
        <f t="shared" si="0"/>
        <v>-6</v>
      </c>
      <c r="E26" s="45">
        <f t="shared" si="14"/>
        <v>-9</v>
      </c>
      <c r="F26" s="45" t="e">
        <f t="shared" si="14"/>
        <v>#VALUE!</v>
      </c>
      <c r="G26" s="45" t="e">
        <f t="shared" si="14"/>
        <v>#VALUE!</v>
      </c>
      <c r="H26" s="45">
        <f t="shared" si="14"/>
        <v>0</v>
      </c>
      <c r="I26" s="45">
        <f t="shared" si="14"/>
        <v>0</v>
      </c>
      <c r="J26" s="46">
        <f t="shared" si="2"/>
        <v>-24</v>
      </c>
      <c r="K26" s="46">
        <f t="shared" si="3"/>
        <v>-21</v>
      </c>
      <c r="L26" s="46" t="e">
        <f t="shared" si="4"/>
        <v>#VALUE!</v>
      </c>
      <c r="M26" s="46" t="e">
        <f t="shared" si="5"/>
        <v>#VALUE!</v>
      </c>
      <c r="N26" s="46">
        <f t="shared" si="6"/>
        <v>0</v>
      </c>
      <c r="O26" s="46">
        <f t="shared" si="7"/>
        <v>0</v>
      </c>
      <c r="P26" s="80" t="str">
        <f t="shared" si="8"/>
        <v/>
      </c>
      <c r="Q26" s="80" t="str">
        <f t="shared" si="9"/>
        <v/>
      </c>
      <c r="R26" s="80" t="e">
        <f t="shared" si="10"/>
        <v>#VALUE!</v>
      </c>
      <c r="S26" s="80" t="e">
        <f t="shared" si="11"/>
        <v>#VALUE!</v>
      </c>
      <c r="T26" s="80" t="str">
        <f t="shared" si="12"/>
        <v/>
      </c>
      <c r="U26" s="80" t="str">
        <f t="shared" si="13"/>
        <v/>
      </c>
    </row>
    <row r="27" spans="1:21">
      <c r="A27" s="41"/>
      <c r="B27" s="42"/>
      <c r="C27" s="45"/>
      <c r="D27" s="45">
        <f t="shared" si="0"/>
        <v>-6</v>
      </c>
      <c r="E27" s="45">
        <f t="shared" si="14"/>
        <v>-9</v>
      </c>
      <c r="F27" s="45" t="e">
        <f t="shared" si="14"/>
        <v>#VALUE!</v>
      </c>
      <c r="G27" s="45" t="e">
        <f t="shared" si="14"/>
        <v>#VALUE!</v>
      </c>
      <c r="H27" s="45">
        <f t="shared" si="14"/>
        <v>0</v>
      </c>
      <c r="I27" s="45">
        <f t="shared" si="14"/>
        <v>0</v>
      </c>
      <c r="J27" s="46">
        <f t="shared" si="2"/>
        <v>-24</v>
      </c>
      <c r="K27" s="46">
        <f t="shared" si="3"/>
        <v>-21</v>
      </c>
      <c r="L27" s="46" t="e">
        <f t="shared" si="4"/>
        <v>#VALUE!</v>
      </c>
      <c r="M27" s="46" t="e">
        <f t="shared" si="5"/>
        <v>#VALUE!</v>
      </c>
      <c r="N27" s="46">
        <f t="shared" si="6"/>
        <v>0</v>
      </c>
      <c r="O27" s="46">
        <f t="shared" si="7"/>
        <v>0</v>
      </c>
      <c r="P27" s="80" t="str">
        <f t="shared" si="8"/>
        <v/>
      </c>
      <c r="Q27" s="80" t="str">
        <f t="shared" si="9"/>
        <v/>
      </c>
      <c r="R27" s="80" t="e">
        <f t="shared" si="10"/>
        <v>#VALUE!</v>
      </c>
      <c r="S27" s="80" t="e">
        <f t="shared" si="11"/>
        <v>#VALUE!</v>
      </c>
      <c r="T27" s="80" t="str">
        <f t="shared" si="12"/>
        <v/>
      </c>
      <c r="U27" s="80" t="str">
        <f t="shared" si="13"/>
        <v/>
      </c>
    </row>
    <row r="28" spans="1:21">
      <c r="A28" s="41"/>
      <c r="B28" s="42"/>
      <c r="C28" s="45"/>
      <c r="D28" s="45">
        <f t="shared" si="0"/>
        <v>-6</v>
      </c>
      <c r="E28" s="45">
        <f t="shared" si="14"/>
        <v>-9</v>
      </c>
      <c r="F28" s="45" t="e">
        <f t="shared" si="14"/>
        <v>#VALUE!</v>
      </c>
      <c r="G28" s="45" t="e">
        <f t="shared" si="14"/>
        <v>#VALUE!</v>
      </c>
      <c r="H28" s="45">
        <f t="shared" si="14"/>
        <v>0</v>
      </c>
      <c r="I28" s="45">
        <f t="shared" si="14"/>
        <v>0</v>
      </c>
      <c r="J28" s="46">
        <f t="shared" si="2"/>
        <v>-24</v>
      </c>
      <c r="K28" s="46">
        <f t="shared" si="3"/>
        <v>-21</v>
      </c>
      <c r="L28" s="46" t="e">
        <f t="shared" si="4"/>
        <v>#VALUE!</v>
      </c>
      <c r="M28" s="46" t="e">
        <f t="shared" si="5"/>
        <v>#VALUE!</v>
      </c>
      <c r="N28" s="46">
        <f t="shared" si="6"/>
        <v>0</v>
      </c>
      <c r="O28" s="46">
        <f t="shared" si="7"/>
        <v>0</v>
      </c>
      <c r="P28" s="80" t="str">
        <f t="shared" si="8"/>
        <v/>
      </c>
      <c r="Q28" s="80" t="str">
        <f t="shared" si="9"/>
        <v/>
      </c>
      <c r="R28" s="80" t="e">
        <f t="shared" si="10"/>
        <v>#VALUE!</v>
      </c>
      <c r="S28" s="80" t="e">
        <f t="shared" si="11"/>
        <v>#VALUE!</v>
      </c>
      <c r="T28" s="80" t="str">
        <f t="shared" si="12"/>
        <v/>
      </c>
      <c r="U28" s="80" t="str">
        <f t="shared" si="13"/>
        <v/>
      </c>
    </row>
    <row r="29" spans="1:21">
      <c r="A29" s="41"/>
      <c r="B29" s="42"/>
      <c r="C29" s="45"/>
      <c r="D29" s="45">
        <f t="shared" si="0"/>
        <v>-6</v>
      </c>
      <c r="E29" s="45">
        <f t="shared" si="14"/>
        <v>-9</v>
      </c>
      <c r="F29" s="45" t="e">
        <f t="shared" si="14"/>
        <v>#VALUE!</v>
      </c>
      <c r="G29" s="45" t="e">
        <f t="shared" si="14"/>
        <v>#VALUE!</v>
      </c>
      <c r="H29" s="45">
        <f t="shared" si="14"/>
        <v>0</v>
      </c>
      <c r="I29" s="45">
        <f t="shared" si="14"/>
        <v>0</v>
      </c>
      <c r="J29" s="46">
        <f t="shared" si="2"/>
        <v>-24</v>
      </c>
      <c r="K29" s="46">
        <f t="shared" si="3"/>
        <v>-21</v>
      </c>
      <c r="L29" s="46" t="e">
        <f t="shared" si="4"/>
        <v>#VALUE!</v>
      </c>
      <c r="M29" s="46" t="e">
        <f t="shared" si="5"/>
        <v>#VALUE!</v>
      </c>
      <c r="N29" s="46">
        <f t="shared" si="6"/>
        <v>0</v>
      </c>
      <c r="O29" s="46">
        <f t="shared" si="7"/>
        <v>0</v>
      </c>
      <c r="P29" s="80" t="str">
        <f t="shared" si="8"/>
        <v/>
      </c>
      <c r="Q29" s="80" t="str">
        <f t="shared" si="9"/>
        <v/>
      </c>
      <c r="R29" s="80" t="e">
        <f t="shared" si="10"/>
        <v>#VALUE!</v>
      </c>
      <c r="S29" s="80" t="e">
        <f t="shared" si="11"/>
        <v>#VALUE!</v>
      </c>
      <c r="T29" s="80" t="str">
        <f t="shared" si="12"/>
        <v/>
      </c>
      <c r="U29" s="80" t="str">
        <f t="shared" si="13"/>
        <v/>
      </c>
    </row>
    <row r="30" spans="1:21">
      <c r="A30" s="41"/>
      <c r="B30" s="42"/>
      <c r="C30" s="45"/>
      <c r="D30" s="45">
        <f t="shared" si="0"/>
        <v>-6</v>
      </c>
      <c r="E30" s="45">
        <f t="shared" si="14"/>
        <v>-9</v>
      </c>
      <c r="F30" s="45" t="e">
        <f t="shared" si="14"/>
        <v>#VALUE!</v>
      </c>
      <c r="G30" s="45" t="e">
        <f t="shared" si="14"/>
        <v>#VALUE!</v>
      </c>
      <c r="H30" s="45">
        <f t="shared" si="14"/>
        <v>0</v>
      </c>
      <c r="I30" s="45">
        <f t="shared" si="14"/>
        <v>0</v>
      </c>
      <c r="J30" s="46">
        <f t="shared" si="2"/>
        <v>-24</v>
      </c>
      <c r="K30" s="46">
        <f t="shared" si="3"/>
        <v>-21</v>
      </c>
      <c r="L30" s="46" t="e">
        <f t="shared" si="4"/>
        <v>#VALUE!</v>
      </c>
      <c r="M30" s="46" t="e">
        <f t="shared" si="5"/>
        <v>#VALUE!</v>
      </c>
      <c r="N30" s="46">
        <f t="shared" si="6"/>
        <v>0</v>
      </c>
      <c r="O30" s="46">
        <f t="shared" si="7"/>
        <v>0</v>
      </c>
      <c r="P30" s="80" t="str">
        <f t="shared" si="8"/>
        <v/>
      </c>
      <c r="Q30" s="80" t="str">
        <f t="shared" si="9"/>
        <v/>
      </c>
      <c r="R30" s="80" t="e">
        <f t="shared" si="10"/>
        <v>#VALUE!</v>
      </c>
      <c r="S30" s="80" t="e">
        <f t="shared" si="11"/>
        <v>#VALUE!</v>
      </c>
      <c r="T30" s="80" t="str">
        <f t="shared" si="12"/>
        <v/>
      </c>
      <c r="U30" s="80" t="str">
        <f t="shared" si="13"/>
        <v/>
      </c>
    </row>
    <row r="31" spans="1:21">
      <c r="A31" s="41"/>
      <c r="B31" s="42"/>
      <c r="C31" s="45"/>
      <c r="D31" s="45">
        <f t="shared" si="0"/>
        <v>-6</v>
      </c>
      <c r="E31" s="45">
        <f t="shared" si="14"/>
        <v>-9</v>
      </c>
      <c r="F31" s="45" t="e">
        <f t="shared" si="14"/>
        <v>#VALUE!</v>
      </c>
      <c r="G31" s="45" t="e">
        <f t="shared" si="14"/>
        <v>#VALUE!</v>
      </c>
      <c r="H31" s="45">
        <f t="shared" si="14"/>
        <v>0</v>
      </c>
      <c r="I31" s="45">
        <f t="shared" si="14"/>
        <v>0</v>
      </c>
      <c r="J31" s="46">
        <f t="shared" si="2"/>
        <v>-24</v>
      </c>
      <c r="K31" s="46">
        <f t="shared" si="3"/>
        <v>-21</v>
      </c>
      <c r="L31" s="46" t="e">
        <f t="shared" si="4"/>
        <v>#VALUE!</v>
      </c>
      <c r="M31" s="46" t="e">
        <f t="shared" si="5"/>
        <v>#VALUE!</v>
      </c>
      <c r="N31" s="46">
        <f t="shared" si="6"/>
        <v>0</v>
      </c>
      <c r="O31" s="46">
        <f t="shared" si="7"/>
        <v>0</v>
      </c>
      <c r="P31" s="80" t="str">
        <f t="shared" si="8"/>
        <v/>
      </c>
      <c r="Q31" s="80" t="str">
        <f t="shared" si="9"/>
        <v/>
      </c>
      <c r="R31" s="80" t="e">
        <f t="shared" si="10"/>
        <v>#VALUE!</v>
      </c>
      <c r="S31" s="80" t="e">
        <f t="shared" si="11"/>
        <v>#VALUE!</v>
      </c>
      <c r="T31" s="80" t="str">
        <f t="shared" si="12"/>
        <v/>
      </c>
      <c r="U31" s="80" t="str">
        <f t="shared" si="13"/>
        <v/>
      </c>
    </row>
    <row r="32" spans="1:21">
      <c r="A32" s="41"/>
      <c r="B32" s="42"/>
      <c r="C32" s="45"/>
      <c r="D32" s="45">
        <f t="shared" si="0"/>
        <v>-6</v>
      </c>
      <c r="E32" s="45">
        <f t="shared" si="14"/>
        <v>-9</v>
      </c>
      <c r="F32" s="45" t="e">
        <f t="shared" si="14"/>
        <v>#VALUE!</v>
      </c>
      <c r="G32" s="45" t="e">
        <f t="shared" si="14"/>
        <v>#VALUE!</v>
      </c>
      <c r="H32" s="45">
        <f t="shared" si="14"/>
        <v>0</v>
      </c>
      <c r="I32" s="45">
        <f t="shared" si="14"/>
        <v>0</v>
      </c>
      <c r="J32" s="46">
        <f t="shared" si="2"/>
        <v>-24</v>
      </c>
      <c r="K32" s="46">
        <f t="shared" si="3"/>
        <v>-21</v>
      </c>
      <c r="L32" s="46" t="e">
        <f t="shared" si="4"/>
        <v>#VALUE!</v>
      </c>
      <c r="M32" s="46" t="e">
        <f t="shared" si="5"/>
        <v>#VALUE!</v>
      </c>
      <c r="N32" s="46">
        <f t="shared" si="6"/>
        <v>0</v>
      </c>
      <c r="O32" s="46">
        <f t="shared" si="7"/>
        <v>0</v>
      </c>
      <c r="P32" s="80" t="str">
        <f t="shared" si="8"/>
        <v/>
      </c>
      <c r="Q32" s="80" t="str">
        <f t="shared" si="9"/>
        <v/>
      </c>
      <c r="R32" s="80" t="e">
        <f t="shared" si="10"/>
        <v>#VALUE!</v>
      </c>
      <c r="S32" s="80" t="e">
        <f t="shared" si="11"/>
        <v>#VALUE!</v>
      </c>
      <c r="T32" s="80" t="str">
        <f t="shared" si="12"/>
        <v/>
      </c>
      <c r="U32" s="80" t="str">
        <f t="shared" si="13"/>
        <v/>
      </c>
    </row>
    <row r="33" spans="1:21">
      <c r="A33" s="41"/>
      <c r="B33" s="42"/>
      <c r="C33" s="45"/>
      <c r="D33" s="45">
        <f t="shared" si="0"/>
        <v>-6</v>
      </c>
      <c r="E33" s="45">
        <f t="shared" si="14"/>
        <v>-9</v>
      </c>
      <c r="F33" s="45" t="e">
        <f t="shared" si="14"/>
        <v>#VALUE!</v>
      </c>
      <c r="G33" s="45" t="e">
        <f t="shared" si="14"/>
        <v>#VALUE!</v>
      </c>
      <c r="H33" s="45">
        <f t="shared" si="14"/>
        <v>0</v>
      </c>
      <c r="I33" s="45">
        <f t="shared" si="14"/>
        <v>0</v>
      </c>
      <c r="J33" s="46">
        <f t="shared" si="2"/>
        <v>-24</v>
      </c>
      <c r="K33" s="46">
        <f t="shared" si="3"/>
        <v>-21</v>
      </c>
      <c r="L33" s="46" t="e">
        <f t="shared" si="4"/>
        <v>#VALUE!</v>
      </c>
      <c r="M33" s="46" t="e">
        <f t="shared" si="5"/>
        <v>#VALUE!</v>
      </c>
      <c r="N33" s="46">
        <f t="shared" si="6"/>
        <v>0</v>
      </c>
      <c r="O33" s="46">
        <f t="shared" si="7"/>
        <v>0</v>
      </c>
      <c r="P33" s="80" t="str">
        <f t="shared" si="8"/>
        <v/>
      </c>
      <c r="Q33" s="80" t="str">
        <f t="shared" si="9"/>
        <v/>
      </c>
      <c r="R33" s="80" t="e">
        <f t="shared" si="10"/>
        <v>#VALUE!</v>
      </c>
      <c r="S33" s="80" t="e">
        <f t="shared" si="11"/>
        <v>#VALUE!</v>
      </c>
      <c r="T33" s="80" t="str">
        <f t="shared" si="12"/>
        <v/>
      </c>
      <c r="U33" s="80" t="str">
        <f t="shared" si="13"/>
        <v/>
      </c>
    </row>
    <row r="34" spans="1:21">
      <c r="A34" s="41"/>
      <c r="B34" s="42"/>
      <c r="C34" s="45"/>
      <c r="D34" s="45">
        <f t="shared" si="0"/>
        <v>-6</v>
      </c>
      <c r="E34" s="45">
        <f t="shared" si="14"/>
        <v>-9</v>
      </c>
      <c r="F34" s="45" t="e">
        <f t="shared" si="14"/>
        <v>#VALUE!</v>
      </c>
      <c r="G34" s="45" t="e">
        <f t="shared" si="14"/>
        <v>#VALUE!</v>
      </c>
      <c r="H34" s="45">
        <f t="shared" si="14"/>
        <v>0</v>
      </c>
      <c r="I34" s="45">
        <f t="shared" si="14"/>
        <v>0</v>
      </c>
      <c r="J34" s="46">
        <f t="shared" si="2"/>
        <v>-24</v>
      </c>
      <c r="K34" s="46">
        <f t="shared" si="3"/>
        <v>-21</v>
      </c>
      <c r="L34" s="46" t="e">
        <f t="shared" si="4"/>
        <v>#VALUE!</v>
      </c>
      <c r="M34" s="46" t="e">
        <f t="shared" si="5"/>
        <v>#VALUE!</v>
      </c>
      <c r="N34" s="46">
        <f t="shared" si="6"/>
        <v>0</v>
      </c>
      <c r="O34" s="46">
        <f t="shared" si="7"/>
        <v>0</v>
      </c>
      <c r="P34" s="80" t="str">
        <f t="shared" si="8"/>
        <v/>
      </c>
      <c r="Q34" s="80" t="str">
        <f t="shared" si="9"/>
        <v/>
      </c>
      <c r="R34" s="80" t="e">
        <f t="shared" si="10"/>
        <v>#VALUE!</v>
      </c>
      <c r="S34" s="80" t="e">
        <f t="shared" si="11"/>
        <v>#VALUE!</v>
      </c>
      <c r="T34" s="80" t="str">
        <f t="shared" si="12"/>
        <v/>
      </c>
      <c r="U34" s="80" t="str">
        <f t="shared" si="13"/>
        <v/>
      </c>
    </row>
    <row r="35" spans="1:21">
      <c r="A35" s="41"/>
      <c r="B35" s="42"/>
      <c r="C35" s="45"/>
      <c r="D35" s="45">
        <f t="shared" si="0"/>
        <v>-6</v>
      </c>
      <c r="E35" s="45">
        <f t="shared" si="14"/>
        <v>-9</v>
      </c>
      <c r="F35" s="45" t="e">
        <f t="shared" si="14"/>
        <v>#VALUE!</v>
      </c>
      <c r="G35" s="45" t="e">
        <f t="shared" si="14"/>
        <v>#VALUE!</v>
      </c>
      <c r="H35" s="45">
        <f t="shared" si="14"/>
        <v>0</v>
      </c>
      <c r="I35" s="45">
        <f t="shared" si="14"/>
        <v>0</v>
      </c>
      <c r="J35" s="46">
        <f t="shared" si="2"/>
        <v>-24</v>
      </c>
      <c r="K35" s="46">
        <f t="shared" si="3"/>
        <v>-21</v>
      </c>
      <c r="L35" s="46" t="e">
        <f t="shared" si="4"/>
        <v>#VALUE!</v>
      </c>
      <c r="M35" s="46" t="e">
        <f t="shared" si="5"/>
        <v>#VALUE!</v>
      </c>
      <c r="N35" s="46">
        <f t="shared" si="6"/>
        <v>0</v>
      </c>
      <c r="O35" s="46">
        <f t="shared" si="7"/>
        <v>0</v>
      </c>
      <c r="P35" s="80" t="str">
        <f t="shared" si="8"/>
        <v/>
      </c>
      <c r="Q35" s="80" t="str">
        <f t="shared" si="9"/>
        <v/>
      </c>
      <c r="R35" s="80" t="e">
        <f t="shared" si="10"/>
        <v>#VALUE!</v>
      </c>
      <c r="S35" s="80" t="e">
        <f t="shared" si="11"/>
        <v>#VALUE!</v>
      </c>
      <c r="T35" s="80" t="str">
        <f t="shared" si="12"/>
        <v/>
      </c>
      <c r="U35" s="80" t="str">
        <f t="shared" si="13"/>
        <v/>
      </c>
    </row>
    <row r="36" spans="1:21">
      <c r="A36" s="41"/>
      <c r="B36" s="42"/>
      <c r="C36" s="45"/>
      <c r="D36" s="45">
        <f t="shared" si="0"/>
        <v>-6</v>
      </c>
      <c r="E36" s="45">
        <f t="shared" si="14"/>
        <v>-9</v>
      </c>
      <c r="F36" s="45" t="e">
        <f t="shared" si="14"/>
        <v>#VALUE!</v>
      </c>
      <c r="G36" s="45" t="e">
        <f t="shared" si="14"/>
        <v>#VALUE!</v>
      </c>
      <c r="H36" s="45">
        <f t="shared" si="14"/>
        <v>0</v>
      </c>
      <c r="I36" s="45">
        <f t="shared" si="14"/>
        <v>0</v>
      </c>
      <c r="J36" s="46">
        <f t="shared" si="2"/>
        <v>-24</v>
      </c>
      <c r="K36" s="46">
        <f t="shared" si="3"/>
        <v>-21</v>
      </c>
      <c r="L36" s="46" t="e">
        <f t="shared" si="4"/>
        <v>#VALUE!</v>
      </c>
      <c r="M36" s="46" t="e">
        <f t="shared" si="5"/>
        <v>#VALUE!</v>
      </c>
      <c r="N36" s="46">
        <f t="shared" si="6"/>
        <v>0</v>
      </c>
      <c r="O36" s="46">
        <f t="shared" si="7"/>
        <v>0</v>
      </c>
      <c r="P36" s="80" t="str">
        <f t="shared" si="8"/>
        <v/>
      </c>
      <c r="Q36" s="80" t="str">
        <f t="shared" si="9"/>
        <v/>
      </c>
      <c r="R36" s="80" t="e">
        <f t="shared" si="10"/>
        <v>#VALUE!</v>
      </c>
      <c r="S36" s="80" t="e">
        <f t="shared" si="11"/>
        <v>#VALUE!</v>
      </c>
      <c r="T36" s="80" t="str">
        <f t="shared" si="12"/>
        <v/>
      </c>
      <c r="U36" s="80" t="str">
        <f t="shared" si="13"/>
        <v/>
      </c>
    </row>
  </sheetData>
  <mergeCells count="6">
    <mergeCell ref="A8:B8"/>
    <mergeCell ref="P5:U7"/>
    <mergeCell ref="C8:I8"/>
    <mergeCell ref="D3:I3"/>
    <mergeCell ref="J3:O3"/>
    <mergeCell ref="J8:O8"/>
  </mergeCells>
  <conditionalFormatting sqref="D9:O36">
    <cfRule type="expression" dxfId="0" priority="1" stopIfTrue="1">
      <formula>D9&lt;0</formula>
    </cfRule>
  </conditionalFormatting>
  <pageMargins left="0.27559055118110237" right="0.39370078740157483" top="0.55118110236220474" bottom="0.74803149606299213" header="0.11811023622047245" footer="0.31496062992125984"/>
  <pageSetup paperSize="9" scale="8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12</vt:i4>
      </vt:variant>
    </vt:vector>
  </HeadingPairs>
  <TitlesOfParts>
    <vt:vector size="21" baseType="lpstr">
      <vt:lpstr>Paramètres</vt:lpstr>
      <vt:lpstr>Exemples et conseils</vt:lpstr>
      <vt:lpstr>Facture1</vt:lpstr>
      <vt:lpstr>Facture2</vt:lpstr>
      <vt:lpstr>Facture3</vt:lpstr>
      <vt:lpstr>Facture4</vt:lpstr>
      <vt:lpstr>Facture5</vt:lpstr>
      <vt:lpstr>Vos Barèmes</vt:lpstr>
      <vt:lpstr>Feuil1</vt:lpstr>
      <vt:lpstr>adulte</vt:lpstr>
      <vt:lpstr>CCAS</vt:lpstr>
      <vt:lpstr>choix</vt:lpstr>
      <vt:lpstr>college</vt:lpstr>
      <vt:lpstr>jeunes</vt:lpstr>
      <vt:lpstr>lycee</vt:lpstr>
      <vt:lpstr>'Exemples et conseils'!Zone_d_impression</vt:lpstr>
      <vt:lpstr>Facture1!Zone_d_impression</vt:lpstr>
      <vt:lpstr>Facture2!Zone_d_impression</vt:lpstr>
      <vt:lpstr>Facture3!Zone_d_impression</vt:lpstr>
      <vt:lpstr>Facture4!Zone_d_impression</vt:lpstr>
      <vt:lpstr>Facture5!Zone_d_impression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Utilisateur Windows</cp:lastModifiedBy>
  <cp:lastPrinted>2023-09-25T15:29:21Z</cp:lastPrinted>
  <dcterms:created xsi:type="dcterms:W3CDTF">2017-06-05T06:20:46Z</dcterms:created>
  <dcterms:modified xsi:type="dcterms:W3CDTF">2023-10-03T07:32:26Z</dcterms:modified>
</cp:coreProperties>
</file>