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codeName="ThisWorkbook" defaultThemeVersion="124226"/>
  <mc:AlternateContent xmlns:mc="http://schemas.openxmlformats.org/markup-compatibility/2006">
    <mc:Choice Requires="x15">
      <x15ac:absPath xmlns:x15ac="http://schemas.microsoft.com/office/spreadsheetml/2010/11/ac" url="W:\4 SUBVENTIONS FICHIERS ANNEXES\QUESTIONNAIRES et ANNEXES\FICHIERS QUESTIONNAIRES NOUV et ANCIENS\"/>
    </mc:Choice>
  </mc:AlternateContent>
  <xr:revisionPtr revIDLastSave="0" documentId="13_ncr:1_{48EE20E4-AB03-45FE-B457-09084FFDC73E}" xr6:coauthVersionLast="47" xr6:coauthVersionMax="47" xr10:uidLastSave="{00000000-0000-0000-0000-000000000000}"/>
  <bookViews>
    <workbookView xWindow="-120" yWindow="-120" windowWidth="29040" windowHeight="15720" tabRatio="936" activeTab="1" xr2:uid="{00000000-000D-0000-FFFF-FFFF00000000}"/>
  </bookViews>
  <sheets>
    <sheet name="A LIRE !!!!" sheetId="33" r:id="rId1"/>
    <sheet name="DEPART" sheetId="16" r:id="rId2"/>
    <sheet name="SOMMAIRE" sheetId="20" r:id="rId3"/>
    <sheet name="Titre" sheetId="3" r:id="rId4"/>
    <sheet name="Présentation" sheetId="4" r:id="rId5"/>
    <sheet name="Administration1" sheetId="21" r:id="rId6"/>
    <sheet name="Administration2" sheetId="22" r:id="rId7"/>
    <sheet name="Répartitions" sheetId="7" r:id="rId8"/>
    <sheet name="Encadrement" sheetId="8" r:id="rId9"/>
    <sheet name="Liste Entraineurs" sheetId="26" r:id="rId10"/>
    <sheet name="Officiels" sheetId="25" r:id="rId11"/>
    <sheet name="Compet_Equipe" sheetId="19" r:id="rId12"/>
    <sheet name="Résultat_Equip" sheetId="34" r:id="rId13"/>
    <sheet name="Compet_Individuel" sheetId="23" r:id="rId14"/>
    <sheet name="Résultat_Individuel" sheetId="29" r:id="rId15"/>
    <sheet name="Charges" sheetId="9" r:id="rId16"/>
    <sheet name="Produits.Result" sheetId="10" r:id="rId17"/>
    <sheet name="BILAN" sheetId="11" r:id="rId18"/>
    <sheet name="Charges(Prévi)" sheetId="12" r:id="rId19"/>
    <sheet name="Produits(Prévi)" sheetId="13" r:id="rId20"/>
    <sheet name="Final PJ" sheetId="14" r:id="rId21"/>
    <sheet name="Contrôle" sheetId="1" r:id="rId22"/>
    <sheet name="Versions" sheetId="32" r:id="rId23"/>
  </sheets>
  <definedNames>
    <definedName name="_xlnm._FilterDatabase" localSheetId="1" hidden="1">DEPART!$AA$76:$AP$112</definedName>
    <definedName name="_NB_P10">Résultat_Equip!$B$5</definedName>
    <definedName name="_NB_P11">Compet_Individuel!$B$4</definedName>
    <definedName name="_NB_P12">Résultat_Individuel!$B$5</definedName>
    <definedName name="_NBP9">Compet_Equipe!$B$3</definedName>
    <definedName name="ABREV">DEPART!$AC$116</definedName>
    <definedName name="ACM" comment="Colonne masquée Texte : A compléter si montant (indiqué par défaut)">Charges!$E$1</definedName>
    <definedName name="Affiliation">DEPART!$BL$78</definedName>
    <definedName name="AGES">Résultat_Individuel!$D$8:$D$13,Résultat_Individuel!$D$15:$D$20,Résultat_Individuel!$D$22:$D$27,Résultat_Individuel!$F$8:$F$13,Résultat_Individuel!$F$15:$F$20,Résultat_Individuel!$H$15:$H$20,Résultat_Individuel!$D$29:$D$34,Résultat_Individuel!$F$29:$F$34,Résultat_Individuel!$H$29:$H$34,Résultat_Individuel!$J$29:$J$34,Résultat_Individuel!$J$22:$J$27,Résultat_Individuel!$H$22:$H$27,Résultat_Individuel!$F$22:$F$27</definedName>
    <definedName name="AGNOK">DEPART!$AX$78</definedName>
    <definedName name="AGNUL">DEPART!$AX$85</definedName>
    <definedName name="AGOK">DEPART!$AX$77</definedName>
    <definedName name="ASSUR">Administration2!$G$26</definedName>
    <definedName name="CHARGES">Charges!$D$50</definedName>
    <definedName name="CHOIXClub">DEPART!$B$8</definedName>
    <definedName name="CHOIXref">DEPART!$Z$115</definedName>
    <definedName name="COCHE_P10">Résultat_Equip!$F$3</definedName>
    <definedName name="COCHE_P12">Résultat_Individuel!$F$3</definedName>
    <definedName name="COCHEP11">Compet_Individuel!$I$5</definedName>
    <definedName name="COCHEP9">Compet_Equipe!$K$4</definedName>
    <definedName name="CodeEntrain">DEPART!$AW$105</definedName>
    <definedName name="CoorBque">Présentation!$J$36</definedName>
    <definedName name="CRAG">DEPART!$AX$86</definedName>
    <definedName name="CROBTENU">DEPART!$AE$116</definedName>
    <definedName name="CroixOfficiel">Officiels!$J$7</definedName>
    <definedName name="CTRLP10">Contrôle!$B$57</definedName>
    <definedName name="CTRLP11">Contrôle!$B$63</definedName>
    <definedName name="CTRLP12">Contrôle!$B$68</definedName>
    <definedName name="CTRLP13">Contrôle!$B$74</definedName>
    <definedName name="CTRLP14">Contrôle!$B$88</definedName>
    <definedName name="CTRLP15">Contrôle!$B$93</definedName>
    <definedName name="CTRLP16">Contrôle!$B$98</definedName>
    <definedName name="CTRLP17">Contrôle!$B$102</definedName>
    <definedName name="CTRLP18">Contrôle!$B$106</definedName>
    <definedName name="CTRLP2">Contrôle!$B$7</definedName>
    <definedName name="CTRLP3">Contrôle!$B$23</definedName>
    <definedName name="CTRLP4">Contrôle!$B$30</definedName>
    <definedName name="CTRLP5">Contrôle!$B$33</definedName>
    <definedName name="CTRLP6">Contrôle!$B$41</definedName>
    <definedName name="CTRLP7">Contrôle!$B$45</definedName>
    <definedName name="CTRLP8">Contrôle!$B$48</definedName>
    <definedName name="CTRLP9">Contrôle!$B$51</definedName>
    <definedName name="DATE_AG">Administration2!$G$19</definedName>
    <definedName name="DATEBILAN">BILAN!$G$3</definedName>
    <definedName name="DEBUT">Contrôle!$D$7</definedName>
    <definedName name="DebutExercice">Charges!$D$3</definedName>
    <definedName name="DELAI">DEPART!$C$47</definedName>
    <definedName name="DFinExercice">Charges!$D$4</definedName>
    <definedName name="Dispense">DEPART!$AX$80</definedName>
    <definedName name="Enational">DEPART!$AJ$116</definedName>
    <definedName name="ENTRAINEUR">DEPART!$AP$116</definedName>
    <definedName name="EQ_IREG">DEPART!$AI$116</definedName>
    <definedName name="EQ_NAT">DEPART!$AJ$116</definedName>
    <definedName name="EQ_REG">DEPART!$AH$116</definedName>
    <definedName name="EXTERIEURS">Répartitions!$H$42</definedName>
    <definedName name="EYBINOIS">Répartitions!$D$42</definedName>
    <definedName name="FINL">Contrôle!$D$121</definedName>
    <definedName name="GRPREF">DEPART!$AD$116</definedName>
    <definedName name="IN__REG">DEPART!$AK$116</definedName>
    <definedName name="IN_IREG">DEPART!$AL$116</definedName>
    <definedName name="IN_NAT">DEPART!$AM$116</definedName>
    <definedName name="Liste_entraîneurs_actualisée">DEPART!$CC$96:$CH$96</definedName>
    <definedName name="LISTECLUBS">DEPART!$AB$77:$AB$111</definedName>
    <definedName name="ListeEntraineur">DEPART!$AX$105</definedName>
    <definedName name="MACHIN">DEPART!$BM$130:$BU$130</definedName>
    <definedName name="ManqueClub">DEPART!$AB$117</definedName>
    <definedName name="NB_STAGES">Encadrement!$H$6</definedName>
    <definedName name="NBEQUIP">Répartitions!$P$31</definedName>
    <definedName name="NEWRIB">Présentation!$J$35</definedName>
    <definedName name="NOMASSOC">DEPART!$AB$116</definedName>
    <definedName name="OKDEPART">DEPART!$I$5</definedName>
    <definedName name="P13LIGV">Charges!$E$2</definedName>
    <definedName name="P14LIGV">Produits.Result!$E$2</definedName>
    <definedName name="PAGESEPT">DEPART!$CA$96</definedName>
    <definedName name="PCEybinois">Répartitions!$P$42</definedName>
    <definedName name="PJ_B">'Final PJ'!$C$23</definedName>
    <definedName name="PJ_C">'Final PJ'!$D$23</definedName>
    <definedName name="QUINZE">Répartitions!$E$10</definedName>
    <definedName name="REFOMS">DEPART!$AA$116</definedName>
    <definedName name="Régional">DEPART!$AI$116:$AM$116</definedName>
    <definedName name="RESPON">DEPART!$B$11</definedName>
    <definedName name="REVERSION">Répartitions!$M$25</definedName>
    <definedName name="RIB">Présentation!$H$32</definedName>
    <definedName name="ROLE">DEPART!$BZ$74</definedName>
    <definedName name="SaisonActuelle">DEPART!$AF$58</definedName>
    <definedName name="SaisonAvant">DEPART!$AF$57</definedName>
    <definedName name="SAISONREF">DEPART!$AG$116</definedName>
    <definedName name="SaisonRefEquip">DEPART!$AN$116</definedName>
    <definedName name="SaisonRefIndiv">DEPART!$AO$116</definedName>
    <definedName name="SelectPages">DEPART!$BL$105:$CH$105</definedName>
    <definedName name="SIRET">DEPART!$AF$116</definedName>
    <definedName name="SOMMAIRE">SOMMAIRE!$I$12</definedName>
    <definedName name="SUBV_EYB">Produits.Result!$C$18:$C$23</definedName>
    <definedName name="TABLECLUBS">DEPART!$AA$77:$AQ$112</definedName>
    <definedName name="TablePage">DEPART!$BL$102:$CH$102</definedName>
    <definedName name="TAUXSURV" comment="Pourcentage maximum d'eybinois limite plausible">Répartitions!$P$41</definedName>
    <definedName name="TOP_P10">Résultat_Equip!$K$5</definedName>
    <definedName name="TOP_P12" comment="Détermine des oublis dans les colonnes ages en regard des noms">Résultat_Individuel!$K$5</definedName>
    <definedName name="TOP_P18">'Final PJ'!$E$23</definedName>
    <definedName name="TOP_P5">Répartitions!$P$35</definedName>
    <definedName name="TOP_P6">Encadrement!$A$9</definedName>
    <definedName name="TOP_P9">Compet_Equipe!$O$3</definedName>
    <definedName name="TOPAFFIL" comment="0 non affilié et 1 = affilié (report de la déclaraion">DEPART!$BV$78</definedName>
    <definedName name="TOPAGREM">DEPART!$BV$79</definedName>
    <definedName name="TOPCOMPET">DEPART!$BV$82</definedName>
    <definedName name="TOPCONTROLE">Contrôle!$D$3</definedName>
    <definedName name="TOPENTRAIN">DEPART!$BV$80</definedName>
    <definedName name="TOPOFFICIEL">DEPART!$BV$81</definedName>
    <definedName name="TOPRESPONS">DEPART!$H$11</definedName>
    <definedName name="TotLicen" comment="Total des licenciés déclarés">Répartitions!$N$41</definedName>
    <definedName name="TotNoLicen" comment="Total des non licenciés déclarés">Répartitions!$L$41</definedName>
    <definedName name="TXTSEPT">DEPART!$CB$96</definedName>
    <definedName name="TYPE">DEPART!$BL$78:$BU$82</definedName>
    <definedName name="VALID_P10">Résultat_Equip!$J$35</definedName>
    <definedName name="VALID_P12">Résultat_Individuel!$J$35</definedName>
    <definedName name="VALID_P18">'Final PJ'!$I$8</definedName>
    <definedName name="VALID_P5">Répartitions!$P$43</definedName>
    <definedName name="VerifMembres">DEPART!$AQ$116</definedName>
    <definedName name="Version">Versions!$D$3</definedName>
    <definedName name="ZONE_CTRL">Contrôle!$D$7:$E$121</definedName>
    <definedName name="_xlnm.Print_Area" localSheetId="5">Administration1!$A$1:$H$35</definedName>
    <definedName name="_xlnm.Print_Area" localSheetId="6">Administration2!$A$1:$H$30</definedName>
    <definedName name="_xlnm.Print_Area" localSheetId="17">BILAN!$A$1:$I$37</definedName>
    <definedName name="_xlnm.Print_Area" localSheetId="15">Charges!$A$1:$E$51</definedName>
    <definedName name="_xlnm.Print_Area" localSheetId="18">'Charges(Prévi)'!$A$1:$D$51</definedName>
    <definedName name="_xlnm.Print_Area" localSheetId="11">Compet_Equipe!$A$1:$P$31</definedName>
    <definedName name="_xlnm.Print_Area" localSheetId="13">Compet_Individuel!$A$1:$P$26</definedName>
    <definedName name="_xlnm.Print_Area" localSheetId="21">Contrôle!$B$2:$H$112</definedName>
    <definedName name="_xlnm.Print_Area" localSheetId="1">DEPART!$A$1:$CL$142</definedName>
    <definedName name="_xlnm.Print_Area" localSheetId="8">Encadrement!$A$1:$K$52</definedName>
    <definedName name="_xlnm.Print_Area" localSheetId="20">'Final PJ'!$A$1:$K$47</definedName>
    <definedName name="_xlnm.Print_Area" localSheetId="9">'Liste Entraineurs'!$A$1:$L$46</definedName>
    <definedName name="_xlnm.Print_Area" localSheetId="10">Officiels!$A$1:$K$35</definedName>
    <definedName name="_xlnm.Print_Area" localSheetId="4">Présentation!$A$1:$L$43</definedName>
    <definedName name="_xlnm.Print_Area" localSheetId="19">'Produits(Prévi)'!$A$1:$D$51</definedName>
    <definedName name="_xlnm.Print_Area" localSheetId="16">Produits.Result!$A$1:$E$50</definedName>
    <definedName name="_xlnm.Print_Area" localSheetId="7">Répartitions!$A$1:$Q$44</definedName>
    <definedName name="_xlnm.Print_Area" localSheetId="12">Résultat_Equip!$A$1:$K$36</definedName>
    <definedName name="_xlnm.Print_Area" localSheetId="14">Résultat_Individuel!$A$1:$K$37</definedName>
    <definedName name="_xlnm.Print_Area" localSheetId="3">Titre!$A$1:$W$47</definedName>
  </definedNames>
  <calcPr calcId="191029" fullPrecision="0"/>
  <customWorkbookViews>
    <customWorkbookView name="HEBERT Michel - Affichage personnalisé" guid="{8D3DA71C-0D5A-4FF6-9A29-0A90EFE4224E}" mergeInterval="0" personalView="1" maximized="1" xWindow="1" yWindow="1" windowWidth="1280" windowHeight="800" tabRatio="834" activeSheetId="8"/>
  </customWorkbookViews>
  <webPublishing vml="1" allowPng="1"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2" i="1" l="1"/>
  <c r="C31" i="1"/>
  <c r="C29" i="1"/>
  <c r="C28" i="1"/>
  <c r="C27" i="1"/>
  <c r="A37" i="4"/>
  <c r="C9" i="1"/>
  <c r="C8" i="1"/>
  <c r="C24" i="1"/>
  <c r="B27" i="14"/>
  <c r="B28" i="14"/>
  <c r="L37" i="7"/>
  <c r="N37" i="7"/>
  <c r="N38" i="7"/>
  <c r="N39" i="7"/>
  <c r="N40" i="7"/>
  <c r="N36" i="7"/>
  <c r="L38" i="7"/>
  <c r="L39" i="7"/>
  <c r="L40" i="7"/>
  <c r="L36" i="7"/>
  <c r="I16" i="11"/>
  <c r="D33" i="11"/>
  <c r="B85" i="1"/>
  <c r="M9" i="19"/>
  <c r="M10" i="19"/>
  <c r="M11" i="19"/>
  <c r="M12" i="19"/>
  <c r="M13" i="19"/>
  <c r="M14" i="19"/>
  <c r="M8" i="19"/>
  <c r="O8" i="19" s="1"/>
  <c r="O11" i="19"/>
  <c r="F26" i="1"/>
  <c r="F25" i="1"/>
  <c r="D38" i="1"/>
  <c r="D3" i="10"/>
  <c r="B48" i="13"/>
  <c r="B37" i="11"/>
  <c r="M9" i="23"/>
  <c r="M10" i="23"/>
  <c r="M15" i="19"/>
  <c r="M16" i="19"/>
  <c r="M17" i="19"/>
  <c r="M18" i="19"/>
  <c r="M19" i="19"/>
  <c r="M20" i="19"/>
  <c r="M21" i="19"/>
  <c r="M22" i="19"/>
  <c r="M23" i="19"/>
  <c r="M24" i="19"/>
  <c r="M25" i="19"/>
  <c r="M26" i="19"/>
  <c r="M27" i="19"/>
  <c r="M28" i="19"/>
  <c r="M29" i="19"/>
  <c r="G15" i="19"/>
  <c r="G16" i="19"/>
  <c r="G17" i="19"/>
  <c r="G18" i="19"/>
  <c r="G19" i="19"/>
  <c r="G20" i="19"/>
  <c r="G21" i="19"/>
  <c r="G22" i="19"/>
  <c r="G23" i="19"/>
  <c r="G24" i="19"/>
  <c r="G25" i="19"/>
  <c r="G26" i="19"/>
  <c r="G27" i="19"/>
  <c r="G28" i="19"/>
  <c r="G29" i="19"/>
  <c r="K9" i="25"/>
  <c r="K10" i="25"/>
  <c r="K11" i="25"/>
  <c r="K12" i="25"/>
  <c r="K13" i="25"/>
  <c r="K14" i="25"/>
  <c r="K15" i="25"/>
  <c r="K16" i="25"/>
  <c r="K17" i="25"/>
  <c r="K18" i="25"/>
  <c r="K19" i="25"/>
  <c r="K20" i="25"/>
  <c r="K21" i="25"/>
  <c r="K22" i="25"/>
  <c r="K23" i="25"/>
  <c r="K24" i="25"/>
  <c r="K25" i="25"/>
  <c r="K26" i="25"/>
  <c r="K27" i="25"/>
  <c r="K28" i="25"/>
  <c r="K29" i="25"/>
  <c r="K30" i="25"/>
  <c r="K31" i="25"/>
  <c r="K32" i="25"/>
  <c r="K8" i="25"/>
  <c r="I34" i="25"/>
  <c r="G34" i="25"/>
  <c r="J8" i="25"/>
  <c r="L15" i="25"/>
  <c r="L16" i="25"/>
  <c r="L17" i="25"/>
  <c r="L18" i="25"/>
  <c r="L19" i="25"/>
  <c r="L20" i="25"/>
  <c r="L21" i="25"/>
  <c r="L22" i="25"/>
  <c r="L23" i="25"/>
  <c r="L24" i="25"/>
  <c r="L25" i="25"/>
  <c r="L26" i="25"/>
  <c r="L27" i="25"/>
  <c r="L28" i="25"/>
  <c r="L29" i="25"/>
  <c r="L30" i="25"/>
  <c r="L31" i="25"/>
  <c r="L32" i="25"/>
  <c r="P31" i="7"/>
  <c r="F4" i="8"/>
  <c r="D4" i="8"/>
  <c r="AF57" i="16"/>
  <c r="I7" i="25" s="1"/>
  <c r="AF58" i="16"/>
  <c r="H11" i="16"/>
  <c r="G31" i="3" s="1"/>
  <c r="C36" i="3"/>
  <c r="C35" i="3"/>
  <c r="C34" i="3"/>
  <c r="C33" i="3"/>
  <c r="J5" i="34"/>
  <c r="I5" i="34"/>
  <c r="H5" i="34"/>
  <c r="G5" i="34"/>
  <c r="J5" i="29"/>
  <c r="I5" i="29"/>
  <c r="H5" i="29"/>
  <c r="G5" i="29"/>
  <c r="H19" i="16"/>
  <c r="BZ73" i="16"/>
  <c r="C32" i="3"/>
  <c r="K28" i="3"/>
  <c r="E2" i="14"/>
  <c r="C26" i="1" l="1"/>
  <c r="D26" i="1"/>
  <c r="C10" i="14"/>
  <c r="B4" i="14"/>
  <c r="C2" i="21"/>
  <c r="C2" i="14"/>
  <c r="C49" i="10"/>
  <c r="G37" i="11" s="1"/>
  <c r="D5" i="14"/>
  <c r="D3" i="14"/>
  <c r="BZ74" i="16"/>
  <c r="A6" i="21" s="1"/>
  <c r="Q9" i="20"/>
  <c r="AH57" i="16"/>
  <c r="I11" i="16"/>
  <c r="H9" i="3"/>
  <c r="E17" i="14"/>
  <c r="A27" i="21" l="1"/>
  <c r="C48" i="13"/>
  <c r="A15" i="21"/>
  <c r="B1" i="16"/>
  <c r="H10" i="14"/>
  <c r="H42" i="4"/>
  <c r="A42" i="4"/>
  <c r="A41" i="4"/>
  <c r="A40" i="4"/>
  <c r="A38" i="4"/>
  <c r="A36" i="4"/>
  <c r="A35" i="4"/>
  <c r="F8" i="1"/>
  <c r="F9" i="1"/>
  <c r="F10" i="1"/>
  <c r="F11" i="1"/>
  <c r="F12" i="1"/>
  <c r="F13" i="1"/>
  <c r="F14" i="1"/>
  <c r="F15" i="1"/>
  <c r="F16" i="1"/>
  <c r="F17" i="1"/>
  <c r="F18" i="1"/>
  <c r="F19" i="1"/>
  <c r="F20" i="1"/>
  <c r="F21" i="1"/>
  <c r="F22" i="1"/>
  <c r="F23" i="1"/>
  <c r="F24"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9" i="1"/>
  <c r="F110" i="1"/>
  <c r="F111" i="1"/>
  <c r="F112" i="1"/>
  <c r="F7" i="1"/>
  <c r="M18" i="23"/>
  <c r="M17" i="23"/>
  <c r="D3" i="32"/>
  <c r="J36" i="14" s="1"/>
  <c r="C27" i="14"/>
  <c r="J36" i="4"/>
  <c r="J35" i="4"/>
  <c r="D4" i="13"/>
  <c r="D104" i="1" s="1"/>
  <c r="D3" i="13"/>
  <c r="D103" i="1" s="1"/>
  <c r="AG92" i="16"/>
  <c r="G3" i="20"/>
  <c r="B9" i="20"/>
  <c r="C95" i="1"/>
  <c r="C78" i="1"/>
  <c r="D76" i="1"/>
  <c r="C76" i="1"/>
  <c r="D75" i="1"/>
  <c r="C75" i="1"/>
  <c r="C25" i="1"/>
  <c r="O9" i="19"/>
  <c r="O10" i="19"/>
  <c r="D4" i="10"/>
  <c r="E10" i="10"/>
  <c r="E43" i="9"/>
  <c r="M11" i="23"/>
  <c r="M12" i="23"/>
  <c r="M13" i="23"/>
  <c r="M14" i="23"/>
  <c r="M15" i="23"/>
  <c r="M16" i="23"/>
  <c r="M19" i="23"/>
  <c r="M20" i="23"/>
  <c r="J3" i="19"/>
  <c r="K3" i="19"/>
  <c r="O12" i="19"/>
  <c r="O13" i="19"/>
  <c r="O14" i="19"/>
  <c r="O15" i="19"/>
  <c r="O16" i="19"/>
  <c r="O17" i="19"/>
  <c r="O18" i="19"/>
  <c r="O19" i="19"/>
  <c r="O20" i="19"/>
  <c r="O21" i="19"/>
  <c r="O22" i="19"/>
  <c r="O23" i="19"/>
  <c r="O24" i="19"/>
  <c r="O25" i="19"/>
  <c r="O26" i="19"/>
  <c r="O27" i="19"/>
  <c r="O28" i="19"/>
  <c r="O29" i="19"/>
  <c r="L14" i="25"/>
  <c r="B29" i="9"/>
  <c r="E29" i="9" s="1"/>
  <c r="J9" i="25"/>
  <c r="J10" i="25"/>
  <c r="J11" i="25"/>
  <c r="J12" i="25"/>
  <c r="J13" i="25"/>
  <c r="J14" i="25"/>
  <c r="J15" i="25"/>
  <c r="J16" i="25"/>
  <c r="J17" i="25"/>
  <c r="J18" i="25"/>
  <c r="J19" i="25"/>
  <c r="J20" i="25"/>
  <c r="J21" i="25"/>
  <c r="J22" i="25"/>
  <c r="J23" i="25"/>
  <c r="J24" i="25"/>
  <c r="J25" i="25"/>
  <c r="J26" i="25"/>
  <c r="J27" i="25"/>
  <c r="J28" i="25"/>
  <c r="J29" i="25"/>
  <c r="J30" i="25"/>
  <c r="J31" i="25"/>
  <c r="J32" i="25"/>
  <c r="C38" i="1"/>
  <c r="E41" i="10"/>
  <c r="E39" i="10"/>
  <c r="E35" i="10"/>
  <c r="E31" i="10"/>
  <c r="E49" i="9"/>
  <c r="E47" i="9"/>
  <c r="E45" i="9"/>
  <c r="E33" i="9"/>
  <c r="E11" i="9"/>
  <c r="C107" i="1"/>
  <c r="D107" i="1"/>
  <c r="D100" i="1"/>
  <c r="C100" i="1"/>
  <c r="D99" i="1"/>
  <c r="C99" i="1"/>
  <c r="D80" i="1"/>
  <c r="B83" i="1"/>
  <c r="C70" i="1"/>
  <c r="D70" i="1"/>
  <c r="D59" i="1"/>
  <c r="B9" i="8"/>
  <c r="A9" i="8" s="1"/>
  <c r="I8" i="16"/>
  <c r="D32" i="1"/>
  <c r="C80" i="1"/>
  <c r="C59" i="1"/>
  <c r="F5" i="29"/>
  <c r="E5" i="29"/>
  <c r="D5" i="29"/>
  <c r="C5" i="29"/>
  <c r="A29" i="7"/>
  <c r="BL82" i="16"/>
  <c r="AK126" i="16"/>
  <c r="AK125" i="16"/>
  <c r="AK124" i="16"/>
  <c r="L3" i="19"/>
  <c r="F5" i="34"/>
  <c r="C5" i="34"/>
  <c r="D5" i="34"/>
  <c r="E5" i="34"/>
  <c r="B3" i="19"/>
  <c r="I3" i="19" s="1"/>
  <c r="D29" i="1"/>
  <c r="D28" i="1"/>
  <c r="D27" i="1"/>
  <c r="D24" i="1"/>
  <c r="D31" i="1"/>
  <c r="D95" i="1"/>
  <c r="D94" i="1"/>
  <c r="C94" i="1"/>
  <c r="D78" i="1"/>
  <c r="D9" i="1"/>
  <c r="D8" i="1"/>
  <c r="I6" i="11"/>
  <c r="P39" i="7"/>
  <c r="D12" i="12"/>
  <c r="BJ2" i="16"/>
  <c r="AU2" i="16"/>
  <c r="Y2" i="16"/>
  <c r="Z107" i="16"/>
  <c r="Z108" i="16"/>
  <c r="Z109" i="16"/>
  <c r="Z110" i="16"/>
  <c r="Z111" i="16"/>
  <c r="Z112" i="16"/>
  <c r="Z104" i="16"/>
  <c r="Z105" i="16"/>
  <c r="Z106" i="16"/>
  <c r="Z102" i="16"/>
  <c r="AG83" i="16"/>
  <c r="AG85" i="16"/>
  <c r="BL81" i="16"/>
  <c r="BL80" i="16"/>
  <c r="H29" i="16"/>
  <c r="BV80" i="16" s="1"/>
  <c r="H34" i="16"/>
  <c r="BV81" i="16" s="1"/>
  <c r="D12" i="9"/>
  <c r="W43" i="3"/>
  <c r="T43" i="3"/>
  <c r="U43" i="3"/>
  <c r="V43" i="3"/>
  <c r="S43" i="3"/>
  <c r="M43" i="3"/>
  <c r="C29" i="20" s="1"/>
  <c r="N43" i="3"/>
  <c r="C30" i="20" s="1"/>
  <c r="O43" i="3"/>
  <c r="C31" i="20" s="1"/>
  <c r="P43" i="3"/>
  <c r="C32" i="20" s="1"/>
  <c r="Q43" i="3"/>
  <c r="C33" i="20" s="1"/>
  <c r="R43" i="3"/>
  <c r="C34" i="20" s="1"/>
  <c r="B43" i="3"/>
  <c r="C18" i="20" s="1"/>
  <c r="C43" i="3"/>
  <c r="C19" i="20" s="1"/>
  <c r="D43" i="3"/>
  <c r="C20" i="20" s="1"/>
  <c r="E43" i="3"/>
  <c r="C21" i="20" s="1"/>
  <c r="A43" i="3"/>
  <c r="C17" i="20" s="1"/>
  <c r="F11" i="26"/>
  <c r="Z101" i="16"/>
  <c r="Z77" i="16"/>
  <c r="Z78" i="16"/>
  <c r="Z79" i="16"/>
  <c r="Z80" i="16"/>
  <c r="Z81" i="16"/>
  <c r="Z82" i="16"/>
  <c r="Z83" i="16"/>
  <c r="Z84" i="16"/>
  <c r="Z85" i="16"/>
  <c r="Z86" i="16"/>
  <c r="Z87" i="16"/>
  <c r="Z88" i="16"/>
  <c r="Z89" i="16"/>
  <c r="Z90" i="16"/>
  <c r="Z91" i="16"/>
  <c r="Z92" i="16"/>
  <c r="Z93" i="16"/>
  <c r="Z94" i="16"/>
  <c r="Z95" i="16"/>
  <c r="Z96" i="16"/>
  <c r="Z97" i="16"/>
  <c r="Z98" i="16"/>
  <c r="Z99" i="16"/>
  <c r="Z100" i="16"/>
  <c r="Z103" i="16"/>
  <c r="I35" i="8"/>
  <c r="I19" i="4"/>
  <c r="I27" i="4"/>
  <c r="BV78" i="16"/>
  <c r="H24" i="16"/>
  <c r="P36" i="7"/>
  <c r="A13" i="7"/>
  <c r="D26" i="11"/>
  <c r="I30" i="11"/>
  <c r="B84" i="1"/>
  <c r="C103" i="1"/>
  <c r="D6" i="13"/>
  <c r="C17" i="13"/>
  <c r="C16" i="13" s="1"/>
  <c r="D12" i="13" s="1"/>
  <c r="D32" i="13"/>
  <c r="D36" i="13"/>
  <c r="D40" i="13"/>
  <c r="D6" i="12"/>
  <c r="D19" i="12"/>
  <c r="D28" i="12"/>
  <c r="D30" i="12"/>
  <c r="C35" i="12"/>
  <c r="D34" i="12" s="1"/>
  <c r="D44" i="12"/>
  <c r="D46" i="12"/>
  <c r="D48" i="12"/>
  <c r="D8" i="11"/>
  <c r="D13" i="11" s="1"/>
  <c r="I13" i="11"/>
  <c r="D17" i="11"/>
  <c r="D6" i="10"/>
  <c r="C17" i="10"/>
  <c r="C16" i="10" s="1"/>
  <c r="D12" i="10" s="1"/>
  <c r="D32" i="10"/>
  <c r="D36" i="10"/>
  <c r="D40" i="10"/>
  <c r="D6" i="9"/>
  <c r="D19" i="9"/>
  <c r="D28" i="9"/>
  <c r="D30" i="9"/>
  <c r="C35" i="9"/>
  <c r="D34" i="9" s="1"/>
  <c r="D44" i="9"/>
  <c r="D46" i="9"/>
  <c r="D48" i="9"/>
  <c r="H38" i="8"/>
  <c r="C46" i="1" s="1"/>
  <c r="D46" i="1" s="1"/>
  <c r="P37" i="7"/>
  <c r="P38" i="7"/>
  <c r="D41" i="7"/>
  <c r="H41" i="7"/>
  <c r="I29" i="16"/>
  <c r="I19" i="16"/>
  <c r="I24" i="16"/>
  <c r="I34" i="16"/>
  <c r="I39" i="16"/>
  <c r="C41" i="16"/>
  <c r="C42" i="16"/>
  <c r="C43" i="16"/>
  <c r="BL78" i="16"/>
  <c r="BL79" i="16"/>
  <c r="BO95" i="16"/>
  <c r="BP95" i="16"/>
  <c r="BQ95" i="16"/>
  <c r="BR95" i="16"/>
  <c r="BS95" i="16"/>
  <c r="BT95" i="16"/>
  <c r="BU95" i="16"/>
  <c r="BV95" i="16"/>
  <c r="BW95" i="16"/>
  <c r="J41" i="7"/>
  <c r="F41" i="7"/>
  <c r="B4" i="23"/>
  <c r="F4" i="23" s="1"/>
  <c r="C66" i="1" s="1"/>
  <c r="L41" i="7"/>
  <c r="P40" i="7"/>
  <c r="BV79" i="16" l="1"/>
  <c r="C19" i="1"/>
  <c r="C18" i="1"/>
  <c r="C13" i="1"/>
  <c r="C12" i="1"/>
  <c r="C21" i="1"/>
  <c r="D21" i="1" s="1"/>
  <c r="C104" i="1"/>
  <c r="I19" i="11"/>
  <c r="I35" i="11" s="1"/>
  <c r="C77" i="1"/>
  <c r="D77" i="1" s="1"/>
  <c r="C86" i="1"/>
  <c r="D50" i="9"/>
  <c r="D45" i="10" s="1"/>
  <c r="H39" i="16"/>
  <c r="A11" i="4" s="1"/>
  <c r="R123" i="1"/>
  <c r="Q124" i="1" s="1"/>
  <c r="Q123" i="1"/>
  <c r="C4" i="16"/>
  <c r="K5" i="29"/>
  <c r="K35" i="29" s="1"/>
  <c r="D66" i="1"/>
  <c r="D4" i="23"/>
  <c r="C64" i="1" s="1"/>
  <c r="B5" i="34"/>
  <c r="C61" i="1" s="1"/>
  <c r="F3" i="19"/>
  <c r="C56" i="1" s="1"/>
  <c r="L8" i="25"/>
  <c r="L13" i="25"/>
  <c r="K7" i="25"/>
  <c r="L12" i="25"/>
  <c r="L11" i="25"/>
  <c r="L10" i="25"/>
  <c r="L9" i="25"/>
  <c r="C49" i="1"/>
  <c r="AP115" i="16"/>
  <c r="A10" i="8"/>
  <c r="N9" i="20"/>
  <c r="G1" i="33"/>
  <c r="D35" i="11"/>
  <c r="D50" i="12"/>
  <c r="D45" i="13" s="1"/>
  <c r="G4" i="23"/>
  <c r="M4" i="23"/>
  <c r="P3" i="20" a="1"/>
  <c r="P4" i="20" s="1"/>
  <c r="AK123" i="16"/>
  <c r="E10" i="14"/>
  <c r="G10" i="14"/>
  <c r="F10" i="14"/>
  <c r="D10" i="14"/>
  <c r="AN91" i="16"/>
  <c r="AO111" i="16"/>
  <c r="AN97" i="16"/>
  <c r="AG91" i="16"/>
  <c r="AG95" i="16"/>
  <c r="AN82" i="16"/>
  <c r="AN84" i="16"/>
  <c r="AO95" i="16"/>
  <c r="AO91" i="16"/>
  <c r="AG84" i="16"/>
  <c r="AO86" i="16"/>
  <c r="AG94" i="16"/>
  <c r="AG81" i="16"/>
  <c r="AN85" i="16"/>
  <c r="AG87" i="16"/>
  <c r="AN86" i="16"/>
  <c r="AO94" i="16"/>
  <c r="AO78" i="16"/>
  <c r="AG79" i="16"/>
  <c r="AG98" i="16"/>
  <c r="AG80" i="16"/>
  <c r="AO85" i="16"/>
  <c r="AN78" i="16"/>
  <c r="AO97" i="16"/>
  <c r="AG78" i="16"/>
  <c r="AN90" i="16"/>
  <c r="I5" i="16"/>
  <c r="E4" i="20" s="1"/>
  <c r="L3" i="7"/>
  <c r="L33" i="7"/>
  <c r="C16" i="1"/>
  <c r="AN95" i="16"/>
  <c r="AN92" i="16"/>
  <c r="AN94" i="16"/>
  <c r="AO98" i="16"/>
  <c r="AN80" i="16"/>
  <c r="AG97" i="16"/>
  <c r="AN99" i="16"/>
  <c r="AG93" i="16"/>
  <c r="AG89" i="16"/>
  <c r="AG88" i="16"/>
  <c r="AG82" i="16"/>
  <c r="AO100" i="16"/>
  <c r="AG96" i="16"/>
  <c r="AG90" i="16"/>
  <c r="AN89" i="16"/>
  <c r="AN111" i="16"/>
  <c r="AN96" i="16"/>
  <c r="AO99" i="16"/>
  <c r="AG111" i="16"/>
  <c r="AG86" i="16"/>
  <c r="AO92" i="16"/>
  <c r="AG77" i="16"/>
  <c r="AN100" i="16"/>
  <c r="AG99" i="16"/>
  <c r="AO84" i="16"/>
  <c r="AG100" i="16"/>
  <c r="AO82" i="16"/>
  <c r="AO90" i="16"/>
  <c r="AN98" i="16"/>
  <c r="D54" i="1"/>
  <c r="C54" i="1"/>
  <c r="C3" i="19"/>
  <c r="C55" i="1" s="1"/>
  <c r="K5" i="34"/>
  <c r="K35" i="34" s="1"/>
  <c r="D18" i="1"/>
  <c r="D43" i="13"/>
  <c r="J7" i="25"/>
  <c r="D50" i="1" s="1"/>
  <c r="C44" i="1"/>
  <c r="D44" i="1" s="1"/>
  <c r="C42" i="1"/>
  <c r="D13" i="1"/>
  <c r="C17" i="1"/>
  <c r="D17" i="1" s="1"/>
  <c r="D12" i="1"/>
  <c r="C11" i="1"/>
  <c r="C43" i="1"/>
  <c r="D43" i="1"/>
  <c r="D43" i="10"/>
  <c r="D47" i="10" s="1"/>
  <c r="C96" i="1" s="1"/>
  <c r="O3" i="19"/>
  <c r="D53" i="1" s="1"/>
  <c r="D19" i="1"/>
  <c r="D42" i="7"/>
  <c r="N41" i="7"/>
  <c r="L42" i="7" s="1"/>
  <c r="H42" i="7"/>
  <c r="E2" i="10"/>
  <c r="D90" i="1" s="1"/>
  <c r="Z115" i="16"/>
  <c r="T45" i="3"/>
  <c r="B5" i="29"/>
  <c r="E2" i="9"/>
  <c r="J32" i="4"/>
  <c r="C22" i="1" s="1"/>
  <c r="D22" i="1"/>
  <c r="C79" i="1" l="1"/>
  <c r="D79" i="1"/>
  <c r="C105" i="1"/>
  <c r="D61" i="1"/>
  <c r="P42" i="7"/>
  <c r="O43" i="7" s="1"/>
  <c r="C97" i="1"/>
  <c r="C101" i="1"/>
  <c r="B36" i="14"/>
  <c r="D67" i="1"/>
  <c r="C67" i="1"/>
  <c r="D56" i="1"/>
  <c r="C53" i="1"/>
  <c r="J34" i="25"/>
  <c r="H34" i="25" s="1"/>
  <c r="C50" i="1"/>
  <c r="D69" i="1"/>
  <c r="C58" i="1"/>
  <c r="D58" i="1"/>
  <c r="D101" i="1"/>
  <c r="D105" i="1"/>
  <c r="P7" i="20"/>
  <c r="P3" i="20"/>
  <c r="P5" i="20"/>
  <c r="P6" i="20"/>
  <c r="C69" i="1"/>
  <c r="B5" i="16"/>
  <c r="C37" i="3"/>
  <c r="BV82" i="16"/>
  <c r="I28" i="7" s="1"/>
  <c r="H46" i="16"/>
  <c r="D96" i="1"/>
  <c r="D97" i="1"/>
  <c r="C47" i="10"/>
  <c r="D47" i="13"/>
  <c r="C47" i="13" s="1"/>
  <c r="D55" i="1"/>
  <c r="D64" i="1"/>
  <c r="C90" i="1"/>
  <c r="D89" i="1"/>
  <c r="C89" i="1"/>
  <c r="AA116" i="16"/>
  <c r="AE116" i="16" s="1"/>
  <c r="H19" i="22" s="1"/>
  <c r="C28" i="14" s="1"/>
  <c r="C2" i="1"/>
  <c r="D72" i="1"/>
  <c r="C72" i="1"/>
  <c r="C81" i="1"/>
  <c r="D81" i="1"/>
  <c r="B37" i="14" l="1"/>
  <c r="R124" i="1"/>
  <c r="Q125" i="1" s="1"/>
  <c r="K34" i="25"/>
  <c r="P35" i="7"/>
  <c r="D37" i="1" s="1"/>
  <c r="J29" i="7"/>
  <c r="D40" i="1"/>
  <c r="J28" i="7"/>
  <c r="L30" i="7"/>
  <c r="I31" i="7"/>
  <c r="N30" i="7"/>
  <c r="C65" i="1"/>
  <c r="C71" i="1"/>
  <c r="A45" i="3"/>
  <c r="AB116" i="16"/>
  <c r="D71" i="1"/>
  <c r="D65" i="1"/>
  <c r="C52" i="1"/>
  <c r="D52" i="1" s="1"/>
  <c r="C60" i="1"/>
  <c r="D60" i="1"/>
  <c r="BV83" i="16"/>
  <c r="B5" i="1"/>
  <c r="V47" i="3"/>
  <c r="I2" i="11"/>
  <c r="V2" i="3"/>
  <c r="AP116" i="16"/>
  <c r="C91" i="1" s="1"/>
  <c r="AN116" i="16"/>
  <c r="AJ116" i="16"/>
  <c r="E7" i="19" s="1"/>
  <c r="AQ116" i="16"/>
  <c r="M25" i="7" s="1"/>
  <c r="C34" i="1" s="1"/>
  <c r="AG116" i="16"/>
  <c r="G31" i="7" s="1"/>
  <c r="AH116" i="16"/>
  <c r="C7" i="19" s="1"/>
  <c r="AC116" i="16"/>
  <c r="G1" i="4" s="1"/>
  <c r="AF116" i="16"/>
  <c r="D5" i="4" s="1"/>
  <c r="AM116" i="16"/>
  <c r="E8" i="23" s="1"/>
  <c r="AO116" i="16"/>
  <c r="AL116" i="16"/>
  <c r="D8" i="23" s="1"/>
  <c r="AD116" i="16"/>
  <c r="AI116" i="16"/>
  <c r="D7" i="19" s="1"/>
  <c r="AK116" i="16"/>
  <c r="C8" i="23" s="1"/>
  <c r="B18" i="20"/>
  <c r="B30" i="20"/>
  <c r="B32" i="20"/>
  <c r="B34" i="20"/>
  <c r="B20" i="20"/>
  <c r="B21" i="20"/>
  <c r="B23" i="20"/>
  <c r="B22" i="20"/>
  <c r="B19" i="20"/>
  <c r="B28" i="20"/>
  <c r="B45" i="16"/>
  <c r="B29" i="20"/>
  <c r="B17" i="20"/>
  <c r="B31" i="20"/>
  <c r="B33" i="20"/>
  <c r="B26" i="20"/>
  <c r="B27" i="20"/>
  <c r="B24" i="20"/>
  <c r="B25" i="20"/>
  <c r="R125" i="1" l="1"/>
  <c r="Q126" i="1" s="1"/>
  <c r="B38" i="14"/>
  <c r="C37" i="1"/>
  <c r="C40" i="1"/>
  <c r="L2" i="23"/>
  <c r="C3" i="29"/>
  <c r="L2" i="19"/>
  <c r="C3" i="34"/>
  <c r="AW105" i="16"/>
  <c r="CA96" i="16" s="1"/>
  <c r="D91" i="1"/>
  <c r="C5" i="1"/>
  <c r="B47" i="3"/>
  <c r="B2" i="10"/>
  <c r="D4" i="4"/>
  <c r="B2" i="13"/>
  <c r="B2" i="11"/>
  <c r="B2" i="12"/>
  <c r="B2" i="9"/>
  <c r="V3" i="3"/>
  <c r="E5" i="20"/>
  <c r="H1" i="25"/>
  <c r="H1" i="21"/>
  <c r="O1" i="7"/>
  <c r="I1" i="8"/>
  <c r="D1" i="12"/>
  <c r="D1" i="9"/>
  <c r="D1" i="13"/>
  <c r="H1" i="22"/>
  <c r="D1" i="10"/>
  <c r="J1" i="4"/>
  <c r="P1" i="19"/>
  <c r="I1" i="29"/>
  <c r="J1" i="14"/>
  <c r="O1" i="23"/>
  <c r="I1" i="34"/>
  <c r="J2" i="26"/>
  <c r="L1" i="7"/>
  <c r="N1" i="19"/>
  <c r="G1" i="8"/>
  <c r="N1" i="23"/>
  <c r="G1" i="22"/>
  <c r="G1" i="29"/>
  <c r="I2" i="26"/>
  <c r="I1" i="25"/>
  <c r="G1" i="21"/>
  <c r="G1" i="14"/>
  <c r="C39" i="1"/>
  <c r="B29" i="7"/>
  <c r="D39" i="1"/>
  <c r="R126" i="1" l="1"/>
  <c r="Q127" i="1" s="1"/>
  <c r="B39" i="14"/>
  <c r="CB96" i="16"/>
  <c r="B44" i="3" s="1"/>
  <c r="A44" i="3"/>
  <c r="BF107" i="16"/>
  <c r="BR105" i="16"/>
  <c r="AX105" i="16"/>
  <c r="B47" i="8"/>
  <c r="B48" i="8"/>
  <c r="D2" i="26"/>
  <c r="B51" i="8"/>
  <c r="BU84" i="16"/>
  <c r="BV84" i="16" s="1"/>
  <c r="BN96" i="16" s="1"/>
  <c r="B45" i="8"/>
  <c r="BZ85" i="16"/>
  <c r="C82" i="1"/>
  <c r="D82" i="1" s="1"/>
  <c r="D34" i="1"/>
  <c r="R127" i="1" l="1"/>
  <c r="Q128" i="1" s="1"/>
  <c r="B40" i="14"/>
  <c r="G43" i="3"/>
  <c r="C23" i="20" s="1"/>
  <c r="BO97" i="16"/>
  <c r="BO96" i="16"/>
  <c r="C3" i="26"/>
  <c r="B43" i="8"/>
  <c r="U123" i="1"/>
  <c r="T123" i="1"/>
  <c r="G37" i="14" s="1"/>
  <c r="D3" i="1"/>
  <c r="H6" i="14" s="1"/>
  <c r="D6" i="14" l="1"/>
  <c r="B41" i="14"/>
  <c r="R128" i="1"/>
  <c r="Q129" i="1" s="1"/>
  <c r="BP96" i="16"/>
  <c r="BP97" i="16"/>
  <c r="U124" i="1"/>
  <c r="T124" i="1"/>
  <c r="G38" i="14" s="1"/>
  <c r="C3" i="1"/>
  <c r="A6" i="14" s="1"/>
  <c r="R129" i="1" l="1"/>
  <c r="Q130" i="1" s="1"/>
  <c r="B42" i="14"/>
  <c r="BQ96" i="16"/>
  <c r="BQ97" i="16"/>
  <c r="T125" i="1"/>
  <c r="G39" i="14" s="1"/>
  <c r="U125" i="1"/>
  <c r="R130" i="1" l="1"/>
  <c r="Q131" i="1" s="1"/>
  <c r="B43" i="14"/>
  <c r="BR96" i="16"/>
  <c r="BR97" i="16"/>
  <c r="T126" i="1"/>
  <c r="G40" i="14" s="1"/>
  <c r="U126" i="1"/>
  <c r="B44" i="14" l="1"/>
  <c r="R131" i="1"/>
  <c r="Q132" i="1" s="1"/>
  <c r="BQ105" i="16"/>
  <c r="F43" i="3" s="1"/>
  <c r="C22" i="20" s="1"/>
  <c r="BS105" i="16"/>
  <c r="H43" i="3" s="1"/>
  <c r="C24" i="20" s="1"/>
  <c r="BR98" i="16"/>
  <c r="D1" i="25" s="1"/>
  <c r="BQ98" i="16"/>
  <c r="B1" i="8" s="1"/>
  <c r="BS97" i="16"/>
  <c r="BS96" i="16"/>
  <c r="T127" i="1"/>
  <c r="G41" i="14" s="1"/>
  <c r="U127" i="1"/>
  <c r="R132" i="1" l="1"/>
  <c r="Q133" i="1" s="1"/>
  <c r="B45" i="14"/>
  <c r="BT105" i="16"/>
  <c r="I43" i="3" s="1"/>
  <c r="C25" i="20" s="1"/>
  <c r="BS98" i="16"/>
  <c r="D1" i="19" s="1"/>
  <c r="BT97" i="16"/>
  <c r="BT96" i="16"/>
  <c r="T128" i="1"/>
  <c r="U128" i="1"/>
  <c r="R133" i="1" l="1"/>
  <c r="Q134" i="1" s="1"/>
  <c r="E36" i="14"/>
  <c r="BU105" i="16"/>
  <c r="J43" i="3" s="1"/>
  <c r="C26" i="20" s="1"/>
  <c r="BT98" i="16"/>
  <c r="D1" i="34" s="1"/>
  <c r="BU97" i="16"/>
  <c r="BU96" i="16"/>
  <c r="E37" i="14" l="1"/>
  <c r="R134" i="1"/>
  <c r="Q135" i="1" s="1"/>
  <c r="BV105" i="16"/>
  <c r="K43" i="3" s="1"/>
  <c r="C27" i="20" s="1"/>
  <c r="BU98" i="16"/>
  <c r="BV96" i="16"/>
  <c r="BV97" i="16"/>
  <c r="R135" i="1" l="1"/>
  <c r="Q136" i="1" s="1"/>
  <c r="E38" i="14"/>
  <c r="C1" i="29"/>
  <c r="D1" i="23"/>
  <c r="BW97" i="16"/>
  <c r="BW98" i="16" s="1"/>
  <c r="BW96" i="16"/>
  <c r="BW105" i="16"/>
  <c r="L43" i="3" s="1"/>
  <c r="BV98" i="16"/>
  <c r="E39" i="14" l="1"/>
  <c r="R136" i="1"/>
  <c r="Q137" i="1" s="1"/>
  <c r="C28" i="20"/>
  <c r="A41" i="3"/>
  <c r="R137" i="1" l="1"/>
  <c r="Q138" i="1" s="1"/>
  <c r="E40" i="14"/>
  <c r="R138" i="1" l="1"/>
  <c r="Q139" i="1" s="1"/>
  <c r="E41" i="14"/>
  <c r="E42" i="14" l="1"/>
  <c r="R139" i="1"/>
  <c r="Q140" i="1" s="1"/>
  <c r="R140" i="1" l="1"/>
  <c r="Q141" i="1" s="1"/>
  <c r="E43" i="14"/>
  <c r="R141" i="1" l="1"/>
  <c r="Q142" i="1" s="1"/>
  <c r="E44" i="14"/>
  <c r="R142" i="1" l="1"/>
  <c r="Q143" i="1" s="1"/>
  <c r="E45" i="14"/>
  <c r="R143" i="1" l="1"/>
  <c r="Q144" i="1" s="1"/>
  <c r="R144" i="1" l="1"/>
  <c r="Q145" i="1" s="1"/>
  <c r="R145" i="1" l="1"/>
  <c r="Q146" i="1" s="1"/>
  <c r="R146" i="1" l="1"/>
  <c r="Q147" i="1" s="1"/>
  <c r="R147" i="1" l="1"/>
  <c r="Q148" i="1" s="1"/>
  <c r="R148" i="1" l="1"/>
  <c r="Q149" i="1" s="1"/>
  <c r="R149" i="1" l="1"/>
  <c r="Q150" i="1" s="1"/>
  <c r="R150" i="1" l="1"/>
  <c r="Q151" i="1" s="1"/>
  <c r="R151" i="1" l="1"/>
  <c r="Q152" i="1" s="1"/>
  <c r="R152" i="1" l="1"/>
  <c r="Q153" i="1" s="1"/>
  <c r="R153" i="1" l="1"/>
  <c r="Q154" i="1" s="1"/>
  <c r="R154" i="1" l="1"/>
  <c r="Q155" i="1" s="1"/>
  <c r="R15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Utilisateur Windows</author>
    <author>HEBERT</author>
    <author>Michel</author>
  </authors>
  <commentList>
    <comment ref="H11" authorId="0" shapeId="0" xr:uid="{00000000-0006-0000-0100-000001000000}">
      <text>
        <r>
          <rPr>
            <b/>
            <sz val="9"/>
            <color indexed="81"/>
            <rFont val="Tahoma"/>
            <family val="2"/>
          </rPr>
          <t xml:space="preserve">Cellule nommée: TOPRESPONS Ce résultat est exploité (traduit) en cellule BZ74 pour être traduit présid ou copresid nommé </t>
        </r>
        <r>
          <rPr>
            <b/>
            <sz val="10"/>
            <color indexed="81"/>
            <rFont val="Tahoma"/>
            <family val="2"/>
          </rPr>
          <t>ROLE utilisé dans administration1 et Titre cell G31 (formule)</t>
        </r>
      </text>
    </comment>
    <comment ref="H24" authorId="1" shapeId="0" xr:uid="{00000000-0006-0000-0100-000002000000}">
      <text>
        <r>
          <rPr>
            <b/>
            <sz val="8"/>
            <color indexed="81"/>
            <rFont val="Tahoma"/>
            <family val="2"/>
          </rPr>
          <t>0 ou 2
codes attribués dans les lignes masquées</t>
        </r>
      </text>
    </comment>
    <comment ref="H29" authorId="1" shapeId="0" xr:uid="{00000000-0006-0000-0100-000003000000}">
      <text>
        <r>
          <rPr>
            <b/>
            <sz val="8"/>
            <color indexed="81"/>
            <rFont val="Tahoma"/>
            <family val="2"/>
          </rPr>
          <t xml:space="preserve">0 ou 4
codes attribués dans les lignes masquées
</t>
        </r>
      </text>
    </comment>
    <comment ref="H34" authorId="1" shapeId="0" xr:uid="{00000000-0006-0000-0100-000004000000}">
      <text>
        <r>
          <rPr>
            <b/>
            <sz val="8"/>
            <color indexed="81"/>
            <rFont val="Tahoma"/>
            <family val="2"/>
          </rPr>
          <t>0 ou 8
codes attribués dans les lignes masquées</t>
        </r>
      </text>
    </comment>
    <comment ref="H39" authorId="1" shapeId="0" xr:uid="{00000000-0006-0000-0100-000005000000}">
      <text>
        <r>
          <rPr>
            <b/>
            <sz val="8"/>
            <color indexed="81"/>
            <rFont val="Tahoma"/>
            <family val="2"/>
          </rPr>
          <t>0 ou 48 ou 192 ou 240
48 = 16+32 pour actionner 2 bits
192= 64+128 pour actionner 2 bits
et 240 qui est le cumul des deux précédents</t>
        </r>
      </text>
    </comment>
    <comment ref="BZ74" authorId="0" shapeId="0" xr:uid="{00000000-0006-0000-0100-000006000000}">
      <text>
        <r>
          <rPr>
            <b/>
            <sz val="9"/>
            <color indexed="81"/>
            <rFont val="Tahoma"/>
            <family val="2"/>
          </rPr>
          <t>ROLE: Utilisé par la page 3 :Administration1 Pour préciser les rôles selon responsabilité Simple ou Partagée, placé cellules A6 et A15</t>
        </r>
      </text>
    </comment>
    <comment ref="AP76" authorId="2" shapeId="0" xr:uid="{00000000-0006-0000-0100-000007000000}">
      <text>
        <r>
          <rPr>
            <b/>
            <sz val="10"/>
            <color indexed="81"/>
            <rFont val="Comic Sans MS"/>
            <family val="4"/>
          </rPr>
          <t>Mettre 1 pour les Clubs qui ont une liste d'entraîneurs
(vérifier chaque année)</t>
        </r>
      </text>
    </comment>
    <comment ref="AQ76" authorId="0" shapeId="0" xr:uid="{00000000-0006-0000-0100-000008000000}">
      <text>
        <r>
          <rPr>
            <b/>
            <sz val="9"/>
            <color indexed="81"/>
            <rFont val="Tahoma"/>
            <family val="2"/>
          </rPr>
          <t>Nouveau 2018
Pour cibler précisement les clubs et codes erreurs appropriés
voir tableau ci-dessous</t>
        </r>
      </text>
    </comment>
    <comment ref="BL78" authorId="0" shapeId="0" xr:uid="{00000000-0006-0000-0100-000009000000}">
      <text>
        <r>
          <rPr>
            <sz val="9"/>
            <color indexed="81"/>
            <rFont val="Tahoma"/>
            <family val="2"/>
          </rPr>
          <t>Contenu renvoyé sur Titre!C32</t>
        </r>
      </text>
    </comment>
    <comment ref="BL79" authorId="0" shapeId="0" xr:uid="{00000000-0006-0000-0100-00000A000000}">
      <text>
        <r>
          <rPr>
            <sz val="9"/>
            <color indexed="81"/>
            <rFont val="Tahoma"/>
            <family val="2"/>
          </rPr>
          <t>Contenu renvoyé sur Titre!C33</t>
        </r>
      </text>
    </comment>
    <comment ref="BL80" authorId="0" shapeId="0" xr:uid="{00000000-0006-0000-0100-00000B000000}">
      <text>
        <r>
          <rPr>
            <sz val="9"/>
            <color indexed="81"/>
            <rFont val="Tahoma"/>
            <family val="2"/>
          </rPr>
          <t>Contenu renvoyé sur Encadrement!D4
Titre!C34</t>
        </r>
      </text>
    </comment>
    <comment ref="BL81" authorId="0" shapeId="0" xr:uid="{00000000-0006-0000-0100-00000C000000}">
      <text>
        <r>
          <rPr>
            <sz val="9"/>
            <color indexed="81"/>
            <rFont val="Tahoma"/>
            <family val="2"/>
          </rPr>
          <t>Contenu renvoyé sur Encadrement!F4 et Titre!C35</t>
        </r>
      </text>
    </comment>
    <comment ref="BL82" authorId="0" shapeId="0" xr:uid="{00000000-0006-0000-0100-00000D000000}">
      <text>
        <r>
          <rPr>
            <sz val="9"/>
            <color indexed="81"/>
            <rFont val="Tahoma"/>
            <family val="2"/>
          </rPr>
          <t>Contenu renvoyé sur Titre!C36</t>
        </r>
      </text>
    </comment>
    <comment ref="BR98" authorId="1" shapeId="0" xr:uid="{00000000-0006-0000-0100-00000E000000}">
      <text>
        <r>
          <rPr>
            <b/>
            <sz val="8"/>
            <color indexed="81"/>
            <rFont val="Tahoma"/>
            <family val="2"/>
          </rPr>
          <t>Formule spéciale pour faire apparaître ou non le message dispense sur la page Encadrement (quitus)
Officiels et Entraîneurs</t>
        </r>
      </text>
    </comment>
    <comment ref="BQ105" authorId="1" shapeId="0" xr:uid="{00000000-0006-0000-0100-00000F000000}">
      <text>
        <r>
          <rPr>
            <b/>
            <sz val="8"/>
            <color indexed="81"/>
            <rFont val="Tahoma"/>
            <family val="2"/>
          </rPr>
          <t>Formule spéciale qui tient compte qu'une liste entraineurs a été fournie au club et qu'il déclare ne plus avoir d'entraineurs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Utilisateur Windows</author>
  </authors>
  <commentList>
    <comment ref="I39" authorId="0" shapeId="0" xr:uid="{00000000-0006-0000-1500-000001000000}">
      <text>
        <r>
          <rPr>
            <b/>
            <sz val="9"/>
            <color indexed="81"/>
            <rFont val="Tahoma"/>
            <family val="2"/>
          </rPr>
          <t>La formule de détection contient Ref 9 (La Gaule Eybinoise) pour éviter un pb de corrélation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Asso OMS Eybens</author>
  </authors>
  <commentList>
    <comment ref="D8" authorId="0" shapeId="0" xr:uid="{00000000-0006-0000-1600-000001000000}">
      <text>
        <r>
          <rPr>
            <b/>
            <sz val="9"/>
            <color indexed="81"/>
            <rFont val="Tahoma"/>
            <family val="2"/>
          </rPr>
          <t>Asso OMS Eybens:</t>
        </r>
        <r>
          <rPr>
            <sz val="9"/>
            <color indexed="81"/>
            <rFont val="Tahoma"/>
            <family val="2"/>
          </rPr>
          <t xml:space="preserve">
</t>
        </r>
      </text>
    </comment>
  </commentList>
</comments>
</file>

<file path=xl/sharedStrings.xml><?xml version="1.0" encoding="utf-8"?>
<sst xmlns="http://schemas.openxmlformats.org/spreadsheetml/2006/main" count="1723" uniqueCount="1075">
  <si>
    <t>AGOK&gt;</t>
  </si>
  <si>
    <t>AGNOK&gt;</t>
  </si>
  <si>
    <t>CRAG</t>
  </si>
  <si>
    <t>Retourner ce questionnaire complété :</t>
  </si>
  <si>
    <t>&lt;&lt; Retour vers DEPART</t>
  </si>
  <si>
    <t>Téléphone fixe
et portable</t>
  </si>
  <si>
    <t>Secrétaire Adjoint</t>
  </si>
  <si>
    <t>Trésorier Adjoint</t>
  </si>
  <si>
    <t>Adresse Postale 
et  complément</t>
  </si>
  <si>
    <t>Fonction</t>
  </si>
  <si>
    <t>Rôle / Fonction</t>
  </si>
  <si>
    <t>Conseil d'administration  suite</t>
  </si>
  <si>
    <t>B2 - Bureau Directeur / Conseil d'Administration Suite</t>
  </si>
  <si>
    <t>Nombre ou fréquence de réunion du CA</t>
  </si>
  <si>
    <t>Date de votre dernière AG</t>
  </si>
  <si>
    <t xml:space="preserve">C - Assurance responsabilité civile </t>
  </si>
  <si>
    <t>Joindre OBLIGATOIREMENT attestation valide</t>
  </si>
  <si>
    <t>&gt;&gt;&gt;</t>
  </si>
  <si>
    <t>D - CATEGORIES d'AGES et COTISATIONS</t>
  </si>
  <si>
    <t>D1 - Catégories d'ages pour les sports fédérés (!)</t>
  </si>
  <si>
    <t>B - ADMINISTRATION</t>
  </si>
  <si>
    <t>N-1</t>
  </si>
  <si>
    <t>N</t>
  </si>
  <si>
    <t>Non Affiliée</t>
  </si>
  <si>
    <t>Affiliée à une Fédération</t>
  </si>
  <si>
    <t>Avec agrément Sports</t>
  </si>
  <si>
    <t>Votre association est-elle affiliée à une fédération sportive agréée?</t>
  </si>
  <si>
    <t>Avec entraîneurs</t>
  </si>
  <si>
    <t>Sans entraîneurs</t>
  </si>
  <si>
    <t>Sans agrément Sports</t>
  </si>
  <si>
    <t>Compétitions INDIVIDUELS</t>
  </si>
  <si>
    <t>Pas de Compétitions</t>
  </si>
  <si>
    <t>Affiliation</t>
  </si>
  <si>
    <t>Officiels</t>
  </si>
  <si>
    <t>Gestion des Types et des Pages</t>
  </si>
  <si>
    <t>Licenciés</t>
  </si>
  <si>
    <t>Non licenciés</t>
  </si>
  <si>
    <t>Détails totalisés</t>
  </si>
  <si>
    <t>déclaré :</t>
  </si>
  <si>
    <t>&gt;&gt;&gt;&gt;</t>
  </si>
  <si>
    <t>Le texte ci-dessus est envoyé vers l'onglet Encadrement</t>
  </si>
  <si>
    <t>E1</t>
  </si>
  <si>
    <t>E2 - Tableau récapitulatif</t>
  </si>
  <si>
    <t>SAISONS</t>
  </si>
  <si>
    <t>Dettes Etat et Collectivités Publiques</t>
  </si>
  <si>
    <t>age</t>
  </si>
  <si>
    <t>Pour club "intercommunal", préciser la ou les villes associées à Eybens</t>
  </si>
  <si>
    <t>Cocher ici&gt;</t>
  </si>
  <si>
    <t>si vous n'avez pas de compétitions régionales et sup.</t>
  </si>
  <si>
    <t>Saison de référence</t>
  </si>
  <si>
    <t>Saison de référence :</t>
  </si>
  <si>
    <t>Cette page de "recommandations"  se veut pédagogique pour que CLUBS &amp; OMS atteignent un objectif de qualité sur le questionnaire de "Subventions OMS"</t>
  </si>
  <si>
    <t>Nombre de stages d'initiation ou de perfectionnement</t>
  </si>
  <si>
    <t>Nombre de stagiaires ………………………………………..</t>
  </si>
  <si>
    <t>F - Encadrement technique - Plan de Formation</t>
  </si>
  <si>
    <t>SaisonActuelle</t>
  </si>
  <si>
    <t>SaisonAvant</t>
  </si>
  <si>
    <t>Entraineurs</t>
  </si>
  <si>
    <t>Charges</t>
  </si>
  <si>
    <t>Bilan</t>
  </si>
  <si>
    <t>ChargesPrévi</t>
  </si>
  <si>
    <t>ProduitsPrévi</t>
  </si>
  <si>
    <t>Agrément</t>
  </si>
  <si>
    <t>CompetEQUIP</t>
  </si>
  <si>
    <t>ResultEQUIP</t>
  </si>
  <si>
    <t>CompetINDIV</t>
  </si>
  <si>
    <t>RésultINDIVIDU</t>
  </si>
  <si>
    <t>Charges(Prévi)</t>
  </si>
  <si>
    <t>Final PJ</t>
  </si>
  <si>
    <t>Contrôle</t>
  </si>
  <si>
    <t>Niveau Compétence</t>
  </si>
  <si>
    <t>Identité</t>
  </si>
  <si>
    <t>International</t>
  </si>
  <si>
    <t>National</t>
  </si>
  <si>
    <t>Régional</t>
  </si>
  <si>
    <t>Départemental</t>
  </si>
  <si>
    <t>NOM</t>
  </si>
  <si>
    <t>G - Officiels  (arbitre, juge, table de marque, …)</t>
  </si>
  <si>
    <t>Commentaires</t>
  </si>
  <si>
    <t>Ville1</t>
  </si>
  <si>
    <t>Ville2</t>
  </si>
  <si>
    <t>Effectif équipe courant</t>
  </si>
  <si>
    <t>Saison :</t>
  </si>
  <si>
    <t>Championnat</t>
  </si>
  <si>
    <t xml:space="preserve">1er </t>
  </si>
  <si>
    <t>2ème</t>
  </si>
  <si>
    <t>3ème</t>
  </si>
  <si>
    <t>1er Tiers</t>
  </si>
  <si>
    <t>Inter régional  Sud-Est</t>
  </si>
  <si>
    <t>Lieu  de la Compétition</t>
  </si>
  <si>
    <t>Nbre de VOS membres engagés</t>
  </si>
  <si>
    <t>Date de la 
Compétition</t>
  </si>
  <si>
    <t>J - Compétitions Officielles  "INDIVIDUEL"</t>
  </si>
  <si>
    <t>Vous devez OBLIGATOIREMENT indiquer le lieu de l'épreuve et département ex: Montélimar(26)</t>
  </si>
  <si>
    <t>2ème ou 3ème</t>
  </si>
  <si>
    <t>Finaliste</t>
  </si>
  <si>
    <t>Qualification</t>
  </si>
  <si>
    <t>Liste OMS Entraîneurs</t>
  </si>
  <si>
    <t>CodeEntrain</t>
  </si>
  <si>
    <t>Poule de: Nombre d'équipes</t>
  </si>
  <si>
    <t>Résultat_Individuel</t>
  </si>
  <si>
    <t>Choisir le nom de votre Association (DEPART)</t>
  </si>
  <si>
    <t>ABREV</t>
  </si>
  <si>
    <t>NOMASSOC</t>
  </si>
  <si>
    <t>1 - Vous devez sélectionner le nom de votre Association dans la liste déroulante puis renseigner les 5 autres questions</t>
  </si>
  <si>
    <t>Ville 3</t>
  </si>
  <si>
    <t>Vous n'êtes pas concerné  par la liste entraîneurs</t>
  </si>
  <si>
    <t>Vos déclarations:</t>
  </si>
  <si>
    <t>Régional
Individuel</t>
  </si>
  <si>
    <t>National
Individuel</t>
  </si>
  <si>
    <t>InterRégional ou NC
Equipes</t>
  </si>
  <si>
    <t>InterRégional ou NC
 Individuel</t>
  </si>
  <si>
    <t>D3 - Observations  et commentaires du tableau D2</t>
  </si>
  <si>
    <t>SIRET</t>
  </si>
  <si>
    <t>CODE SIRET
Format personnalisé</t>
  </si>
  <si>
    <t>indiquer les coordonnées complètes</t>
  </si>
  <si>
    <t>Correspondant OMS
(*)</t>
  </si>
  <si>
    <t>Saison de Référence pour les adhérents</t>
  </si>
  <si>
    <t xml:space="preserve">E - REPARTITION des EFFECTIFS </t>
  </si>
  <si>
    <t>Sans officiels</t>
  </si>
  <si>
    <t>Avec des officiels</t>
  </si>
  <si>
    <r>
      <t xml:space="preserve">(*)
</t>
    </r>
    <r>
      <rPr>
        <b/>
        <sz val="9"/>
        <rFont val="Tahoma"/>
        <family val="2"/>
      </rPr>
      <t xml:space="preserve">CT </t>
    </r>
    <r>
      <rPr>
        <sz val="9"/>
        <rFont val="Tahoma"/>
        <family val="2"/>
      </rPr>
      <t xml:space="preserve">ou </t>
    </r>
    <r>
      <rPr>
        <b/>
        <sz val="9"/>
        <rFont val="Tahoma"/>
        <family val="2"/>
      </rPr>
      <t>CP</t>
    </r>
    <r>
      <rPr>
        <sz val="9"/>
        <rFont val="Tahoma"/>
        <family val="2"/>
      </rPr>
      <t xml:space="preserve"> 
ou </t>
    </r>
    <r>
      <rPr>
        <b/>
        <sz val="9"/>
        <rFont val="Tahoma"/>
        <family val="2"/>
      </rPr>
      <t>Date</t>
    </r>
  </si>
  <si>
    <t>X</t>
  </si>
  <si>
    <t>Subv. Eybens Fonctionnement - Adhérents</t>
  </si>
  <si>
    <t>Subv. Eybens Fonctionnement - Encadrement</t>
  </si>
  <si>
    <t>Subv. Eybens Fonctionnement - Invest des dirigeants</t>
  </si>
  <si>
    <t>Subv. Eybens Aide Compétition - Déplacements</t>
  </si>
  <si>
    <t>Subv. Eybens Aide Compétition - Résultats</t>
  </si>
  <si>
    <t>Subv. Eybens Projets -Projet Autre</t>
  </si>
  <si>
    <t>Créditeurs divers</t>
  </si>
  <si>
    <t>Valeurs mobilières de placement (titres)</t>
  </si>
  <si>
    <t>calcul du nb de caractères</t>
  </si>
  <si>
    <t>Subv. Eybens Projets -Projet Club</t>
  </si>
  <si>
    <t>Subv. Eybens Projets -Projet Ville</t>
  </si>
  <si>
    <t xml:space="preserve">Ce dossier est suffisamment exigeant pour que vous le traitiez dès réception. N'attendez pas la dernière semaine! Et consultez nos recommandations ci-contre </t>
  </si>
  <si>
    <t>Suggestions!
Pour la prochaine saison</t>
  </si>
  <si>
    <t>La consultation de notre site 
www.oms-eybens.com est susceptible de vous apporter des informations utiles alors n'hésitez pas c'est ici INFOS ASSOCIATIONS.</t>
  </si>
  <si>
    <t>Comment adapter (personnalisation) votre questionnaire?
Quel impact sur votre Questionnaire?
Quels sont les avantages?</t>
  </si>
  <si>
    <t xml:space="preserve">Ajout 256 si liste entraineurs nouvelle </t>
  </si>
  <si>
    <t>S/total</t>
  </si>
  <si>
    <t>Total</t>
  </si>
  <si>
    <t>&lt;</t>
  </si>
  <si>
    <t>N°bit</t>
  </si>
  <si>
    <t>valeur bit &gt;</t>
  </si>
  <si>
    <t>Admmistration 2</t>
  </si>
  <si>
    <t>CHOIXref</t>
  </si>
  <si>
    <r>
      <t xml:space="preserve">Les renseignements fournis sur l'onglet "Départ" permettent de rationnaliser le nombre de pages que vous aurez à renseigner et à imprimer. De plus il permet sur de nombreuses pages d'avoir des </t>
    </r>
    <r>
      <rPr>
        <b/>
        <sz val="10"/>
        <color indexed="10"/>
        <rFont val="Calibri"/>
        <family val="2"/>
      </rPr>
      <t>libellés automatiques adaptés à votre spécificité</t>
    </r>
    <r>
      <rPr>
        <b/>
        <sz val="10"/>
        <color indexed="8"/>
        <rFont val="Calibri"/>
        <family val="2"/>
      </rPr>
      <t xml:space="preserve">.
 Il apporte à l'OMS des précisions très utiles pour l'analyse de votre dossier.
</t>
    </r>
  </si>
  <si>
    <t>n</t>
  </si>
  <si>
    <t>Régionale</t>
  </si>
  <si>
    <t>Inter-Régional</t>
  </si>
  <si>
    <t>i</t>
  </si>
  <si>
    <t>ainsi que des libellés automatiques</t>
  </si>
  <si>
    <t>Vos choix déterminent les pages à compléter</t>
  </si>
  <si>
    <t>Date d’agrément Sport</t>
  </si>
  <si>
    <t>Date autorisation APE</t>
  </si>
  <si>
    <t>Cette personnalisation nécessaire, permet de compléter le dossier dans les meilleures conditions d'informations pratiques. En cas de doute ou de difficultés vous pouvez toujours nous contacter. 
L'utilisation est optimale avec EXCEL, mais peut être utilisée avec CALC (Open Office). N'utilisez que sous environnement Windows ou Mac  Soyez attentif aux remarques lors du survol des cellules.</t>
  </si>
  <si>
    <t>c) Valeur du patrimoine intégré =</t>
  </si>
  <si>
    <t>*Adresse électronique du Club</t>
  </si>
  <si>
    <t>Voir</t>
  </si>
  <si>
    <r>
      <t xml:space="preserve">-Rappel: Votre première action doit être de renseigner la page "DEPART".
- Utilisez l'onglet "GUIDE" qui est un sommaire vous permettant d'accéder par des liens aux différentes pages, ainsi qu'aux aides intégrées.
- Prenez le temps d'observer l'ensemble des pages que vous aurez à compléter pour "rechercher et préparer vos données" 
- N'hésitez pas à nous consulter pour obtenir des précisions. 
- </t>
    </r>
    <r>
      <rPr>
        <b/>
        <u/>
        <sz val="10"/>
        <rFont val="Calibri"/>
        <family val="2"/>
      </rPr>
      <t>N'imprimez pas en Recto-Verso</t>
    </r>
  </si>
  <si>
    <r>
      <t>La personnalisation est OBLIGATOIRE est doit être votre</t>
    </r>
    <r>
      <rPr>
        <b/>
        <sz val="10"/>
        <color indexed="10"/>
        <rFont val="Calibri"/>
        <family val="2"/>
      </rPr>
      <t xml:space="preserve"> première action</t>
    </r>
    <r>
      <rPr>
        <b/>
        <sz val="10"/>
        <color indexed="8"/>
        <rFont val="Calibri"/>
        <family val="2"/>
      </rPr>
      <t xml:space="preserve"> sur le fichier afin de renseigner les 6 paramètres qui vous sont proposés sur l'onglet </t>
    </r>
    <r>
      <rPr>
        <b/>
        <sz val="10"/>
        <color indexed="10"/>
        <rFont val="Calibri"/>
        <family val="2"/>
      </rPr>
      <t>"DEPART"</t>
    </r>
    <r>
      <rPr>
        <b/>
        <sz val="10"/>
        <color indexed="8"/>
        <rFont val="Calibri"/>
        <family val="2"/>
      </rPr>
      <t xml:space="preserve">.
Attention si vous êtes plusieurs à intervenir sur le fichier il est nécessaire que chacun travaille sur </t>
    </r>
    <r>
      <rPr>
        <b/>
        <u/>
        <sz val="10"/>
        <color indexed="8"/>
        <rFont val="Calibri"/>
        <family val="2"/>
      </rPr>
      <t>la même base de personnalisation</t>
    </r>
    <r>
      <rPr>
        <b/>
        <sz val="10"/>
        <color indexed="8"/>
        <rFont val="Calibri"/>
        <family val="2"/>
      </rPr>
      <t>.</t>
    </r>
  </si>
  <si>
    <t>Ce questionnaire permet à l'OMS permet de déterminer, à partir de critères définis,  les aides de ses associations adhérentes.
Ces aides tiennent compte de la spécificité de chaque Club, pour y répondre notre questionnaire est personnalisé par vous même (voir 5) et pas l'OMS.</t>
  </si>
  <si>
    <r>
      <t>- Ne fournissez que les renseignements demandés , vouloir rajouter d'autres infos est un désagrément pour l'étude des dossiers.
- Un coup d'oeil sur l'onglet "CONTROLE"
- Avant de nous retourner le dossier, prenez quelques minutes pour le consulter et de vérifier le nombre de pages et les pièces annexes, (</t>
    </r>
    <r>
      <rPr>
        <b/>
        <i/>
        <sz val="10"/>
        <color indexed="8"/>
        <rFont val="Calibri"/>
        <family val="2"/>
      </rPr>
      <t>Assurance RC - PV de votre AG - Chèque de 10 euros - ...</t>
    </r>
    <r>
      <rPr>
        <b/>
        <sz val="10"/>
        <color indexed="8"/>
        <rFont val="Calibri"/>
        <family val="2"/>
      </rPr>
      <t xml:space="preserve">) recensées sur la page "FINAL".
</t>
    </r>
  </si>
  <si>
    <t>Liste disponible en téléchargement sur notre site. Pour y accéder, cliquer sur le lien ci-dessous:</t>
  </si>
  <si>
    <t xml:space="preserve">diplômes en vigueur l'année dernière. </t>
  </si>
  <si>
    <t>Subv. Eybens Aide Compétition - Officiels et Arbitrages</t>
  </si>
  <si>
    <t>Sous-traitance Générale</t>
  </si>
  <si>
    <t>Choix Club (ci-dessous)</t>
  </si>
  <si>
    <t>A5 - Compte Bancaire:</t>
  </si>
  <si>
    <t>OBLIGATOIRE</t>
  </si>
  <si>
    <t>NOUVEAU</t>
  </si>
  <si>
    <t xml:space="preserve">Niveau de compétition </t>
  </si>
  <si>
    <t>(10)</t>
  </si>
  <si>
    <t>(6)</t>
  </si>
  <si>
    <t>(3)</t>
  </si>
  <si>
    <t>(1)</t>
  </si>
  <si>
    <t>(13)</t>
  </si>
  <si>
    <t>(9)</t>
  </si>
  <si>
    <t>(5)</t>
  </si>
  <si>
    <t>(2)</t>
  </si>
  <si>
    <t>(4)</t>
  </si>
  <si>
    <t>(8)</t>
  </si>
  <si>
    <t>(12)</t>
  </si>
  <si>
    <t>(7)</t>
  </si>
  <si>
    <t>(11)</t>
  </si>
  <si>
    <t>page</t>
  </si>
  <si>
    <t>code</t>
  </si>
  <si>
    <t>InterRégional</t>
  </si>
  <si>
    <t>Liste Entraîneurs</t>
  </si>
  <si>
    <t>7A</t>
  </si>
  <si>
    <t>Compet EQUIP</t>
  </si>
  <si>
    <t>CompetIndividuel</t>
  </si>
  <si>
    <t xml:space="preserve">Site internet OMS </t>
  </si>
  <si>
    <t xml:space="preserve">"subventions" </t>
  </si>
  <si>
    <t>Nombre  (doit correspondre à votre liste page 7)</t>
  </si>
  <si>
    <t>Une liste des entraîneurs pour lesquels nous détenons copie des diplômes est disponible en téléchargement sur notre site</t>
  </si>
  <si>
    <t>ATTENTION :Vous avez déclaré ne plus avoir d'entraîneurs, l'OMS dispose d'une liste (si déclaration erronée, rectifier Onglet :"Départ" - case entraîneurs)</t>
  </si>
  <si>
    <t xml:space="preserve">F1 - Plan de Formation Entraîneurs &amp; Officiels - Stages  - </t>
  </si>
  <si>
    <t>F 2- Éducateurs : toute personne qui intervient REGULIEREMENT auprès d'un groupe</t>
  </si>
  <si>
    <t>F3 - Entraîneurs liste / diplômes / activité</t>
  </si>
  <si>
    <t>Cette page ne doit pas être imprimée</t>
  </si>
  <si>
    <t xml:space="preserve">ENCADREMENT </t>
  </si>
  <si>
    <t>Identités</t>
  </si>
  <si>
    <t>Diplômes (x)</t>
  </si>
  <si>
    <t>Validité</t>
  </si>
  <si>
    <t>Temps/semaine</t>
  </si>
  <si>
    <t>ê</t>
  </si>
  <si>
    <t>État</t>
  </si>
  <si>
    <t>Fédéral</t>
  </si>
  <si>
    <t>Sans</t>
  </si>
  <si>
    <t>Diplômes</t>
  </si>
  <si>
    <t>Diplôme</t>
  </si>
  <si>
    <t>heures</t>
  </si>
  <si>
    <t>minutes</t>
  </si>
  <si>
    <t>Christophe</t>
  </si>
  <si>
    <t>BEES 1</t>
  </si>
  <si>
    <t>S</t>
  </si>
  <si>
    <t>MACHIN</t>
  </si>
  <si>
    <t>Riri</t>
  </si>
  <si>
    <t xml:space="preserve">BF1 </t>
  </si>
  <si>
    <t>CLUB TEST</t>
  </si>
  <si>
    <t>inscrire S en colonne  B pour annuler entraîneurs</t>
  </si>
  <si>
    <r>
      <t>*</t>
    </r>
    <r>
      <rPr>
        <b/>
        <sz val="11"/>
        <color indexed="8"/>
        <rFont val="Calibri"/>
        <family val="2"/>
      </rPr>
      <t>S</t>
    </r>
    <r>
      <rPr>
        <sz val="11"/>
        <color theme="1"/>
        <rFont val="Tahoma"/>
        <family val="2"/>
      </rPr>
      <t>=Suppression</t>
    </r>
  </si>
  <si>
    <t>Dans cet exemple</t>
  </si>
  <si>
    <t xml:space="preserve">MACHIN n'exerce plus dans votre Club mettre un S en regard de son nom </t>
  </si>
  <si>
    <t>TRUC</t>
  </si>
  <si>
    <t>BIDULE</t>
  </si>
  <si>
    <t>Jean</t>
  </si>
  <si>
    <t>Théo</t>
  </si>
  <si>
    <t>BF2</t>
  </si>
  <si>
    <t>MEILLEUR</t>
  </si>
  <si>
    <t>Noel</t>
  </si>
  <si>
    <t>En bleu liste des entraîneurs pour lesquels l'OMS détient copie des diplômes</t>
  </si>
  <si>
    <t>N'oubliez pas d'indiquer le temps d'encadrement pour chacun (zone verte)</t>
  </si>
  <si>
    <t>Exemple</t>
  </si>
  <si>
    <t>automatiquement, son NOM et Prénom sont grisés. (essayez sur les autres titulaires)</t>
  </si>
  <si>
    <t>BEES 2</t>
  </si>
  <si>
    <t>Mot de passe exigé : &gt;&gt;</t>
  </si>
  <si>
    <t>INSTRUCTIONS</t>
  </si>
  <si>
    <r>
      <t>pour nouveau diplôme indiquer un "</t>
    </r>
    <r>
      <rPr>
        <b/>
        <sz val="11"/>
        <color indexed="8"/>
        <rFont val="Tahoma"/>
        <family val="2"/>
      </rPr>
      <t>N</t>
    </r>
    <r>
      <rPr>
        <sz val="11"/>
        <color theme="1"/>
        <rFont val="Tahoma"/>
        <family val="2"/>
      </rPr>
      <t>"</t>
    </r>
  </si>
  <si>
    <t>Nbre déplacements
si ( CP ) en colonne 1</t>
  </si>
  <si>
    <t>Pour tout nouvel entraîneur diplômé joindre photocopie de son diplôme, ainsi que pour les évolutions de diplômes</t>
  </si>
  <si>
    <t>BIDULE avait un BEES1 il a obtenu un BEES2 , inscrire  N dans la colonne et sa nouvelle qualification</t>
  </si>
  <si>
    <t>L'OMS dispose d'une liste des entraîneurs pour lesquels il détient photocopies des</t>
  </si>
  <si>
    <t>Apporter les rectifications sur la LISTE téléchargée : ajout, suppression, annulation</t>
  </si>
  <si>
    <t>selon l'exemple ci-dessous , et l'imprimer *</t>
  </si>
  <si>
    <t>*La liste est à joindre au présent questionnaire en lieu et place de la page 7.</t>
  </si>
  <si>
    <t>A actualiser chaque année les cellules jaune vif</t>
  </si>
  <si>
    <t>AGNUL</t>
  </si>
  <si>
    <t>Date AG non renseignée! Obligatoire</t>
  </si>
  <si>
    <t>Dispense</t>
  </si>
  <si>
    <t>Le niveau "départemental" et la catégorie "vétérans" sont exclues</t>
  </si>
  <si>
    <t>Niveau "départemental" et catégorie "vétérans" sont exclus</t>
  </si>
  <si>
    <t xml:space="preserve"> N° Département + Ville</t>
  </si>
  <si>
    <t>B3 - Activité</t>
  </si>
  <si>
    <t>En fonction de CodeEntrain</t>
  </si>
  <si>
    <t>Nom de l'équipe</t>
  </si>
  <si>
    <t>=SaisonAvant</t>
  </si>
  <si>
    <t>=SaisonActuelle</t>
  </si>
  <si>
    <t>&gt;</t>
  </si>
  <si>
    <t>Informations pour renseigner ce tableau et optimiser son évaluation par l'OMS:</t>
  </si>
  <si>
    <t>^2</t>
  </si>
  <si>
    <t>TablePage</t>
  </si>
  <si>
    <t>SelectPages</t>
  </si>
  <si>
    <t xml:space="preserve">Inter régional  </t>
  </si>
  <si>
    <t>Exclure les tranches d'ages inférieures à 15 ans</t>
  </si>
  <si>
    <t>Dans ce tableau vous devez reprendre les personnes susceptibles d'officier lors de compétitons</t>
  </si>
  <si>
    <t>(*)</t>
  </si>
  <si>
    <t>Régional
Equipes</t>
  </si>
  <si>
    <t>National
Equipes</t>
  </si>
  <si>
    <r>
      <t xml:space="preserve">Pour optimiser votre tableau vous devez indiquer par ordre décroissant les </t>
    </r>
    <r>
      <rPr>
        <b/>
        <sz val="10"/>
        <rFont val="Tahoma"/>
        <family val="2"/>
      </rPr>
      <t xml:space="preserve">10 compétitions </t>
    </r>
    <r>
      <rPr>
        <sz val="10"/>
        <rFont val="Tahoma"/>
        <family val="2"/>
      </rPr>
      <t xml:space="preserve"> les plus importantes  par niveau de compétition</t>
    </r>
  </si>
  <si>
    <t>I - Résultats   "EQUIPE" compétitions fédérales</t>
  </si>
  <si>
    <t>Localisation des déplacements en indiquant
les N° des départements correspondant à chaque déplacement : format xx/yy/zz</t>
  </si>
  <si>
    <t>Enregistrés en préfecture le</t>
  </si>
  <si>
    <t>Assurez vous de la conformité et exactitude des éléments fournis, attention aux oublis!</t>
  </si>
  <si>
    <r>
      <t xml:space="preserve">clubs intercommunaux ou </t>
    </r>
    <r>
      <rPr>
        <b/>
        <sz val="8"/>
        <rFont val="Tahoma"/>
        <family val="2"/>
      </rPr>
      <t>équipes</t>
    </r>
    <r>
      <rPr>
        <sz val="8"/>
        <rFont val="Tahoma"/>
        <family val="2"/>
      </rPr>
      <t xml:space="preserve"> inter-clubs, préciser les villes associées à Eybens</t>
    </r>
  </si>
  <si>
    <t>Néant</t>
  </si>
  <si>
    <t>Vous ne devez pas compléter ni imprimer cette page</t>
  </si>
  <si>
    <t>Pages à joindre pour constitution de votre dossier</t>
  </si>
  <si>
    <t>Subv. Eybens Projets -Projet Haut-Niveau</t>
  </si>
  <si>
    <t>Le chèque d'adhésion (10 €) libellé à l'ordre de l'OMS d'Eybens</t>
  </si>
  <si>
    <t>Épreuves</t>
  </si>
  <si>
    <t>Diplôme d'État</t>
  </si>
  <si>
    <t>Nature de la compétition 
OBLIGATOIRE</t>
  </si>
  <si>
    <t>A1 - Dénomination et coordonnées:</t>
  </si>
  <si>
    <t>déclaré:</t>
  </si>
  <si>
    <t>Fonction à préciser</t>
  </si>
  <si>
    <t>Compte-Rendu de l'A.G.</t>
  </si>
  <si>
    <t>Services bancaires et assimilés</t>
  </si>
  <si>
    <t>Transports de biens</t>
  </si>
  <si>
    <t>saisonrefEquip</t>
  </si>
  <si>
    <t>Tranches d'âges</t>
  </si>
  <si>
    <t>K- Résultats   "INDIVIDUEL" compétitions fédérales</t>
  </si>
  <si>
    <t>ListeEntraineur</t>
  </si>
  <si>
    <t>Nom de l’association</t>
  </si>
  <si>
    <t xml:space="preserve">Code Siret </t>
  </si>
  <si>
    <t>Adresse du siège</t>
  </si>
  <si>
    <t>Téléphone siège </t>
  </si>
  <si>
    <t>Fax</t>
  </si>
  <si>
    <t>A2 - Statuts:</t>
  </si>
  <si>
    <t>Sous le numéro</t>
  </si>
  <si>
    <t>A3 - Affiliation Fédérale</t>
  </si>
  <si>
    <t>Nom de la Fédération</t>
  </si>
  <si>
    <t>N° d’affiliation</t>
  </si>
  <si>
    <t>Adresse de la Fédération</t>
  </si>
  <si>
    <t>Site internet de la fédération</t>
  </si>
  <si>
    <r>
      <t xml:space="preserve">A -  </t>
    </r>
    <r>
      <rPr>
        <b/>
        <sz val="12"/>
        <rFont val="Arial"/>
        <family val="2"/>
      </rPr>
      <t>PRESENTATION</t>
    </r>
  </si>
  <si>
    <t>N° Enregistrement</t>
  </si>
  <si>
    <t>Nom</t>
  </si>
  <si>
    <t>Prénom</t>
  </si>
  <si>
    <t>Code postal</t>
  </si>
  <si>
    <t>Ville</t>
  </si>
  <si>
    <t>Adresse électronique</t>
  </si>
  <si>
    <t>B - ADMISTRATION</t>
  </si>
  <si>
    <t>B1 - Bureau Directeur / Conseil d'Administration</t>
  </si>
  <si>
    <t>Catégories</t>
  </si>
  <si>
    <t>Ages</t>
  </si>
  <si>
    <t>Eybinois</t>
  </si>
  <si>
    <t>Extérieurs</t>
  </si>
  <si>
    <t>Reversion à Fédération</t>
  </si>
  <si>
    <t>Nom de l'assurance</t>
  </si>
  <si>
    <t>Adresse</t>
  </si>
  <si>
    <t>CHARGES</t>
  </si>
  <si>
    <t>Montants</t>
  </si>
  <si>
    <t>Totaux</t>
  </si>
  <si>
    <t>ACHATS</t>
  </si>
  <si>
    <t>Achats équipement pour activité</t>
  </si>
  <si>
    <t>Achat matière première fournitures</t>
  </si>
  <si>
    <t>Achats marchandises pour revente</t>
  </si>
  <si>
    <t>Variation de stock de marchandises (+ou-)</t>
  </si>
  <si>
    <t>60.</t>
  </si>
  <si>
    <t>SERVICES EXTERIEURS</t>
  </si>
  <si>
    <t>Locations</t>
  </si>
  <si>
    <t>Travaux entretien et réparation</t>
  </si>
  <si>
    <t>Primes d'assurance</t>
  </si>
  <si>
    <t>Documentation générale</t>
  </si>
  <si>
    <t>AUTRES SERVICES EXTERIEURS</t>
  </si>
  <si>
    <t>Personnel extérieur à l'Association</t>
  </si>
  <si>
    <t>Frais de rémunération d'intermédiaires</t>
  </si>
  <si>
    <t>Relations extérieures, manifestations</t>
  </si>
  <si>
    <t>Déplacements, missions, réception</t>
  </si>
  <si>
    <t>Frais postaux et télécommunication</t>
  </si>
  <si>
    <t>62.</t>
  </si>
  <si>
    <r>
      <t xml:space="preserve">IMPOTS TAXES et VERSEMENTS </t>
    </r>
    <r>
      <rPr>
        <b/>
        <sz val="10"/>
        <rFont val="Arial"/>
        <family val="2"/>
      </rPr>
      <t>ASSIMILES</t>
    </r>
  </si>
  <si>
    <t>63.</t>
  </si>
  <si>
    <t>CHARGES DE PERSONNEL</t>
  </si>
  <si>
    <t>Rémunération du personnel</t>
  </si>
  <si>
    <t>Charges Sécurité sociale et prévoyance</t>
  </si>
  <si>
    <t>64.</t>
  </si>
  <si>
    <r>
      <t xml:space="preserve">AUTRES CHARGES de GESTION </t>
    </r>
    <r>
      <rPr>
        <b/>
        <sz val="10"/>
        <rFont val="Arial"/>
        <family val="2"/>
      </rPr>
      <t>COURANTE</t>
    </r>
  </si>
  <si>
    <t>Charges diverses de gestion courante</t>
  </si>
  <si>
    <t>Frais affiliations et cotisations</t>
  </si>
  <si>
    <t>Engagement équipe ou compétiteur</t>
  </si>
  <si>
    <t>Reversement licences</t>
  </si>
  <si>
    <t>Frais de mutation</t>
  </si>
  <si>
    <t>Frais de réclamations</t>
  </si>
  <si>
    <t>Pénalités, amendes</t>
  </si>
  <si>
    <t>Autres</t>
  </si>
  <si>
    <t>66.</t>
  </si>
  <si>
    <t>67.</t>
  </si>
  <si>
    <t>68.</t>
  </si>
  <si>
    <t>Club:</t>
  </si>
  <si>
    <t>du</t>
  </si>
  <si>
    <t>au</t>
  </si>
  <si>
    <t>PRODUITS</t>
  </si>
  <si>
    <t>VENTES</t>
  </si>
  <si>
    <t>Prestations de services</t>
  </si>
  <si>
    <t>Vente de marchandises</t>
  </si>
  <si>
    <t>Produits des activités annexes</t>
  </si>
  <si>
    <t>70.</t>
  </si>
  <si>
    <t>SUBVENTIONS</t>
  </si>
  <si>
    <t>Subvention d’Etat</t>
  </si>
  <si>
    <t>Subvention de la Région</t>
  </si>
  <si>
    <t>Subvention du Département</t>
  </si>
  <si>
    <t>Subvention de Ville</t>
  </si>
  <si>
    <t>Subventions de la Ville d'Eybens</t>
  </si>
  <si>
    <t>Subv. Eybens Autres</t>
  </si>
  <si>
    <t>Subvention Ville de Grenoble</t>
  </si>
  <si>
    <t>Subvention Ville de Poisat</t>
  </si>
  <si>
    <t>AUTRES PRODUITS GESTION COURANTE</t>
  </si>
  <si>
    <t>Cotisations</t>
  </si>
  <si>
    <t>Produits Divers de gestion courante</t>
  </si>
  <si>
    <t>75.</t>
  </si>
  <si>
    <t>PRODUITS FINANCIERS</t>
  </si>
  <si>
    <t>Revenus des valeurs mobilières de placement</t>
  </si>
  <si>
    <t>Autres produits financiers</t>
  </si>
  <si>
    <t>76.</t>
  </si>
  <si>
    <t>PRODUITS EXCEPTIONNELS</t>
  </si>
  <si>
    <t>77.</t>
  </si>
  <si>
    <t>B</t>
  </si>
  <si>
    <t>Total Produits</t>
  </si>
  <si>
    <t>A</t>
  </si>
  <si>
    <t>Rappel Total Charges</t>
  </si>
  <si>
    <t>B - A</t>
  </si>
  <si>
    <t>Résultat de l'exercice</t>
  </si>
  <si>
    <t>TOTAL Charges</t>
  </si>
  <si>
    <t>Compte de résultats (Charges)</t>
  </si>
  <si>
    <t>Compte de résultats (Produits)</t>
  </si>
  <si>
    <t>ACTIF</t>
  </si>
  <si>
    <t>PASSIF</t>
  </si>
  <si>
    <t>Comptes</t>
  </si>
  <si>
    <t>Immobilisations incorporelles</t>
  </si>
  <si>
    <t>Fonds associatif   (c+d+e+f+g)</t>
  </si>
  <si>
    <t>Immobilisations corporelles(a-b)</t>
  </si>
  <si>
    <t>d) Legs/donation contrepart, immobilis =</t>
  </si>
  <si>
    <t>a) Immob. Corporelles =</t>
  </si>
  <si>
    <t>e) Ecart de réévaluation =</t>
  </si>
  <si>
    <t>b) Amortissements     =</t>
  </si>
  <si>
    <t>f) Réserves =</t>
  </si>
  <si>
    <t>g) Projets    =</t>
  </si>
  <si>
    <t>Immobilisations financières</t>
  </si>
  <si>
    <t>Report à nouveau</t>
  </si>
  <si>
    <t>TOTAL IMMOBILISATIONS</t>
  </si>
  <si>
    <t>h) Excédent =</t>
  </si>
  <si>
    <t>Stocks</t>
  </si>
  <si>
    <t>i) Déficit      =</t>
  </si>
  <si>
    <t>TOTAL FONDS PROPRES</t>
  </si>
  <si>
    <t>TOTAL STOCK</t>
  </si>
  <si>
    <t>Clients- Adhérents</t>
  </si>
  <si>
    <t>PROVISIONS POUR RISQUES</t>
  </si>
  <si>
    <t>Produits à recevoir</t>
  </si>
  <si>
    <t>Charges constatées d' avance</t>
  </si>
  <si>
    <t>Emprunts et dettes financières</t>
  </si>
  <si>
    <t>Fournisseurs</t>
  </si>
  <si>
    <t>TOTAL CREANCES</t>
  </si>
  <si>
    <t>Dettes personnel</t>
  </si>
  <si>
    <t>Dettes organismes sociaux</t>
  </si>
  <si>
    <t>Banques</t>
  </si>
  <si>
    <t>Produits constatés d'avance</t>
  </si>
  <si>
    <t>Caisses</t>
  </si>
  <si>
    <t>TOTAL DETTES</t>
  </si>
  <si>
    <t>Banque créditrice</t>
  </si>
  <si>
    <t>TOTAL LIQUIDITES</t>
  </si>
  <si>
    <t>TOTAL DECOUVERT BANCAIRE</t>
  </si>
  <si>
    <t>TOTAL GENERAL</t>
  </si>
  <si>
    <t>JOYEUSE BOULE d'EYBENS</t>
  </si>
  <si>
    <t>GYM LOISIRS d'EYBENS</t>
  </si>
  <si>
    <t>BASKET BALL EYBENS POISAT</t>
  </si>
  <si>
    <t>CLUB des CYCLOS EYBENS POISAT</t>
  </si>
  <si>
    <t>LA GAULE EYBINOISE</t>
  </si>
  <si>
    <t>JUDO CLUB d'EYBENS</t>
  </si>
  <si>
    <t>SMASH CLUB d'EYBENS</t>
  </si>
  <si>
    <t>A LA DECOUVERTE DU CIRQUE</t>
  </si>
  <si>
    <t>EYBENS TAI - JITSU CLUB 38</t>
  </si>
  <si>
    <t>GYMNASTIQUE VOLONTAIRE d'EYBENS</t>
  </si>
  <si>
    <t>LA DIAGONALE d'EYBENS</t>
  </si>
  <si>
    <t>ATHLETIC CLUB d'EYBENS</t>
  </si>
  <si>
    <t>EYBENS ESCALADE</t>
  </si>
  <si>
    <t>LES ARCHERS DU CHÂTEAU d'EYBENS</t>
  </si>
  <si>
    <t>OLYMPIQUE CLUB d'EYBENS</t>
  </si>
  <si>
    <t>LAI MUOI EYBENS</t>
  </si>
  <si>
    <t>TAEKWONDO 38 EYBENS</t>
  </si>
  <si>
    <t>CYCLOS</t>
  </si>
  <si>
    <t>GAULE</t>
  </si>
  <si>
    <t>JUDO</t>
  </si>
  <si>
    <t>LUTTE</t>
  </si>
  <si>
    <t>TENNIS</t>
  </si>
  <si>
    <t>CIRQUE</t>
  </si>
  <si>
    <t>ESCALADE</t>
  </si>
  <si>
    <t>ARCHERS</t>
  </si>
  <si>
    <t>LAIMUOI</t>
  </si>
  <si>
    <t>TAEKWON</t>
  </si>
  <si>
    <t>BASKET</t>
  </si>
  <si>
    <t>TTABLE</t>
  </si>
  <si>
    <t xml:space="preserve">Totaux </t>
  </si>
  <si>
    <t>BILAN</t>
  </si>
  <si>
    <t>DU</t>
  </si>
  <si>
    <t>Nom Club</t>
  </si>
  <si>
    <t>Compte Rendu détenu par OMS</t>
  </si>
  <si>
    <t>Réservé OMS</t>
  </si>
  <si>
    <t>Joindre le compte-rendu de cette AG !</t>
  </si>
  <si>
    <t>?</t>
  </si>
  <si>
    <r>
      <t xml:space="preserve">¯ </t>
    </r>
    <r>
      <rPr>
        <sz val="12"/>
        <color indexed="8"/>
        <rFont val="Times New Roman"/>
        <family val="1"/>
      </rPr>
      <t xml:space="preserve">IMPORTANT: Merci de joindre votre chèque d’adhésion au bas de </t>
    </r>
    <r>
      <rPr>
        <b/>
        <sz val="12"/>
        <color indexed="8"/>
        <rFont val="Times New Roman"/>
        <family val="1"/>
      </rPr>
      <t xml:space="preserve">cette </t>
    </r>
    <r>
      <rPr>
        <sz val="12"/>
        <color indexed="8"/>
        <rFont val="Times New Roman"/>
        <family val="1"/>
      </rPr>
      <t>page.</t>
    </r>
  </si>
  <si>
    <t>10 euros</t>
  </si>
  <si>
    <t>à l'ordre de :</t>
  </si>
  <si>
    <t>l'O.M.S. d'Eybens</t>
  </si>
  <si>
    <t>montant:</t>
  </si>
  <si>
    <t>ATTESTATION RESPONSABILITE CIVILE de votre assureur</t>
  </si>
  <si>
    <t>AMICALE LAIQUE ECHIROLLES-EYBENS TENNIS de TABLE</t>
  </si>
  <si>
    <t>Prévisionnel</t>
  </si>
  <si>
    <t>REF</t>
  </si>
  <si>
    <t>Site internet Club</t>
  </si>
  <si>
    <t>GLOISIRS</t>
  </si>
  <si>
    <t>GYMVOL</t>
  </si>
  <si>
    <t>Abrév</t>
  </si>
  <si>
    <t>J.B.E.</t>
  </si>
  <si>
    <t>E.S.A.</t>
  </si>
  <si>
    <t>O.C.E.</t>
  </si>
  <si>
    <t>A.C.E.</t>
  </si>
  <si>
    <t>TAI JI</t>
  </si>
  <si>
    <t>Subvention d’Etat (FNDS, …)</t>
  </si>
  <si>
    <t>CHARGES EXCEPTIONNELLES</t>
  </si>
  <si>
    <t>CHARGES FINANCIERES</t>
  </si>
  <si>
    <t>DOTATION AUX AMORTISSEMENTS</t>
  </si>
  <si>
    <t xml:space="preserve">TOTAL Charges </t>
  </si>
  <si>
    <t>Subvention Ville Autres</t>
  </si>
  <si>
    <t>&lt; Durée calculée</t>
  </si>
  <si>
    <t>&lt; calcul sur la date de début (bissextile)</t>
  </si>
  <si>
    <t>&lt; calcul sur la date de fin (bissextile)</t>
  </si>
  <si>
    <t>F</t>
  </si>
  <si>
    <t>Depuis quand exercez-vous la fonction de Président(e) ?</t>
  </si>
  <si>
    <t>Feuille de contrôle permettant de localiser les oublis ou anomalies</t>
  </si>
  <si>
    <t>MUAY</t>
  </si>
  <si>
    <t>Titre</t>
  </si>
  <si>
    <t>Présentation</t>
  </si>
  <si>
    <t>Administration1</t>
  </si>
  <si>
    <t>Administration2</t>
  </si>
  <si>
    <t>CLUB LUTTE EYBENS</t>
  </si>
  <si>
    <t>Final</t>
  </si>
  <si>
    <t>de 2 à 12 ans</t>
  </si>
  <si>
    <t>de 26 à 59 ans</t>
  </si>
  <si>
    <t>60 ans et plus</t>
  </si>
  <si>
    <t>Brevet Fédéral</t>
  </si>
  <si>
    <t>Sans diplôme</t>
  </si>
  <si>
    <t>Répartitions</t>
  </si>
  <si>
    <t>Encadrement</t>
  </si>
  <si>
    <t>Produits</t>
  </si>
  <si>
    <t>&lt;&lt;</t>
  </si>
  <si>
    <t>de 13 à 16 ans</t>
  </si>
  <si>
    <t xml:space="preserve">de 17 à 25 ans </t>
  </si>
  <si>
    <t>ECHECS</t>
  </si>
  <si>
    <t>Onglets concernés</t>
  </si>
  <si>
    <t>Réservé OMS différents textes employés dans les autres onglets et paramètres variables en Jaune</t>
  </si>
  <si>
    <t>Maison des Associations - 38320 EYBENS</t>
  </si>
  <si>
    <t>Date LIMITE</t>
  </si>
  <si>
    <t>COMMENT BIEN DEMARRER CE QUESTIONNAIRE ?</t>
  </si>
  <si>
    <t>--</t>
  </si>
  <si>
    <t>Liste entraîneurs ANNULÉE</t>
  </si>
  <si>
    <t>Liste entraîneurs actualisée</t>
  </si>
  <si>
    <t>1- Formation Entraîneurs</t>
  </si>
  <si>
    <t>2- Formation Officiels</t>
  </si>
  <si>
    <t>Dates</t>
  </si>
  <si>
    <t>Descriptions</t>
  </si>
  <si>
    <t>Etudes et recherches</t>
  </si>
  <si>
    <t>Déclaré :</t>
  </si>
  <si>
    <t>&lt;&lt;&lt;</t>
  </si>
  <si>
    <r>
      <t>Vous connaissez désormais les données à fournir et certaines ne sont peut-être pas très aisées à retrouver quelques mois après.  Alors vous pouvez utillement imprimer des pages vierges du questionnaire et les compléter tout au long de votre saison d'activité.
Consultez également la rubrique Se préparer sur notre site.</t>
    </r>
    <r>
      <rPr>
        <b/>
        <i/>
        <sz val="10"/>
        <color indexed="8"/>
        <rFont val="Calibri"/>
        <family val="2"/>
      </rPr>
      <t xml:space="preserve"> </t>
    </r>
    <r>
      <rPr>
        <b/>
        <i/>
        <sz val="10"/>
        <color indexed="10"/>
        <rFont val="Calibri"/>
        <family val="2"/>
      </rPr>
      <t>infos-associations/dossiers-subventions/se-préparer/</t>
    </r>
  </si>
  <si>
    <t>Néo2</t>
  </si>
  <si>
    <t>A vérifier sur la page "Titre"</t>
  </si>
  <si>
    <t>A compléter si montant</t>
  </si>
  <si>
    <t>Sommaire</t>
  </si>
  <si>
    <t xml:space="preserve">OUI    -   NON </t>
  </si>
  <si>
    <t>GMC 38 EYBENS FORMATION</t>
  </si>
  <si>
    <t>GMC38EF</t>
  </si>
  <si>
    <t>EQUIPES</t>
  </si>
  <si>
    <t>Paramètres des Messages</t>
  </si>
  <si>
    <t>Retour</t>
  </si>
  <si>
    <t>&lt;Zone masquée</t>
  </si>
  <si>
    <t>TABLEAU DE REFERENCES CLUBS</t>
  </si>
  <si>
    <t>INDIVIDUELS</t>
  </si>
  <si>
    <t>Plusieurs onglets (volatile)</t>
  </si>
  <si>
    <r>
      <t xml:space="preserve">Traduction en </t>
    </r>
    <r>
      <rPr>
        <b/>
        <sz val="14"/>
        <color indexed="36"/>
        <rFont val="Tahoma"/>
        <family val="2"/>
      </rPr>
      <t>nombre</t>
    </r>
    <r>
      <rPr>
        <sz val="14"/>
        <color indexed="63"/>
        <rFont val="Tahoma"/>
        <family val="2"/>
      </rPr>
      <t xml:space="preserve"> des données indiquées par le club</t>
    </r>
  </si>
  <si>
    <t>Déclarations</t>
  </si>
  <si>
    <t>Ê</t>
  </si>
  <si>
    <t>&lt; report du code entraîneur</t>
  </si>
  <si>
    <t>ManqueClub</t>
  </si>
  <si>
    <t>Néo3</t>
  </si>
  <si>
    <t>Néo4</t>
  </si>
  <si>
    <t>Néo5</t>
  </si>
  <si>
    <t>Néo6</t>
  </si>
  <si>
    <t>Néo7</t>
  </si>
  <si>
    <t>Néo8</t>
  </si>
  <si>
    <t>Néo9</t>
  </si>
  <si>
    <t>Néo10</t>
  </si>
  <si>
    <t>ENTRAINEUR</t>
  </si>
  <si>
    <t>REFOMS</t>
  </si>
  <si>
    <t>ZZ Club Test ***</t>
  </si>
  <si>
    <t>ZRef 38</t>
  </si>
  <si>
    <t>ZRef 39</t>
  </si>
  <si>
    <t>ZRef 40</t>
  </si>
  <si>
    <t>ZRef 41</t>
  </si>
  <si>
    <t>ZRef 42</t>
  </si>
  <si>
    <t>ZRef 43</t>
  </si>
  <si>
    <t>ZRef 44</t>
  </si>
  <si>
    <t>ZRef 45</t>
  </si>
  <si>
    <t>999 -888-777-000-36</t>
  </si>
  <si>
    <t>Gestion Pages &gt;</t>
  </si>
  <si>
    <t>&lt; Zone masquée</t>
  </si>
  <si>
    <t>Paramétrage &gt;</t>
  </si>
  <si>
    <t>PETANQUE CLUB EYBENS</t>
  </si>
  <si>
    <t>SPIRIT 38 FIGHTING EYBENS</t>
  </si>
  <si>
    <t>CROBTENU</t>
  </si>
  <si>
    <t>EQ_REG</t>
  </si>
  <si>
    <t>EQ_IREG</t>
  </si>
  <si>
    <t>EQ_NAT</t>
  </si>
  <si>
    <t>IN*_REG</t>
  </si>
  <si>
    <t>IN_IREG</t>
  </si>
  <si>
    <t>IN_NAT</t>
  </si>
  <si>
    <t>Si SIRET différent l'indiquer ICI</t>
  </si>
  <si>
    <t>PETANQ</t>
  </si>
  <si>
    <t>HAND BALL CLUB ECHIROLLES-EYBENS</t>
  </si>
  <si>
    <t>HBC2E</t>
  </si>
  <si>
    <t>EYBENS SPORT ADAPTÉ GRENOBLE ALPES METROPOLE ISERE</t>
  </si>
  <si>
    <t xml:space="preserve">Subvention Ville Autres </t>
  </si>
  <si>
    <r>
      <t xml:space="preserve">Vous avez un </t>
    </r>
    <r>
      <rPr>
        <b/>
        <sz val="10"/>
        <color indexed="18"/>
        <rFont val="Rockwell"/>
        <family val="1"/>
      </rPr>
      <t xml:space="preserve">nouvel </t>
    </r>
    <r>
      <rPr>
        <sz val="10"/>
        <color indexed="18"/>
        <rFont val="Rockwell"/>
        <family val="1"/>
      </rPr>
      <t>entraîneur ?  Indiquer à la suite (ici en Jaune)</t>
    </r>
  </si>
  <si>
    <r>
      <t xml:space="preserve">Une </t>
    </r>
    <r>
      <rPr>
        <sz val="10"/>
        <color indexed="10"/>
        <rFont val="Rockwell"/>
        <family val="1"/>
      </rPr>
      <t>seule croix</t>
    </r>
    <r>
      <rPr>
        <sz val="10"/>
        <color indexed="18"/>
        <rFont val="Rockwell"/>
        <family val="1"/>
      </rPr>
      <t xml:space="preserve"> (X) par ligne pour le niveau le plus élevé BE &gt; BF &gt; Sans</t>
    </r>
  </si>
  <si>
    <t xml:space="preserve">X </t>
  </si>
  <si>
    <t>Compétitions par ÉQUIPES &amp;  INDIVIDUELS</t>
  </si>
  <si>
    <t>Compétitions par ÉQUIPES</t>
  </si>
  <si>
    <t>Col des erreurs</t>
  </si>
  <si>
    <t>Classe Club</t>
  </si>
  <si>
    <t xml:space="preserve">Liens vers cellule cible </t>
  </si>
  <si>
    <r>
      <t xml:space="preserve">(*)CT : Calendrier Traditionnel  - CP : Calendrier Particulier (quand le nombre de déplacements est inférieur à Nb Poule - 1) - </t>
    </r>
    <r>
      <rPr>
        <b/>
        <sz val="8"/>
        <rFont val="Tahoma"/>
        <family val="2"/>
      </rPr>
      <t>Date</t>
    </r>
    <r>
      <rPr>
        <sz val="8"/>
        <rFont val="Tahoma"/>
        <family val="2"/>
      </rPr>
      <t xml:space="preserve"> si épreuve unique </t>
    </r>
    <r>
      <rPr>
        <b/>
        <sz val="8"/>
        <rFont val="Tahoma"/>
        <family val="2"/>
      </rPr>
      <t xml:space="preserve">(si plusieurs jours indiquer le 1er jour) </t>
    </r>
  </si>
  <si>
    <t>H - Compétitions Officielles  "ÉQUIPE"</t>
  </si>
  <si>
    <t>Aller</t>
  </si>
  <si>
    <t>Codes masqués</t>
  </si>
  <si>
    <t>P2STADAT</t>
  </si>
  <si>
    <t>P2STANUM</t>
  </si>
  <si>
    <t>BILAN                      (onglet BILAN)   page 15</t>
  </si>
  <si>
    <t xml:space="preserve"> </t>
  </si>
  <si>
    <t>si vous n'avez pas de compétitions régionales et supérieures</t>
  </si>
  <si>
    <t>P2BQUE</t>
  </si>
  <si>
    <t>Une seule croix pour le niveau le + élevé</t>
  </si>
  <si>
    <t>NBV</t>
  </si>
  <si>
    <r>
      <t xml:space="preserve">(*) NBV = Nombre de Villes pour les </t>
    </r>
    <r>
      <rPr>
        <b/>
        <sz val="11"/>
        <color indexed="8"/>
        <rFont val="Tahoma"/>
        <family val="2"/>
      </rPr>
      <t>équipes intercommunales</t>
    </r>
    <r>
      <rPr>
        <sz val="11"/>
        <color theme="1"/>
        <rFont val="Tahoma"/>
        <family val="2"/>
      </rPr>
      <t xml:space="preserve"> ou </t>
    </r>
    <r>
      <rPr>
        <b/>
        <sz val="11"/>
        <color indexed="8"/>
        <rFont val="Tahoma"/>
        <family val="2"/>
      </rPr>
      <t>clubs intercommunaux</t>
    </r>
    <r>
      <rPr>
        <sz val="11"/>
        <color theme="1"/>
        <rFont val="Tahoma"/>
        <family val="2"/>
      </rPr>
      <t>, pour les autres inscrire la valeur 1</t>
    </r>
  </si>
  <si>
    <t>P15RESULT</t>
  </si>
  <si>
    <t>P15EQUILB</t>
  </si>
  <si>
    <t>P15ERDATE</t>
  </si>
  <si>
    <t>P15ABSDAT</t>
  </si>
  <si>
    <t>P14TOTAL</t>
  </si>
  <si>
    <t>! Ce récapitulatif doit être en conformité (nombre)avec la liste des entraîneurs (page 7)</t>
  </si>
  <si>
    <t>Oui=1 Non = 0</t>
  </si>
  <si>
    <t>réponse</t>
  </si>
  <si>
    <t xml:space="preserve">Machine à calculer </t>
  </si>
  <si>
    <t xml:space="preserve">Club Affilié </t>
  </si>
  <si>
    <t>Fédération Admise(*)</t>
  </si>
  <si>
    <t>Tous membres licenciés</t>
  </si>
  <si>
    <t>C</t>
  </si>
  <si>
    <t>A) OUI pour tous les Clubs sauf Gym Loisirs et ACE</t>
  </si>
  <si>
    <t>B) OUI pour tous les Clubs SAUF : Cirque, La Gaule , …</t>
  </si>
  <si>
    <t>C) OUI pour tous les Clubs  SAUF : …. À préciser</t>
  </si>
  <si>
    <t>Calendrier connu pour la saison …3</t>
  </si>
  <si>
    <t>VerifMembres</t>
  </si>
  <si>
    <t>:</t>
  </si>
  <si>
    <r>
      <t>Contrôler que les</t>
    </r>
    <r>
      <rPr>
        <u/>
        <sz val="11"/>
        <color indexed="8"/>
        <rFont val="Tahoma"/>
        <family val="2"/>
      </rPr>
      <t xml:space="preserve"> signatures originales du Président et du Trésorier</t>
    </r>
    <r>
      <rPr>
        <sz val="11"/>
        <color theme="1"/>
        <rFont val="Tahoma"/>
        <family val="2"/>
      </rPr>
      <t xml:space="preserve"> sont apposées</t>
    </r>
  </si>
  <si>
    <t>les documents comptables, pages 14, 15 et 17</t>
  </si>
  <si>
    <t>Onglet Présentation - STATUTS                        page 2</t>
  </si>
  <si>
    <t>Onglet Présentation - AFFILIATION                   page 2</t>
  </si>
  <si>
    <t>Onglet Présentation - JEUNESSE ET SPORT         page 2</t>
  </si>
  <si>
    <t>Onglet Présentation - COMPTE BANQUE              page 2</t>
  </si>
  <si>
    <t>Onglet Administration 1  - ADMINISTRATION          page 3</t>
  </si>
  <si>
    <t>Onglet Répartitions     - REPARTITIONS       page 5</t>
  </si>
  <si>
    <t>Onglet Encadrement   - Plans de Formations       page 6</t>
  </si>
  <si>
    <t>(x) à préciser dans le niveau de compétence le plus élevé  (une seule croix)</t>
  </si>
  <si>
    <t>Onglet Officiels     - Arbitres, juges, table de marque ,….       page 8</t>
  </si>
  <si>
    <t>Onglet Compet_Equipe  -   Déplacements   Compétitions           page 9</t>
  </si>
  <si>
    <t>Onglet Resultat_Equip    -                                            page 10</t>
  </si>
  <si>
    <t>Répartitions et Autres</t>
  </si>
  <si>
    <t>Onglet Resultat_Individuel   -                                            page 12</t>
  </si>
  <si>
    <t>Onglet Compet_Individuel  -   Déplacements   Compétitions        page 11</t>
  </si>
  <si>
    <r>
      <t xml:space="preserve">Indiquer le nom du compétiteur et </t>
    </r>
    <r>
      <rPr>
        <i/>
        <u/>
        <sz val="9"/>
        <color indexed="8"/>
        <rFont val="Calibri"/>
        <family val="2"/>
      </rPr>
      <t xml:space="preserve">son age </t>
    </r>
  </si>
  <si>
    <t>Si pas de résultat cocher ICI &gt;</t>
  </si>
  <si>
    <t>P10VALID</t>
  </si>
  <si>
    <t>Onglet Produits -    Compte de Résultat Produits      page 14</t>
  </si>
  <si>
    <t>Onglet Charges  -  Compte de Résultats Charges        page 13</t>
  </si>
  <si>
    <t>Calendrier connu pour la saison</t>
  </si>
  <si>
    <t>Onglet Liste Entraineurs     ---fichier Excel annexe  ---       page 7</t>
  </si>
  <si>
    <t>position</t>
  </si>
  <si>
    <t>P3PRESID</t>
  </si>
  <si>
    <t>P3SECRET</t>
  </si>
  <si>
    <t>P3TRESOR</t>
  </si>
  <si>
    <t>P3CORRES</t>
  </si>
  <si>
    <t>P4PVAG</t>
  </si>
  <si>
    <t>P4ASSUR</t>
  </si>
  <si>
    <t>P2FEDNOM</t>
  </si>
  <si>
    <t>P2FEDNUM</t>
  </si>
  <si>
    <t>P2BQXX</t>
  </si>
  <si>
    <t>A4 - Agrément Sport</t>
  </si>
  <si>
    <t>Onglet administration 2  - CR A.G  &amp; ASSURANCE                 page 4</t>
  </si>
  <si>
    <t>Onglet Répartitions     - CATEGORIES - TARIFS           page 5</t>
  </si>
  <si>
    <t>P5REVERS</t>
  </si>
  <si>
    <t>P5%EYB</t>
  </si>
  <si>
    <t>P6STAGE</t>
  </si>
  <si>
    <t>P8OFFIC</t>
  </si>
  <si>
    <t>P9COL8</t>
  </si>
  <si>
    <t>P10NBV</t>
  </si>
  <si>
    <t>P10COCHE</t>
  </si>
  <si>
    <t>P9COCHE</t>
  </si>
  <si>
    <t>P9Col234</t>
  </si>
  <si>
    <t>P9COL7-12</t>
  </si>
  <si>
    <t>P9COL5</t>
  </si>
  <si>
    <t>P2AGRDAT</t>
  </si>
  <si>
    <t>P2AGRNUM</t>
  </si>
  <si>
    <t>P10DECLAR</t>
  </si>
  <si>
    <t>Fichier Externe</t>
  </si>
  <si>
    <t>P13DUREE</t>
  </si>
  <si>
    <t>P13DEBUT</t>
  </si>
  <si>
    <t>P13FIN</t>
  </si>
  <si>
    <t>P13DATES</t>
  </si>
  <si>
    <t>P13DATNC</t>
  </si>
  <si>
    <t>P13BISEXT</t>
  </si>
  <si>
    <t>P13COLB</t>
  </si>
  <si>
    <t>P14COLB</t>
  </si>
  <si>
    <t>VALID</t>
  </si>
  <si>
    <t>Onglet Charges(Prévi)      -  Charges Prévisionnel        page 16</t>
  </si>
  <si>
    <t>OngletProduits(Prévi)      -  Produits Prévisionnel        page 17</t>
  </si>
  <si>
    <t>P16DEBUT</t>
  </si>
  <si>
    <t>P16FIN</t>
  </si>
  <si>
    <t>P16DIFF</t>
  </si>
  <si>
    <t>P17DEBUT</t>
  </si>
  <si>
    <t>P17FIN</t>
  </si>
  <si>
    <t>P17DIFF</t>
  </si>
  <si>
    <t>P11COL234</t>
  </si>
  <si>
    <t>P11COCHE</t>
  </si>
  <si>
    <t>P11COL5</t>
  </si>
  <si>
    <t>P5VALID</t>
  </si>
  <si>
    <t>P12VALID</t>
  </si>
  <si>
    <t>P18VALID</t>
  </si>
  <si>
    <t>Autres constats de questionnements (en projet)</t>
  </si>
  <si>
    <t>CTRL&gt;</t>
  </si>
  <si>
    <t>CTRLP7</t>
  </si>
  <si>
    <t>Codes Erreur Dossier</t>
  </si>
  <si>
    <t>ò</t>
  </si>
  <si>
    <t>Page 2</t>
  </si>
  <si>
    <t>Numéro d'enregistrent des statuts</t>
  </si>
  <si>
    <t>Date des statuts</t>
  </si>
  <si>
    <t>Club Affilié - Manque nom de la Fédération</t>
  </si>
  <si>
    <t>N'oubliez pas de cliquer sur ce symbole d'aide</t>
  </si>
  <si>
    <t>présent sur chaque page, qui vous dirigera sur</t>
  </si>
  <si>
    <t>notre site à la rubrique propre à la page consultée</t>
  </si>
  <si>
    <t>DES ERREURS SONT SIGNALEES</t>
  </si>
  <si>
    <t xml:space="preserve">Consultez l'onglet Contrôle </t>
  </si>
  <si>
    <t>En haut de chaque page un nouvel indicateur lien</t>
  </si>
  <si>
    <t>sur l'onglet "Contrôle" à la rubrique de la page</t>
  </si>
  <si>
    <t>Un clic sur CTRL vous dirigera automatiquement</t>
  </si>
  <si>
    <t>Phase 2 - Validation</t>
  </si>
  <si>
    <t>Sur l'onglet FINAL PJ  - Haut de page</t>
  </si>
  <si>
    <t>Sur l'onglet FINAL PJ  - Bas de page</t>
  </si>
  <si>
    <r>
      <t>Complétez comme auparavant votre dossier - Il est important que vous débutiez</t>
    </r>
    <r>
      <rPr>
        <b/>
        <sz val="11"/>
        <color indexed="8"/>
        <rFont val="Tahoma"/>
        <family val="2"/>
      </rPr>
      <t xml:space="preserve"> au plus tôt</t>
    </r>
    <r>
      <rPr>
        <sz val="11"/>
        <color theme="1"/>
        <rFont val="Tahoma"/>
        <family val="2"/>
      </rPr>
      <t xml:space="preserve"> cette tache</t>
    </r>
  </si>
  <si>
    <t>Pour compléter ce fichier nous vous recommandons d'utiliser:</t>
  </si>
  <si>
    <t>P12AGES</t>
  </si>
  <si>
    <t>P12COCHE</t>
  </si>
  <si>
    <t>P12NOCOCHE</t>
  </si>
  <si>
    <t>P14SUBV</t>
  </si>
  <si>
    <t>Non Concerné</t>
  </si>
  <si>
    <t>Club Affilié - Manque numéro d'affiliation</t>
  </si>
  <si>
    <t>Club Affilié - Manque Date d'agrément</t>
  </si>
  <si>
    <t>Club Affilié - Manque Numéro d'agrément</t>
  </si>
  <si>
    <t>Banque situation non précisée manque Croix ou double</t>
  </si>
  <si>
    <t>Nouvelle Banque - Manque Coordonnées</t>
  </si>
  <si>
    <t>Page 3</t>
  </si>
  <si>
    <t>Manque Nom Secrétaire</t>
  </si>
  <si>
    <t>Manque Nom Trésorier</t>
  </si>
  <si>
    <t>Page 4</t>
  </si>
  <si>
    <t>P5LICEN</t>
  </si>
  <si>
    <t>P5EQUIP</t>
  </si>
  <si>
    <t>Manque Nom Correspondant OMS</t>
  </si>
  <si>
    <t>Manque Date AG</t>
  </si>
  <si>
    <t>Manque nom de Cie d'Assurance</t>
  </si>
  <si>
    <t>Déclaré affilié pas de montant de reversion</t>
  </si>
  <si>
    <t>Pourcentage d'Eybinois semble anormal 80%</t>
  </si>
  <si>
    <t>Validation des Effectifs Eybinois (pourcentage)</t>
  </si>
  <si>
    <t>Club Affilié sans membres licenciés déclarés</t>
  </si>
  <si>
    <t>Nombre d'équipes non déclaré (déclaré avec équipes)</t>
  </si>
  <si>
    <t>Nombre de stages incohérent avec les déclarations de stages</t>
  </si>
  <si>
    <t>Absence ou trop de croix dans le niveau de compétence Officiels</t>
  </si>
  <si>
    <t>Absence de déclaration ET case non cochée (Déplacmt Equipes)</t>
  </si>
  <si>
    <t>Déplacements Equip Colonne7 ou 12 à revoir</t>
  </si>
  <si>
    <t>Déplacements Equip Colonne8 à revoir</t>
  </si>
  <si>
    <t>Déplacements Equip Colonnes 2,3, 4 à revoir</t>
  </si>
  <si>
    <t>Déplacements Equip Colonne 5 à revoir</t>
  </si>
  <si>
    <t>Page 5</t>
  </si>
  <si>
    <t>Page 6</t>
  </si>
  <si>
    <t>Page 7 Liste Entraineurs</t>
  </si>
  <si>
    <t>Page 8</t>
  </si>
  <si>
    <t>Page 9</t>
  </si>
  <si>
    <t>Page 10</t>
  </si>
  <si>
    <t>Page 11</t>
  </si>
  <si>
    <t xml:space="preserve">Fichier externe </t>
  </si>
  <si>
    <t>Nombre de Villes non renseigné ou non validé</t>
  </si>
  <si>
    <t>Pas de déclaration &gt; COCHER</t>
  </si>
  <si>
    <t>Case "pas de résultats cochée &amp; des mentions dans le tableau</t>
  </si>
  <si>
    <t>Déplacements Individ colonnes 2,3,4 à revoir</t>
  </si>
  <si>
    <t>P11DECLAR</t>
  </si>
  <si>
    <t xml:space="preserve">OMS d'EYBENS - 141 Av. Jean Jaurès </t>
  </si>
  <si>
    <t>Fonctions/Rôles</t>
  </si>
  <si>
    <t>7N</t>
  </si>
  <si>
    <t>²</t>
  </si>
  <si>
    <t>&lt; &lt;</t>
  </si>
  <si>
    <t>Page 12</t>
  </si>
  <si>
    <t>Page 13</t>
  </si>
  <si>
    <t>Page 14</t>
  </si>
  <si>
    <t>Page 15</t>
  </si>
  <si>
    <t>Page 16</t>
  </si>
  <si>
    <t>Page 17</t>
  </si>
  <si>
    <t>Onglet Final  -   Attestations Signature      page 18</t>
  </si>
  <si>
    <t>Page 18</t>
  </si>
  <si>
    <t>Z</t>
  </si>
  <si>
    <t>!!!  Dernières vérifications  !!!</t>
  </si>
  <si>
    <t>Groupe Reférents</t>
  </si>
  <si>
    <t>D</t>
  </si>
  <si>
    <t>GRPREF</t>
  </si>
  <si>
    <t>TEST</t>
  </si>
  <si>
    <t>Téléphone fixe
Télph portable</t>
  </si>
  <si>
    <t>Déplacements Individ colonne 5 nbr de compétiteurs ?</t>
  </si>
  <si>
    <t>Résult Individ. Problème colonne ages</t>
  </si>
  <si>
    <t>VALIDATION exercée</t>
  </si>
  <si>
    <t>Pas de déclaration &gt; Cocher</t>
  </si>
  <si>
    <t>Pas de déclaration est Cochée et des mentions sont inscrites</t>
  </si>
  <si>
    <t>Manque Début d'Exercice</t>
  </si>
  <si>
    <t>Manque Fin d'Exercice</t>
  </si>
  <si>
    <t>Date de fin d'exercice différente Date Bilan</t>
  </si>
  <si>
    <t>Dates Exercices incorrectes</t>
  </si>
  <si>
    <t>La durée de l'exercice semble anormale</t>
  </si>
  <si>
    <t>Pb Année Bisextile</t>
  </si>
  <si>
    <t>Total Produits &lt; zéro ?</t>
  </si>
  <si>
    <t>Libellé manquant en regard d'un montant</t>
  </si>
  <si>
    <t>Le détail des subventions n'est pas indiqué (avec entraineurs)</t>
  </si>
  <si>
    <t>Date Bilan erronée voir Cpte de Résultat</t>
  </si>
  <si>
    <t>Erreur de report du résultat différent de l'onglet Produits</t>
  </si>
  <si>
    <t>Bilan erroné Actif&lt;&gt;Passif</t>
  </si>
  <si>
    <t>Manque date début d'exercice</t>
  </si>
  <si>
    <t>Manque date fin d'exercice</t>
  </si>
  <si>
    <t>VALIDATION exercée pour l'ensemble des détections</t>
  </si>
  <si>
    <t>SPECIAL</t>
  </si>
  <si>
    <t>OMS</t>
  </si>
  <si>
    <t>Vos déclarations :</t>
  </si>
  <si>
    <t>SOMMAIRE</t>
  </si>
  <si>
    <t xml:space="preserve">N° Page </t>
  </si>
  <si>
    <t>Nom de l'onglet</t>
  </si>
  <si>
    <t>Administration 1</t>
  </si>
  <si>
    <t>Administration 2</t>
  </si>
  <si>
    <t>Liste Entraineurs</t>
  </si>
  <si>
    <t>Compet_Equip</t>
  </si>
  <si>
    <t>Résultat_Equip</t>
  </si>
  <si>
    <t>Compet_Individuel</t>
  </si>
  <si>
    <t>Produits(Prévi)</t>
  </si>
  <si>
    <t>Accès rapides aux  onglets (pages) du dossier</t>
  </si>
  <si>
    <t>Lien vers Site OMS</t>
  </si>
  <si>
    <t>Liens vers onglets</t>
  </si>
  <si>
    <t>Accès rapides aux  onglets autres annexes</t>
  </si>
  <si>
    <t>A LIRE !!!</t>
  </si>
  <si>
    <t>DEPART</t>
  </si>
  <si>
    <t>Selon vos déclarations</t>
  </si>
  <si>
    <t>Contrôle de l'onglet DEPART</t>
  </si>
  <si>
    <t>Vers SOMMAIRE</t>
  </si>
  <si>
    <t>Les différentes versions d'Excel 97-2003 aux plus récentes ou  les versions CALC (Open Office et Libre Office)</t>
  </si>
  <si>
    <t>A2A</t>
  </si>
  <si>
    <t>A2B</t>
  </si>
  <si>
    <t>65..</t>
  </si>
  <si>
    <t>75..</t>
  </si>
  <si>
    <t>Dates MAJ</t>
  </si>
  <si>
    <t>2018.05.31</t>
  </si>
  <si>
    <t>Explications</t>
  </si>
  <si>
    <t>Modifications</t>
  </si>
  <si>
    <t>Toutes les pages ont été modifiées et plus particulierement l'Onglet Final et Contrôle</t>
  </si>
  <si>
    <t>2018.09.07</t>
  </si>
  <si>
    <t>Après remarque du Club des Cyclos sur lesdifficultés pour remplir le questionnaire</t>
  </si>
  <si>
    <t>Des cellules étaient verrouillées et formulles "Produits Prévi " report des dates des charges qui avaient disparue</t>
  </si>
  <si>
    <t>2018.09.09</t>
  </si>
  <si>
    <t>Une nouvelle version V2 mise en téléchargement</t>
  </si>
  <si>
    <t>Réparation de signalements</t>
  </si>
  <si>
    <t>2018.10.03</t>
  </si>
  <si>
    <r>
      <t xml:space="preserve">Nouvelle version qui prend en compte tous les défauts repérés lors de la séance de pré examen des dossier du 2/10/2018.
Ajout dans les charges d'un contrôle supplémentaire si déclaration de montant de reversions page 5 Effectifs et pas de comptabilisation au CPC 6583 du Compte de Charges page 13. 
</t>
    </r>
    <r>
      <rPr>
        <sz val="11"/>
        <color indexed="60"/>
        <rFont val="Tahoma"/>
        <family val="2"/>
      </rPr>
      <t>Version proposée pour la saison prochaine.</t>
    </r>
  </si>
  <si>
    <t>Un test sur les 2 cellules témoins concernées dans l'onglet Contrôle</t>
  </si>
  <si>
    <t>P13REVERS</t>
  </si>
  <si>
    <t>CPC 6583 Non renseigné (Affilié )</t>
  </si>
  <si>
    <t>2018.10.04</t>
  </si>
  <si>
    <t>Le Nom EQ_National n'était pas en place (autre nom) et n'apparaissait pas dans la colonne des déplacements National</t>
  </si>
  <si>
    <t xml:space="preserve">Correctif "Onglet" Depart zone masquée pour palier à un problème d'affichage </t>
  </si>
  <si>
    <t>Onglets</t>
  </si>
  <si>
    <t>Classeur</t>
  </si>
  <si>
    <t xml:space="preserve">Contrôle </t>
  </si>
  <si>
    <t>Nouveau RIB les croix sous OUI et NON sont remplacées par une liste déroulante OUI/NON</t>
  </si>
  <si>
    <t>Présentation - Contrôle Final</t>
  </si>
  <si>
    <t xml:space="preserve">Les nomsont été changé et des cellules caractères blanc prennent en commpte les différentes options, avec un résultat chiffré à la cellule: Presentation!J32 </t>
  </si>
  <si>
    <t>new 2019</t>
  </si>
  <si>
    <t>Nouvelle détection de relations entre des montant des reversions indiquées page 5 et le chapitre 6583 du compte de Charges p 13</t>
  </si>
  <si>
    <r>
      <t xml:space="preserve">Ajout d'une formule avec le code d'anomalie </t>
    </r>
    <r>
      <rPr>
        <sz val="11"/>
        <color indexed="10"/>
        <rFont val="Tahoma"/>
        <family val="2"/>
      </rPr>
      <t>P13REVERS</t>
    </r>
  </si>
  <si>
    <t>Trier de Z à A</t>
  </si>
  <si>
    <t>2018.10.07</t>
  </si>
  <si>
    <t>Version</t>
  </si>
  <si>
    <t>Attribution du nom "Version" à la cellule D2</t>
  </si>
  <si>
    <t>Affichage de la version du questionnaire cellule N9</t>
  </si>
  <si>
    <t>2018.10.05</t>
  </si>
  <si>
    <t xml:space="preserve">que vous devrez compléter et imprimer. </t>
  </si>
  <si>
    <t xml:space="preserve">Attention les choix suivants  détermineront les pages </t>
  </si>
  <si>
    <r>
      <t xml:space="preserve">Recherche les anomalies </t>
    </r>
    <r>
      <rPr>
        <b/>
        <i/>
        <sz val="14"/>
        <color indexed="10"/>
        <rFont val="Comic Sans MS"/>
        <family val="4"/>
      </rPr>
      <t xml:space="preserve">en rouge </t>
    </r>
    <r>
      <rPr>
        <i/>
        <sz val="14"/>
        <color indexed="18"/>
        <rFont val="Comic Sans MS"/>
        <family val="4"/>
      </rPr>
      <t>et colonne [D] des erreurs = FAUX ou zéro</t>
    </r>
  </si>
  <si>
    <t>A3A</t>
  </si>
  <si>
    <t>A3B</t>
  </si>
  <si>
    <t>A4A</t>
  </si>
  <si>
    <t>A5A</t>
  </si>
  <si>
    <t>A5B</t>
  </si>
  <si>
    <t>B1A</t>
  </si>
  <si>
    <t>B1D</t>
  </si>
  <si>
    <t>B1C</t>
  </si>
  <si>
    <t>B1J</t>
  </si>
  <si>
    <t>B3A</t>
  </si>
  <si>
    <t>CB</t>
  </si>
  <si>
    <t>D2A</t>
  </si>
  <si>
    <t>E2A</t>
  </si>
  <si>
    <t>E1B</t>
  </si>
  <si>
    <t>F1A</t>
  </si>
  <si>
    <t>GA GB GC</t>
  </si>
  <si>
    <t>HI</t>
  </si>
  <si>
    <t>HD HG</t>
  </si>
  <si>
    <t>HE</t>
  </si>
  <si>
    <t>HB</t>
  </si>
  <si>
    <t>HC</t>
  </si>
  <si>
    <t>A créer</t>
  </si>
  <si>
    <t>JB</t>
  </si>
  <si>
    <t>JG</t>
  </si>
  <si>
    <t>JC</t>
  </si>
  <si>
    <t>KC</t>
  </si>
  <si>
    <t>LA</t>
  </si>
  <si>
    <t>LC</t>
  </si>
  <si>
    <t>MC</t>
  </si>
  <si>
    <t>Bilan  Date non mentionnée</t>
  </si>
  <si>
    <t>NA NB</t>
  </si>
  <si>
    <t>NC</t>
  </si>
  <si>
    <t>NH</t>
  </si>
  <si>
    <t>OA</t>
  </si>
  <si>
    <t>PA</t>
  </si>
  <si>
    <t>PC</t>
  </si>
  <si>
    <t>INFO</t>
  </si>
  <si>
    <t>Prévisionnel Montants des Charges et Produits différents</t>
  </si>
  <si>
    <t>2019.10.02</t>
  </si>
  <si>
    <t>La colonne O dans la déclaration Compet.Equipe  a été protégée (oubli) et une somme résiduelle Bilan supprimée Le fichier sera donc prêt pour la saison 2020-2021</t>
  </si>
  <si>
    <t>Modif des onglets Compet_Equipe et Bilan</t>
  </si>
  <si>
    <t>CTRL</t>
  </si>
  <si>
    <t>Conseils importants sur votre démarche</t>
  </si>
  <si>
    <t>Voir illustration</t>
  </si>
  <si>
    <t>cliquez sur</t>
  </si>
  <si>
    <r>
      <t xml:space="preserve">Puis sur </t>
    </r>
    <r>
      <rPr>
        <b/>
        <sz val="11"/>
        <color theme="1"/>
        <rFont val="Tahoma"/>
        <family val="2"/>
      </rPr>
      <t>l'onglet "FINAL</t>
    </r>
    <r>
      <rPr>
        <sz val="11"/>
        <color theme="1"/>
        <rFont val="Tahoma"/>
        <family val="2"/>
      </rPr>
      <t>" vérifiez qu'aucune signalitique s'affiche en rouge dans le pavé de signature du/de la  Président-e</t>
    </r>
  </si>
  <si>
    <t>*Secrétaire</t>
  </si>
  <si>
    <t>2019.10.10</t>
  </si>
  <si>
    <t>Plusieurs aménagements en particulier dans l'onglet Final PJ sur la partie déclarative et signature.</t>
  </si>
  <si>
    <t>2019.10.21</t>
  </si>
  <si>
    <t>En cas de changement de Banque les cellules Code Banque et Guichet présentait des problèmes formatés sur caractères alphanumérique a transformer en numérique à 5 chiffres</t>
  </si>
  <si>
    <t>Suppression de la validation des données basée sur le nombre de caractère et imposition de 5 chiffres et 2 pour la clef RIB</t>
  </si>
  <si>
    <t>*Trésorier.e</t>
  </si>
  <si>
    <t>Récapitulatif des anomalies (grisé) de l'onglet FINAL PJ</t>
  </si>
  <si>
    <t>Formatage conditionnel pour les 2 cellules concernées</t>
  </si>
  <si>
    <t>Désormais si dans la zone des "PJ" :B26:B29,  le nombre de P.J est erroné les cellules concernées B27:B28 mises en évidence (couleur de fond et police)</t>
  </si>
  <si>
    <t>2019.10.20</t>
  </si>
  <si>
    <t>Fournisseurs débiteurs</t>
  </si>
  <si>
    <t>2019.10.31</t>
  </si>
  <si>
    <t>Correction des intitulés inversés en cpc 41 et cpc 46 celules B20 et B21</t>
  </si>
  <si>
    <t>41 Produits à Recevoir &gt; remplacé par 41 Clients - Adhérents et 46  Clients adhérents &gt; remplacé par 46 Produits à recevoir</t>
  </si>
  <si>
    <t xml:space="preserve">Comme dans l'ancien dossier, les informations nécessaires à la constitution de votre dossier restent les mêmes, </t>
  </si>
  <si>
    <r>
      <t>Le nouveau dispositif analyse AUTOMATIQUEMENT</t>
    </r>
    <r>
      <rPr>
        <b/>
        <u/>
        <sz val="11"/>
        <color indexed="8"/>
        <rFont val="Tahoma"/>
        <family val="2"/>
      </rPr>
      <t xml:space="preserve"> certaines</t>
    </r>
    <r>
      <rPr>
        <sz val="11"/>
        <color theme="1"/>
        <rFont val="Tahoma"/>
        <family val="2"/>
      </rPr>
      <t xml:space="preserve"> de vos réponses, ou</t>
    </r>
    <r>
      <rPr>
        <b/>
        <u/>
        <sz val="11"/>
        <color theme="1"/>
        <rFont val="Tahoma"/>
        <family val="2"/>
      </rPr>
      <t xml:space="preserve"> absence</t>
    </r>
    <r>
      <rPr>
        <sz val="11"/>
        <color theme="1"/>
        <rFont val="Tahoma"/>
        <family val="2"/>
      </rPr>
      <t xml:space="preserve"> de réponses et vous informe du problème décelé (onglet "Contrôle")</t>
    </r>
  </si>
  <si>
    <r>
      <t xml:space="preserve">Indiquer le nom des équipes  ( attention aux restrictions d'ages) et </t>
    </r>
    <r>
      <rPr>
        <b/>
        <i/>
        <sz val="9"/>
        <color indexed="8"/>
        <rFont val="Calibri"/>
        <family val="2"/>
      </rPr>
      <t>renseigner "NBV" (Nbre de Villes)</t>
    </r>
  </si>
  <si>
    <t>2019.11.18</t>
  </si>
  <si>
    <t>Rubrique A5 : Désormais les intitulés du cadre des coordonnées bancaires n'apparaissent que si la réponse est OUI</t>
  </si>
  <si>
    <t>Une suite de formule conditionnelles basé sur la cellule "RIB"</t>
  </si>
  <si>
    <r>
      <t>Pour tenir compte des associations sous le régime de la "co-présidence" à préciser dans</t>
    </r>
    <r>
      <rPr>
        <b/>
        <sz val="11"/>
        <color theme="1"/>
        <rFont val="Tahoma"/>
        <family val="2"/>
      </rPr>
      <t xml:space="preserve"> l'onglet</t>
    </r>
    <r>
      <rPr>
        <sz val="11"/>
        <color theme="1"/>
        <rFont val="Tahoma"/>
        <family val="2"/>
      </rPr>
      <t xml:space="preserve"> </t>
    </r>
    <r>
      <rPr>
        <b/>
        <sz val="11"/>
        <color theme="1"/>
        <rFont val="Tahoma"/>
        <family val="2"/>
      </rPr>
      <t>Administration 1</t>
    </r>
    <r>
      <rPr>
        <sz val="11"/>
        <color theme="1"/>
        <rFont val="Tahoma"/>
        <family val="2"/>
      </rPr>
      <t xml:space="preserve"> les</t>
    </r>
    <r>
      <rPr>
        <b/>
        <sz val="11"/>
        <color theme="1"/>
        <rFont val="Tahoma"/>
        <family val="2"/>
      </rPr>
      <t xml:space="preserve"> lignes 1 et 4 du tableau</t>
    </r>
    <r>
      <rPr>
        <sz val="11"/>
        <color theme="1"/>
        <rFont val="Tahoma"/>
        <family val="2"/>
      </rPr>
      <t xml:space="preserve"> permettent de préciser (par choix : Président ou Co Président) en fonction de cet aménagement et du souhait d'attester officiellement par 2 co présidents </t>
    </r>
    <r>
      <rPr>
        <b/>
        <sz val="11"/>
        <color theme="1"/>
        <rFont val="Tahoma"/>
        <family val="2"/>
      </rPr>
      <t xml:space="preserve">l'onglet Final </t>
    </r>
    <r>
      <rPr>
        <sz val="11"/>
        <color theme="1"/>
        <rFont val="Tahoma"/>
        <family val="2"/>
      </rPr>
      <t xml:space="preserve">permet de choisir sur la cellule C2 le choix "Je ..." ou "Nous..." dans le dernier cas le nom et prénom de la ligne 4 viendra s'afficher en dessous de celui le la ligne 1 </t>
    </r>
  </si>
  <si>
    <t>2020.09.24</t>
  </si>
  <si>
    <t>Départ et +</t>
  </si>
  <si>
    <t>Suite à malentendu en 2020, erreur de saison . On constate que cette notion pourtant très utile n'est pas présente par exemple sur la page 1 du questionnaire.
Aussi une première alerte dans zone cachée indique au JOUR du paramétrage une indication (suggestion) de la valeur "SaisonActuelle"</t>
  </si>
  <si>
    <t xml:space="preserve">Les formules =ANNEE(AUJOURDHUI()) et ANNEE(AUJOURDHUI())+1 sont concaténées pour exprimer la Saison. Onglets modifiés : DEPART plage masquée et </t>
  </si>
  <si>
    <t>Responsabilité SIMPLE (Président.e) ou PARTAGÉE (Coprésident.e) ?</t>
  </si>
  <si>
    <t xml:space="preserve">Votre association a-t-elle l'agrément Sports DDJS? </t>
  </si>
  <si>
    <t>Votre association a-t-elle des entraîneurs diplômés ou non diplômés ?</t>
  </si>
  <si>
    <t>Votre association a-t-elle des Officiels ( juge,arbitre,commissaires …) ?</t>
  </si>
  <si>
    <t>Déclaré en:</t>
  </si>
  <si>
    <t>2020.10.15</t>
  </si>
  <si>
    <t>Pricipalement dans l'onglet Départ en ajoutant, sur le même modèle que les existants des choix en C11. Et dans les colonnes masquées</t>
  </si>
  <si>
    <t>Nouvelle version du questionnaire pour avec un onglet Contrôle entièrement révisé et interactif avec l'opérateur dans le but de détecter des anomalies qui lors de nos contrôles n'ont pas été détectées - Ces importantes modifications vont de pair avec une révision de notrre site internet avec pour chaque page des explications détaillées.</t>
  </si>
  <si>
    <r>
      <t>Pour 2021 
La version précédente non décrite comportait des aménagements dans les onglets</t>
    </r>
    <r>
      <rPr>
        <b/>
        <sz val="11"/>
        <color theme="1"/>
        <rFont val="Tahoma"/>
        <family val="2"/>
      </rPr>
      <t>Titre</t>
    </r>
    <r>
      <rPr>
        <sz val="11"/>
        <color theme="1"/>
        <rFont val="Tahoma"/>
        <family val="2"/>
      </rPr>
      <t>;</t>
    </r>
    <r>
      <rPr>
        <b/>
        <sz val="11"/>
        <color theme="1"/>
        <rFont val="Tahoma"/>
        <family val="2"/>
      </rPr>
      <t xml:space="preserve"> Administration1</t>
    </r>
    <r>
      <rPr>
        <sz val="11"/>
        <color theme="1"/>
        <rFont val="Tahoma"/>
        <family val="2"/>
      </rPr>
      <t xml:space="preserve"> et </t>
    </r>
    <r>
      <rPr>
        <b/>
        <sz val="11"/>
        <color theme="1"/>
        <rFont val="Tahoma"/>
        <family val="2"/>
      </rPr>
      <t xml:space="preserve">Final </t>
    </r>
    <r>
      <rPr>
        <sz val="11"/>
        <color theme="1"/>
        <rFont val="Tahoma"/>
        <family val="2"/>
      </rPr>
      <t>pour les situations de partage des responsabilités (présidence ou coprésidence). Cela supposait de faire différents choix dans ces pages. Pour simplifier la situation est décrite une fois pour toute dans l'onglet DEPART avec un choix à exprimer su la ligne 11. Dans la partie cachée cellule  H11 , la valeur 0 ou 1 définira le paramètre(valeur) de référence pour modifier automatiquement les valeurs appropriées dans les onglets</t>
    </r>
  </si>
  <si>
    <t>* Nouveautés Questionnaire 2021</t>
  </si>
  <si>
    <t>Soit simple avec le titre de Président ou Présidente - Soit partagée avec le titre de Coprésident ou Coprésidente</t>
  </si>
  <si>
    <t>Le nouveau dispositif analyse AUTOMATIQUEMENT certaines de vos réponses, ou absence de réponses et vous informe du problème décelé (onglet "Contrôle")</t>
  </si>
  <si>
    <t>Maitriser l'onglet CONTRÔLE</t>
  </si>
  <si>
    <t>L'utilisation de Google Sheet est fortement déconseillée en raison de problèmes de formats de cellules</t>
  </si>
  <si>
    <t>Remarque Saison N-1 est mise à jour automatiquement</t>
  </si>
  <si>
    <t>Dates CR A.G.</t>
  </si>
  <si>
    <t>65.</t>
  </si>
  <si>
    <t>Délai</t>
  </si>
  <si>
    <t>Paramètres des DATES automatique basé sur délai</t>
  </si>
  <si>
    <t xml:space="preserve">A partir de 2021 la saison est calculée automatiquement à partir de la date indiquée à la cellule DELAI (C47) </t>
  </si>
  <si>
    <t>2021.03.30</t>
  </si>
  <si>
    <t>DEPART &amp; TITRE</t>
  </si>
  <si>
    <t>Avec l'ajout d'un nouvel item pour exprimer la responsabilité simple ou partagée, et les relations avec la page TITRE il a fallut adapter cet aménagement et les formules correspoandantes que l'on ne peut assimiler aux autres item. Pour clarifier l'usager des numéros 1,2,3,4,5,6,7 correspondant à chaque itel on été ajoutés dans la colonne bleue à gauche. Ces mêmes numéros (ou presque se retrouve dans la page Titre. Des formats conditionnels ont été définis pour visualiser les oublis.</t>
  </si>
  <si>
    <r>
      <t xml:space="preserve">Onglet DEPART! Les index numériques sont en rouge si les champs ne sont pas renseignés - Onglet Titre!La formule dans G11 a été modifiée en </t>
    </r>
    <r>
      <rPr>
        <sz val="11"/>
        <color rgb="FFFF0000"/>
        <rFont val="Tahoma"/>
        <family val="2"/>
      </rPr>
      <t>SI(DEPART!I11=FAUX;"Manque responsabilté non renseigné";SI(DEPART!$H$11=1;"Responsabilité Simple";"Responsabilité Partagée"))</t>
    </r>
  </si>
  <si>
    <t>&gt;&gt;&gt;&gt;&gt;&gt;</t>
  </si>
  <si>
    <t>CI-DESSOUS ACTUALISATION AUTOMATIQUE SAISONS et Reprise DELAI</t>
  </si>
  <si>
    <t>DELAI voir (C47)</t>
  </si>
  <si>
    <t>Listes Messages</t>
  </si>
  <si>
    <t>ZRef 46</t>
  </si>
  <si>
    <t>ZRef 47</t>
  </si>
  <si>
    <t>SelectRef</t>
  </si>
  <si>
    <t>LISTECLUBS= AB77:AB111</t>
  </si>
  <si>
    <t>en relation avec page4 : G19</t>
  </si>
  <si>
    <t>Libre</t>
  </si>
  <si>
    <t>Résultat [col AQ]</t>
  </si>
  <si>
    <t>Neo</t>
  </si>
  <si>
    <t>col des noms</t>
  </si>
  <si>
    <t xml:space="preserve"> page4  cellule cible H19 (valeur par défaut) en rouge</t>
  </si>
  <si>
    <t>Cellule C28</t>
  </si>
  <si>
    <t>Message affiché sur la page Encadrement (page 6) § F3  cellule B43</t>
  </si>
  <si>
    <t>Vous avez déclaré avoir des entraîneurs - Télécharger sur le site d'OMS votre liste et la compléter (joindre photocopie des diplômes si diplomés)</t>
  </si>
  <si>
    <t>Optionnelle Liste nouvelle</t>
  </si>
  <si>
    <t>Liste entraîneurs complétée (nouvelle)</t>
  </si>
  <si>
    <t>A44</t>
  </si>
  <si>
    <t>B44</t>
  </si>
  <si>
    <r>
      <t xml:space="preserve">Résultat pour affichage </t>
    </r>
    <r>
      <rPr>
        <sz val="10"/>
        <color rgb="FFFF0000"/>
        <rFont val="Tahoma"/>
        <family val="2"/>
      </rPr>
      <t>onglet "Titre"</t>
    </r>
  </si>
  <si>
    <t>B19</t>
  </si>
  <si>
    <t>B24</t>
  </si>
  <si>
    <t>B29</t>
  </si>
  <si>
    <t>B34</t>
  </si>
  <si>
    <t>B39</t>
  </si>
  <si>
    <t>Table référence du code page</t>
  </si>
  <si>
    <t>SAISONREF</t>
  </si>
  <si>
    <t>SaisonRefIndiv</t>
  </si>
  <si>
    <t>Niveau de compétition
 (X)</t>
  </si>
  <si>
    <t>Responsabilité Simple</t>
  </si>
  <si>
    <t>Responsabilité Partagée</t>
  </si>
  <si>
    <t>ROLE</t>
  </si>
  <si>
    <t>PAGESEPT</t>
  </si>
  <si>
    <t>TXTSEPT</t>
  </si>
  <si>
    <t>TOPRESPONS</t>
  </si>
  <si>
    <t>2021.05.02</t>
  </si>
  <si>
    <r>
      <t xml:space="preserve">Nommage de B11 </t>
    </r>
    <r>
      <rPr>
        <sz val="11"/>
        <color rgb="FFFF0000"/>
        <rFont val="Tahoma"/>
        <family val="2"/>
      </rPr>
      <t>= RESPON</t>
    </r>
    <r>
      <rPr>
        <sz val="11"/>
        <color theme="1"/>
        <rFont val="Tahoma"/>
        <family val="2"/>
      </rPr>
      <t xml:space="preserve"> et H11</t>
    </r>
    <r>
      <rPr>
        <sz val="11"/>
        <color rgb="FFFF0000"/>
        <rFont val="Tahoma"/>
        <family val="2"/>
      </rPr>
      <t xml:space="preserve"> = TOPRESPONS</t>
    </r>
    <r>
      <rPr>
        <sz val="11"/>
        <color theme="1"/>
        <rFont val="Tahoma"/>
        <family val="2"/>
      </rPr>
      <t xml:space="preserve"> . Les valeurs numériques affectées à chacun des choix Responsabilité Simple en </t>
    </r>
    <r>
      <rPr>
        <b/>
        <sz val="11"/>
        <color theme="1"/>
        <rFont val="Tahoma"/>
        <family val="2"/>
      </rPr>
      <t>C12 = 1</t>
    </r>
    <r>
      <rPr>
        <sz val="11"/>
        <color theme="1"/>
        <rFont val="Tahoma"/>
        <family val="2"/>
      </rPr>
      <t xml:space="preserve">  et Responsabilité partagée en </t>
    </r>
    <r>
      <rPr>
        <b/>
        <sz val="11"/>
        <color theme="1"/>
        <rFont val="Tahoma"/>
        <family val="2"/>
      </rPr>
      <t>C13 = 2</t>
    </r>
    <r>
      <rPr>
        <sz val="11"/>
        <color theme="1"/>
        <rFont val="Tahoma"/>
        <family val="2"/>
      </rPr>
      <t xml:space="preserve"> ---   La formule de TOPRESPONS </t>
    </r>
    <r>
      <rPr>
        <sz val="11"/>
        <color rgb="FFFF0000"/>
        <rFont val="Tahoma"/>
        <family val="2"/>
      </rPr>
      <t>= EXACT(RESPON;B12)*C12+EXACT(RESPON;B13)*C13</t>
    </r>
    <r>
      <rPr>
        <sz val="11"/>
        <color theme="1"/>
        <rFont val="Tahoma"/>
        <family val="2"/>
      </rPr>
      <t xml:space="preserve"> &gt;&gt;&gt; 3 résultats possible 1,2, et 3
En BZ74 nommmée ROLE la formule traduit TOPRESPONS en "*Président.e" pour la valeur 1 en "*Coprésident.e" pour la valeur 2 et "--" pour la valeur 0. Ces valeurs sont exploitées en Administration1 page 3</t>
    </r>
  </si>
  <si>
    <t>Résultat de l'exercice  (+h ou -i) autocalcul</t>
  </si>
  <si>
    <t>2021.04.30</t>
  </si>
  <si>
    <t xml:space="preserve"> Saison Actuelle est mise à jour automatiquement selon DELAI C47</t>
  </si>
  <si>
    <r>
      <t xml:space="preserve">La formule de AF58 SaisonActuelle est </t>
    </r>
    <r>
      <rPr>
        <sz val="11"/>
        <color rgb="FFFF0000"/>
        <rFont val="Tahoma"/>
        <family val="2"/>
      </rPr>
      <t xml:space="preserve">= ANNEE(DELAI)&amp;"-"&amp;ANNEE(DELAI)+1 </t>
    </r>
    <r>
      <rPr>
        <sz val="11"/>
        <rFont val="Tahoma"/>
        <family val="2"/>
      </rPr>
      <t xml:space="preserve">de cette valeur sera traduite la saison précédente AF57 SaisonAvant </t>
    </r>
    <r>
      <rPr>
        <sz val="11"/>
        <color rgb="FFFF0000"/>
        <rFont val="Tahoma"/>
        <family val="2"/>
      </rPr>
      <t>= ANNEE(DELAI)-1&amp;"-"&amp;ANNEE(DELAI)</t>
    </r>
  </si>
  <si>
    <t>Modification de la Gestion du nouveau champ (voir version 2021,03,30) avec nommage de la cellule H11 : "TOPRESPONS" cette valeur est exploitée dans une zone cachée de l'onglet DEPART</t>
  </si>
  <si>
    <t xml:space="preserve"> Révision version 2020.09.24 , pour nouvel aménagement de l'emplacement du Délai de retour qui était dans une zone cachée désormais notre paramétrage s'inscrit dans la cellule DEPART! C47 nommée DELAI la SAISON ACTUELLE apparait sur l'onglet TITRE bien visible cellule H9 dans un cadre et aussi dans l'onglet Départ!B2</t>
  </si>
  <si>
    <t>TOPCOMPET</t>
  </si>
  <si>
    <t>TOPOFFICIEL</t>
  </si>
  <si>
    <t>TOPENTRAIN</t>
  </si>
  <si>
    <t>TOPAGREM</t>
  </si>
  <si>
    <t>TOPAFFIL</t>
  </si>
  <si>
    <t>JD</t>
  </si>
  <si>
    <t>Numéro Département + Ville</t>
  </si>
  <si>
    <t xml:space="preserve">SignatureTrésorier.e : </t>
  </si>
  <si>
    <t>"</t>
  </si>
  <si>
    <t>2021.05.25</t>
  </si>
  <si>
    <t>Pour la partie comptabilité les signatures des trésorier.e.s et Président.e ou copresidents sont exigés. Si dans l'onglet FINAL le dispositif faisant appel à TOPRESPONS et ROLE fonctionne rien n'était prévu dans les 3 pages comptabilité. Corrigé dans l'onglet Produits et Bilan et Produits Prévi sont par report des cellules corrigées.</t>
  </si>
  <si>
    <r>
      <t>en</t>
    </r>
    <r>
      <rPr>
        <b/>
        <sz val="11"/>
        <color theme="1"/>
        <rFont val="Tahoma"/>
        <family val="2"/>
      </rPr>
      <t xml:space="preserve"> B49</t>
    </r>
    <r>
      <rPr>
        <sz val="11"/>
        <color theme="1"/>
        <rFont val="Tahoma"/>
        <family val="2"/>
      </rPr>
      <t xml:space="preserve"> texte : SignatureTrésorier.e : et en </t>
    </r>
    <r>
      <rPr>
        <b/>
        <sz val="11"/>
        <color theme="1"/>
        <rFont val="Tahoma"/>
        <family val="2"/>
      </rPr>
      <t>C49</t>
    </r>
    <r>
      <rPr>
        <sz val="11"/>
        <color theme="1"/>
        <rFont val="Tahoma"/>
        <family val="2"/>
      </rPr>
      <t xml:space="preserve"> la formule : </t>
    </r>
    <r>
      <rPr>
        <sz val="11"/>
        <color rgb="FFFF0000"/>
        <rFont val="Tahoma"/>
        <family val="2"/>
      </rPr>
      <t>=SI(TOPRESPONS=1;"Signature Président.e : ";"Signatures Coprésident.e.s :")</t>
    </r>
  </si>
  <si>
    <t xml:space="preserve">     "</t>
  </si>
  <si>
    <t>autre à compléter</t>
  </si>
  <si>
    <t>Plan de formation</t>
  </si>
  <si>
    <t xml:space="preserve">Des aménagements et rectifications des formules pour la partie basse  et colorisation si manque PJ </t>
  </si>
  <si>
    <t>voir descriptif MH</t>
  </si>
  <si>
    <t>2021.05.30</t>
  </si>
  <si>
    <t>Manque Nom du Président ou coprésident1</t>
  </si>
  <si>
    <t>P3COPRES</t>
  </si>
  <si>
    <t>=SI(ET(Administration1!$B$15=0;TOPRESPONS=2);"Manque nom Coprésident.e";"-")</t>
  </si>
  <si>
    <t>Ajout d'un contrôle pour Copresident.e cellule B15 page 3 (administration 2) et un nouveau Code d'erreur</t>
  </si>
  <si>
    <t>2021.06.08</t>
  </si>
  <si>
    <t>Manque Nom du Président ou coprésident2</t>
  </si>
  <si>
    <t xml:space="preserve">DETECTION DES CODES ANOMALIES </t>
  </si>
  <si>
    <t>IMPORTANT</t>
  </si>
  <si>
    <t>Cette nouvelle saison 2021-22 fait suite à période particulière où les contraintes sanitaires successives n'ont pas permis de réaliser nos missions normalement
Il parait nécessaire de pouvoircommuniquer plus efficacement pour sensibiliser chaque dirigeant.e à la qualité des dossiers renvoyés à l'OMS18/09/2021
Nos recommandations envoyées par mail seront désormais disponibles et détaill&amp;ées sur notre site à une page spéciale</t>
  </si>
  <si>
    <r>
      <t>Avec un impact automatique sur les onglets:</t>
    </r>
    <r>
      <rPr>
        <b/>
        <u/>
        <sz val="11"/>
        <color theme="1"/>
        <rFont val="Tahoma"/>
        <family val="2"/>
      </rPr>
      <t xml:space="preserve"> Titre</t>
    </r>
    <r>
      <rPr>
        <b/>
        <sz val="11"/>
        <color theme="1"/>
        <rFont val="Tahoma"/>
        <family val="2"/>
      </rPr>
      <t xml:space="preserve">; </t>
    </r>
    <r>
      <rPr>
        <b/>
        <u/>
        <sz val="11"/>
        <color theme="1"/>
        <rFont val="Tahoma"/>
        <family val="2"/>
      </rPr>
      <t>Administration1</t>
    </r>
    <r>
      <rPr>
        <b/>
        <sz val="11"/>
        <color theme="1"/>
        <rFont val="Tahoma"/>
        <family val="2"/>
      </rPr>
      <t xml:space="preserve">; </t>
    </r>
    <r>
      <rPr>
        <b/>
        <u/>
        <sz val="11"/>
        <color theme="1"/>
        <rFont val="Tahoma"/>
        <family val="2"/>
      </rPr>
      <t>Final PJ</t>
    </r>
  </si>
  <si>
    <t>â</t>
  </si>
  <si>
    <t>á</t>
  </si>
  <si>
    <t>2021.12.03</t>
  </si>
  <si>
    <t>un problème constaté sur les calculs des années bissextiles</t>
  </si>
  <si>
    <t>Aménagement de la formule en C86  (VRAI ou FAUX)</t>
  </si>
  <si>
    <t>Chèques à encaisser</t>
  </si>
  <si>
    <t>j -Subvention d'Equipement</t>
  </si>
  <si>
    <t>k -Subv d'nvestissement inscrite au résultat</t>
  </si>
  <si>
    <t>Subvention d'Investissement auto-calcul (j-k)</t>
  </si>
  <si>
    <t>+</t>
  </si>
  <si>
    <t>Recommandations et conseils cliquer sur le logo OMS</t>
  </si>
  <si>
    <t>Le Formt du Bilan page 13 a été modifié</t>
  </si>
  <si>
    <r>
      <t xml:space="preserve">* Nouveautés Questionnaire 2023
</t>
    </r>
    <r>
      <rPr>
        <b/>
        <sz val="11"/>
        <rFont val="Tahoma"/>
        <family val="2"/>
      </rPr>
      <t>simplication de la page 18 des documents à joindre ---&gt;</t>
    </r>
  </si>
  <si>
    <t>P.J.</t>
  </si>
  <si>
    <t>IMPORTANT : Joindre les documents énumérés ci-dessous à  votre dossier questionnaire</t>
  </si>
  <si>
    <t>2022.02.11</t>
  </si>
  <si>
    <t xml:space="preserve">Final PJ &amp; Contrôle </t>
  </si>
  <si>
    <t>Cellule H6; ajout dans la formule d'une valeur par défaut : "" Vide. Refonte et simplification de la partie basse de l'onglet FINAL PJ pour une meilleure lisibilité.</t>
  </si>
  <si>
    <t>Final PJ : la cellule H6 affichait la mention "FAUX" alors que la croix de validation était inscrite ce qui troublait "à juste raison" les dirigeants … corrigé .
La partie inférieure qui imposait de mettre la mention P.J. pour pour les pièces RIB et le Compte Rend d'AG si nous ne l'avions pas enregistré dans le paramètrage.
Controle! La dernière ligne qui signalait les erreurs (oubli de la mention PJ) a été supprimée.</t>
  </si>
  <si>
    <t>2022.10.22</t>
  </si>
  <si>
    <t>Copie de la formule de contrôle!C26 dans D26 en remplaçant les valeurs de texte par FAUX et VRAI de gauche à droite.</t>
  </si>
  <si>
    <t>Déjà mentionné sur la page 1 (Titre) - Contrôler la présence de toutes les pages à fournir</t>
  </si>
  <si>
    <t xml:space="preserve">En rapport avec la cellule Administraton1!B15 (vice président ou co president) la formule de détection des erreurs concernant cette cellule ne prenait pas en compte la situation d'un club avec gouvernance simple SANS Vice-Président. La cellule Contrôle!D26 indiquait alors la valeur FAUX sans autre précisions.
La formule a été corrigée pour prendre en compte cette situation.
</t>
  </si>
  <si>
    <t>Votre association propose t'elle de la compétition (type)? [ 4 choix ]</t>
  </si>
  <si>
    <r>
      <t xml:space="preserve">Avez-vous changé de banque cette saison ? </t>
    </r>
    <r>
      <rPr>
        <b/>
        <sz val="10"/>
        <color indexed="8"/>
        <rFont val="Tahoma"/>
        <family val="2"/>
      </rPr>
      <t>(réponse obligatoire)-</t>
    </r>
    <r>
      <rPr>
        <sz val="10"/>
        <color indexed="8"/>
        <rFont val="Tahoma"/>
        <family val="2"/>
      </rPr>
      <t>&gt;</t>
    </r>
  </si>
  <si>
    <t>2022.12.08</t>
  </si>
  <si>
    <t>Dans le signalement des erreurs le libellé explicatif est enrichi du nom de la cellule ou de la zone concernée</t>
  </si>
  <si>
    <t>Une grande partie est renseignée .. Reste à faire pour les compétitions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</si>
</sst>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 _€_-;\-* #,##0.00\ _€_-;_-* &quot;-&quot;??\ _€_-;_-@_-"/>
    <numFmt numFmtId="165" formatCode="00"/>
    <numFmt numFmtId="166" formatCode="00000"/>
    <numFmt numFmtId="167" formatCode="0#&quot; &quot;##&quot; &quot;##&quot; &quot;##&quot; &quot;##"/>
    <numFmt numFmtId="168" formatCode="00\.00\.00\.00\.00"/>
    <numFmt numFmtId="169" formatCode="dd/mm/yy;@"/>
    <numFmt numFmtId="170" formatCode="_-* #,##0.00,[$€]_-;\-* #,##0.00,[$€]_-;_-* &quot;-&quot;??,[$€]_-;_-@_-"/>
    <numFmt numFmtId="171" formatCode="[$-40C]d\ mmmm\ yyyy;@"/>
    <numFmt numFmtId="172" formatCode="000"/>
    <numFmt numFmtId="173" formatCode="[$-F400]h:mm:ss\ AM/PM"/>
    <numFmt numFmtId="174" formatCode="[h]:mm;@"/>
    <numFmt numFmtId="175" formatCode="d/m/yy;@"/>
    <numFmt numFmtId="176" formatCode="000\-000\-000\-000\-00"/>
    <numFmt numFmtId="177" formatCode=";;;"/>
  </numFmts>
  <fonts count="392">
    <font>
      <sz val="11"/>
      <color theme="1"/>
      <name val="Tahoma"/>
      <family val="2"/>
    </font>
    <font>
      <sz val="11"/>
      <color indexed="8"/>
      <name val="Tahoma"/>
      <family val="2"/>
    </font>
    <font>
      <b/>
      <sz val="12"/>
      <color indexed="8"/>
      <name val="Arial"/>
      <family val="2"/>
    </font>
    <font>
      <sz val="10"/>
      <color indexed="8"/>
      <name val="Tahoma"/>
      <family val="2"/>
    </font>
    <font>
      <u/>
      <sz val="10"/>
      <name val="Tahoma"/>
      <family val="2"/>
    </font>
    <font>
      <sz val="12"/>
      <color indexed="8"/>
      <name val="Rockwell"/>
      <family val="1"/>
    </font>
    <font>
      <b/>
      <sz val="12"/>
      <name val="Arial Black"/>
      <family val="2"/>
    </font>
    <font>
      <b/>
      <sz val="12"/>
      <name val="Arial"/>
      <family val="2"/>
    </font>
    <font>
      <i/>
      <sz val="9"/>
      <color indexed="8"/>
      <name val="Times New Roman"/>
      <family val="1"/>
    </font>
    <font>
      <i/>
      <sz val="11"/>
      <color indexed="8"/>
      <name val="Times New Roman"/>
      <family val="1"/>
    </font>
    <font>
      <i/>
      <sz val="11"/>
      <color indexed="8"/>
      <name val="Tahoma"/>
      <family val="2"/>
    </font>
    <font>
      <sz val="10"/>
      <name val="Arial"/>
      <family val="2"/>
    </font>
    <font>
      <sz val="12"/>
      <name val="Arial Black"/>
      <family val="2"/>
    </font>
    <font>
      <b/>
      <i/>
      <sz val="12"/>
      <name val="Arial"/>
      <family val="2"/>
    </font>
    <font>
      <i/>
      <sz val="10"/>
      <name val="Arial"/>
      <family val="2"/>
    </font>
    <font>
      <b/>
      <sz val="10"/>
      <name val="Arial"/>
      <family val="2"/>
    </font>
    <font>
      <b/>
      <sz val="9"/>
      <name val="Arial"/>
      <family val="2"/>
    </font>
    <font>
      <sz val="8"/>
      <name val="Arial"/>
      <family val="2"/>
    </font>
    <font>
      <sz val="12"/>
      <name val="Rockwell"/>
      <family val="1"/>
    </font>
    <font>
      <sz val="9"/>
      <name val="Arial"/>
      <family val="2"/>
    </font>
    <font>
      <i/>
      <sz val="9"/>
      <name val="Arial"/>
      <family val="2"/>
    </font>
    <font>
      <i/>
      <sz val="8"/>
      <name val="Arial"/>
      <family val="2"/>
    </font>
    <font>
      <b/>
      <i/>
      <sz val="10"/>
      <name val="Arial"/>
      <family val="2"/>
    </font>
    <font>
      <sz val="10"/>
      <name val="Wingdings 2"/>
      <family val="1"/>
      <charset val="2"/>
    </font>
    <font>
      <sz val="11"/>
      <name val="Tahoma"/>
      <family val="2"/>
    </font>
    <font>
      <b/>
      <sz val="11"/>
      <name val="Tahoma"/>
      <family val="2"/>
    </font>
    <font>
      <sz val="11"/>
      <color indexed="8"/>
      <name val="Tahoma"/>
      <family val="2"/>
    </font>
    <font>
      <sz val="11"/>
      <color indexed="9"/>
      <name val="Tahoma"/>
      <family val="2"/>
    </font>
    <font>
      <sz val="11"/>
      <color indexed="10"/>
      <name val="Tahoma"/>
      <family val="2"/>
    </font>
    <font>
      <b/>
      <sz val="11"/>
      <color indexed="8"/>
      <name val="Tahoma"/>
      <family val="2"/>
    </font>
    <font>
      <sz val="10"/>
      <color indexed="8"/>
      <name val="Tahoma"/>
      <family val="2"/>
    </font>
    <font>
      <sz val="11"/>
      <color indexed="8"/>
      <name val="Arial Black"/>
      <family val="2"/>
    </font>
    <font>
      <i/>
      <sz val="8"/>
      <color indexed="8"/>
      <name val="Times New Roman"/>
      <family val="1"/>
    </font>
    <font>
      <sz val="10"/>
      <color indexed="8"/>
      <name val="Arial Black"/>
      <family val="2"/>
    </font>
    <font>
      <b/>
      <sz val="10"/>
      <color indexed="8"/>
      <name val="Arial"/>
      <family val="2"/>
    </font>
    <font>
      <sz val="8"/>
      <color indexed="8"/>
      <name val="Tahoma"/>
      <family val="2"/>
    </font>
    <font>
      <b/>
      <sz val="24"/>
      <color indexed="8"/>
      <name val="Wingdings"/>
      <charset val="2"/>
    </font>
    <font>
      <i/>
      <sz val="6"/>
      <color indexed="8"/>
      <name val="Times New Roman"/>
      <family val="1"/>
    </font>
    <font>
      <sz val="12"/>
      <color indexed="8"/>
      <name val="Rockwell"/>
      <family val="1"/>
    </font>
    <font>
      <sz val="12"/>
      <color indexed="8"/>
      <name val="Times New Roman"/>
      <family val="1"/>
    </font>
    <font>
      <sz val="14"/>
      <color indexed="8"/>
      <name val="Arial"/>
      <family val="2"/>
    </font>
    <font>
      <b/>
      <sz val="12"/>
      <color indexed="8"/>
      <name val="Times New Roman"/>
      <family val="1"/>
    </font>
    <font>
      <b/>
      <u/>
      <sz val="12"/>
      <color indexed="8"/>
      <name val="Times New Roman"/>
      <family val="1"/>
    </font>
    <font>
      <sz val="12"/>
      <color indexed="8"/>
      <name val="Wingdings"/>
      <charset val="2"/>
    </font>
    <font>
      <sz val="10"/>
      <color indexed="8"/>
      <name val="Times New Roman"/>
      <family val="1"/>
    </font>
    <font>
      <sz val="9"/>
      <color indexed="8"/>
      <name val="Tahoma"/>
      <family val="2"/>
    </font>
    <font>
      <b/>
      <sz val="11"/>
      <color indexed="9"/>
      <name val="Stencil"/>
      <family val="5"/>
    </font>
    <font>
      <b/>
      <sz val="8"/>
      <color indexed="81"/>
      <name val="Tahoma"/>
      <family val="2"/>
    </font>
    <font>
      <sz val="11"/>
      <color indexed="10"/>
      <name val="Tahoma"/>
      <family val="2"/>
    </font>
    <font>
      <b/>
      <sz val="11"/>
      <color indexed="8"/>
      <name val="Tahoma"/>
      <family val="2"/>
    </font>
    <font>
      <sz val="26"/>
      <color indexed="8"/>
      <name val="Wingdings 2"/>
      <family val="1"/>
      <charset val="2"/>
    </font>
    <font>
      <sz val="14"/>
      <color indexed="8"/>
      <name val="ZapfDingbats"/>
      <family val="5"/>
      <charset val="2"/>
    </font>
    <font>
      <b/>
      <i/>
      <sz val="10"/>
      <color indexed="8"/>
      <name val="Times New Roman"/>
      <family val="1"/>
    </font>
    <font>
      <sz val="11"/>
      <color indexed="8"/>
      <name val="Tahoma"/>
      <family val="2"/>
    </font>
    <font>
      <b/>
      <sz val="11"/>
      <color indexed="60"/>
      <name val="Arial Black"/>
      <family val="2"/>
    </font>
    <font>
      <sz val="10"/>
      <color indexed="60"/>
      <name val="Stencil"/>
      <family val="5"/>
    </font>
    <font>
      <b/>
      <sz val="16"/>
      <color indexed="8"/>
      <name val="Tahoma"/>
      <family val="2"/>
    </font>
    <font>
      <b/>
      <sz val="14"/>
      <color indexed="8"/>
      <name val="Tahoma"/>
      <family val="2"/>
    </font>
    <font>
      <sz val="11"/>
      <name val="Arial Black"/>
      <family val="2"/>
    </font>
    <font>
      <sz val="11"/>
      <color indexed="18"/>
      <name val="Tahoma"/>
      <family val="2"/>
    </font>
    <font>
      <sz val="18"/>
      <color indexed="8"/>
      <name val="Wingdings"/>
      <charset val="2"/>
    </font>
    <font>
      <sz val="12"/>
      <color indexed="60"/>
      <name val="Arial Black"/>
      <family val="2"/>
    </font>
    <font>
      <b/>
      <sz val="11"/>
      <name val="Comic Sans MS"/>
      <family val="4"/>
    </font>
    <font>
      <i/>
      <sz val="8"/>
      <color indexed="8"/>
      <name val="Tahoma"/>
      <family val="2"/>
    </font>
    <font>
      <b/>
      <sz val="9"/>
      <color indexed="8"/>
      <name val="Tahoma"/>
      <family val="2"/>
    </font>
    <font>
      <sz val="10"/>
      <color indexed="8"/>
      <name val="Rockwell"/>
      <family val="1"/>
    </font>
    <font>
      <sz val="9"/>
      <color indexed="8"/>
      <name val="Rockwell"/>
      <family val="1"/>
    </font>
    <font>
      <sz val="8"/>
      <color indexed="8"/>
      <name val="Rockwell"/>
      <family val="1"/>
    </font>
    <font>
      <b/>
      <sz val="8"/>
      <color indexed="8"/>
      <name val="Tahoma"/>
      <family val="2"/>
    </font>
    <font>
      <b/>
      <sz val="11"/>
      <color indexed="8"/>
      <name val="Rockwell"/>
      <family val="1"/>
    </font>
    <font>
      <b/>
      <u/>
      <sz val="9"/>
      <color indexed="8"/>
      <name val="Rockwell"/>
      <family val="1"/>
    </font>
    <font>
      <sz val="11"/>
      <color indexed="8"/>
      <name val="Rockwell"/>
      <family val="1"/>
    </font>
    <font>
      <sz val="10"/>
      <name val="Arial Black"/>
      <family val="2"/>
    </font>
    <font>
      <sz val="9"/>
      <name val="Tahoma"/>
      <family val="2"/>
    </font>
    <font>
      <sz val="12"/>
      <name val="Arial Narrow"/>
      <family val="2"/>
    </font>
    <font>
      <sz val="12"/>
      <name val="Arial"/>
      <family val="2"/>
    </font>
    <font>
      <u/>
      <sz val="14"/>
      <color indexed="8"/>
      <name val="Arial"/>
      <family val="2"/>
    </font>
    <font>
      <b/>
      <sz val="9"/>
      <name val="Tahoma"/>
      <family val="2"/>
    </font>
    <font>
      <sz val="10"/>
      <name val="Tahoma"/>
      <family val="2"/>
    </font>
    <font>
      <b/>
      <sz val="10"/>
      <name val="Arial Black"/>
      <family val="2"/>
    </font>
    <font>
      <b/>
      <sz val="12"/>
      <color indexed="8"/>
      <name val="Rockwell"/>
      <family val="1"/>
    </font>
    <font>
      <sz val="8"/>
      <name val="Tahoma"/>
      <family val="2"/>
    </font>
    <font>
      <sz val="10"/>
      <name val="Rockwell"/>
      <family val="1"/>
    </font>
    <font>
      <b/>
      <sz val="9"/>
      <name val="Rockwell"/>
      <family val="1"/>
    </font>
    <font>
      <sz val="9"/>
      <name val="Rockwell"/>
      <family val="1"/>
    </font>
    <font>
      <i/>
      <sz val="10"/>
      <name val="Times"/>
      <family val="1"/>
    </font>
    <font>
      <b/>
      <sz val="11"/>
      <name val="Arial"/>
      <family val="2"/>
    </font>
    <font>
      <sz val="11"/>
      <color indexed="9"/>
      <name val="Tahoma"/>
      <family val="2"/>
    </font>
    <font>
      <sz val="11"/>
      <color indexed="10"/>
      <name val="Tahoma"/>
      <family val="2"/>
    </font>
    <font>
      <b/>
      <sz val="11"/>
      <color indexed="8"/>
      <name val="Tahoma"/>
      <family val="2"/>
    </font>
    <font>
      <b/>
      <sz val="11"/>
      <color indexed="9"/>
      <name val="Tahoma"/>
      <family val="2"/>
    </font>
    <font>
      <b/>
      <sz val="11"/>
      <color indexed="8"/>
      <name val="Arial"/>
      <family val="2"/>
    </font>
    <font>
      <i/>
      <sz val="11"/>
      <color indexed="18"/>
      <name val="Tahoma"/>
      <family val="2"/>
    </font>
    <font>
      <b/>
      <sz val="9"/>
      <color indexed="8"/>
      <name val="Tahoma"/>
      <family val="2"/>
    </font>
    <font>
      <sz val="10"/>
      <color indexed="8"/>
      <name val="Tahoma"/>
      <family val="2"/>
    </font>
    <font>
      <i/>
      <sz val="11"/>
      <color indexed="8"/>
      <name val="Cambria"/>
      <family val="1"/>
    </font>
    <font>
      <sz val="12"/>
      <color indexed="10"/>
      <name val="Rockwell"/>
      <family val="1"/>
    </font>
    <font>
      <u/>
      <sz val="10"/>
      <color indexed="10"/>
      <name val="Tahoma"/>
      <family val="2"/>
    </font>
    <font>
      <sz val="10"/>
      <color indexed="10"/>
      <name val="Tahoma"/>
      <family val="2"/>
    </font>
    <font>
      <sz val="11"/>
      <color indexed="10"/>
      <name val="Arial Black"/>
      <family val="2"/>
    </font>
    <font>
      <sz val="10"/>
      <color indexed="10"/>
      <name val="Arial Black"/>
      <family val="2"/>
    </font>
    <font>
      <u/>
      <sz val="10"/>
      <color indexed="13"/>
      <name val="Tahoma"/>
      <family val="2"/>
    </font>
    <font>
      <b/>
      <sz val="12"/>
      <color indexed="8"/>
      <name val="Comic Sans MS"/>
      <family val="4"/>
    </font>
    <font>
      <b/>
      <sz val="11"/>
      <color indexed="18"/>
      <name val="Arial Black"/>
      <family val="2"/>
    </font>
    <font>
      <b/>
      <sz val="11"/>
      <color indexed="18"/>
      <name val="Arial"/>
      <family val="2"/>
    </font>
    <font>
      <i/>
      <sz val="11"/>
      <color indexed="10"/>
      <name val="Tahoma"/>
      <family val="2"/>
    </font>
    <font>
      <b/>
      <sz val="11"/>
      <color indexed="22"/>
      <name val="Tahoma"/>
      <family val="2"/>
    </font>
    <font>
      <b/>
      <i/>
      <sz val="11"/>
      <color indexed="18"/>
      <name val="Arial"/>
      <family val="2"/>
    </font>
    <font>
      <sz val="11"/>
      <color indexed="22"/>
      <name val="Tahoma"/>
      <family val="2"/>
    </font>
    <font>
      <sz val="11"/>
      <color indexed="22"/>
      <name val="Tahoma"/>
      <family val="2"/>
    </font>
    <font>
      <i/>
      <sz val="8"/>
      <color indexed="8"/>
      <name val="Tahoma"/>
      <family val="2"/>
    </font>
    <font>
      <b/>
      <sz val="12"/>
      <color indexed="10"/>
      <name val="Tahoma"/>
      <family val="2"/>
    </font>
    <font>
      <sz val="9"/>
      <color indexed="8"/>
      <name val="Tahoma"/>
      <family val="2"/>
    </font>
    <font>
      <sz val="5"/>
      <color indexed="8"/>
      <name val="Tahoma"/>
      <family val="2"/>
    </font>
    <font>
      <sz val="9"/>
      <color indexed="23"/>
      <name val="Tahoma"/>
      <family val="2"/>
    </font>
    <font>
      <b/>
      <sz val="11"/>
      <color indexed="10"/>
      <name val="Tahoma"/>
      <family val="2"/>
    </font>
    <font>
      <b/>
      <sz val="11"/>
      <color indexed="18"/>
      <name val="Tahoma"/>
      <family val="2"/>
    </font>
    <font>
      <sz val="14"/>
      <color indexed="10"/>
      <name val="Tahoma"/>
      <family val="2"/>
    </font>
    <font>
      <i/>
      <sz val="11"/>
      <color indexed="8"/>
      <name val="Tahoma"/>
      <family val="2"/>
    </font>
    <font>
      <i/>
      <sz val="8"/>
      <color indexed="19"/>
      <name val="Tahoma"/>
      <family val="2"/>
    </font>
    <font>
      <sz val="10"/>
      <color indexed="19"/>
      <name val="Tahoma"/>
      <family val="2"/>
    </font>
    <font>
      <b/>
      <sz val="10"/>
      <color indexed="10"/>
      <name val="Tahoma"/>
      <family val="2"/>
    </font>
    <font>
      <sz val="8"/>
      <color indexed="8"/>
      <name val="Tahoma"/>
      <family val="2"/>
    </font>
    <font>
      <b/>
      <sz val="8"/>
      <color indexed="10"/>
      <name val="Tahoma"/>
      <family val="2"/>
    </font>
    <font>
      <i/>
      <sz val="10"/>
      <color indexed="30"/>
      <name val="Tahoma"/>
      <family val="2"/>
    </font>
    <font>
      <sz val="8"/>
      <color indexed="30"/>
      <name val="Tahoma"/>
      <family val="2"/>
    </font>
    <font>
      <b/>
      <sz val="9"/>
      <color indexed="10"/>
      <name val="Tahoma"/>
      <family val="2"/>
    </font>
    <font>
      <sz val="9"/>
      <name val="Calibri"/>
      <family val="2"/>
    </font>
    <font>
      <b/>
      <sz val="11"/>
      <color indexed="8"/>
      <name val="Calibri"/>
      <family val="2"/>
    </font>
    <font>
      <sz val="10"/>
      <color indexed="8"/>
      <name val="Rockwell"/>
      <family val="1"/>
    </font>
    <font>
      <i/>
      <sz val="9"/>
      <color indexed="8"/>
      <name val="Calibri"/>
      <family val="2"/>
    </font>
    <font>
      <b/>
      <u/>
      <sz val="11"/>
      <color indexed="10"/>
      <name val="Tahoma"/>
      <family val="2"/>
    </font>
    <font>
      <i/>
      <sz val="10"/>
      <color indexed="8"/>
      <name val="Tahoma"/>
      <family val="2"/>
    </font>
    <font>
      <sz val="18"/>
      <color indexed="9"/>
      <name val="Tahoma"/>
      <family val="2"/>
    </font>
    <font>
      <b/>
      <sz val="10"/>
      <color indexed="8"/>
      <name val="Tahoma"/>
      <family val="2"/>
    </font>
    <font>
      <b/>
      <sz val="20"/>
      <color indexed="9"/>
      <name val="Tahoma"/>
      <family val="2"/>
    </font>
    <font>
      <b/>
      <sz val="16"/>
      <color indexed="8"/>
      <name val="Tahoma"/>
      <family val="2"/>
    </font>
    <font>
      <sz val="9"/>
      <color indexed="9"/>
      <name val="Tahoma"/>
      <family val="2"/>
    </font>
    <font>
      <sz val="8"/>
      <color indexed="8"/>
      <name val="Comic Sans MS"/>
      <family val="4"/>
    </font>
    <font>
      <sz val="10"/>
      <color indexed="9"/>
      <name val="Tahoma"/>
      <family val="2"/>
    </font>
    <font>
      <sz val="11"/>
      <color indexed="9"/>
      <name val="Tahoma"/>
      <family val="2"/>
    </font>
    <font>
      <sz val="11"/>
      <color indexed="10"/>
      <name val="Tahoma"/>
      <family val="2"/>
    </font>
    <font>
      <i/>
      <sz val="8"/>
      <color indexed="17"/>
      <name val="Tahoma"/>
      <family val="2"/>
    </font>
    <font>
      <sz val="11"/>
      <color indexed="17"/>
      <name val="Tahoma"/>
      <family val="2"/>
    </font>
    <font>
      <sz val="11"/>
      <color indexed="8"/>
      <name val="Rockwell Condensed"/>
      <family val="1"/>
    </font>
    <font>
      <sz val="9"/>
      <color indexed="8"/>
      <name val="Tahoma"/>
      <family val="2"/>
    </font>
    <font>
      <i/>
      <sz val="8"/>
      <color indexed="17"/>
      <name val="Arial"/>
      <family val="2"/>
    </font>
    <font>
      <b/>
      <sz val="9"/>
      <color indexed="8"/>
      <name val="Tahoma"/>
      <family val="2"/>
    </font>
    <font>
      <i/>
      <sz val="11"/>
      <color indexed="60"/>
      <name val="Tahoma"/>
      <family val="2"/>
    </font>
    <font>
      <sz val="10"/>
      <color indexed="8"/>
      <name val="Rockwell Condensed"/>
      <family val="1"/>
    </font>
    <font>
      <sz val="10"/>
      <color indexed="10"/>
      <name val="Tahoma"/>
      <family val="2"/>
    </font>
    <font>
      <sz val="10"/>
      <color indexed="8"/>
      <name val="Tahoma"/>
      <family val="2"/>
    </font>
    <font>
      <sz val="8"/>
      <color indexed="8"/>
      <name val="Tahoma"/>
      <family val="2"/>
    </font>
    <font>
      <i/>
      <sz val="11"/>
      <color indexed="17"/>
      <name val="Tahoma"/>
      <family val="2"/>
    </font>
    <font>
      <sz val="7"/>
      <color indexed="10"/>
      <name val="ADMUI3Sm"/>
    </font>
    <font>
      <b/>
      <sz val="10"/>
      <name val="Tahoma"/>
      <family val="2"/>
    </font>
    <font>
      <i/>
      <sz val="7"/>
      <color indexed="17"/>
      <name val="Tahoma"/>
      <family val="2"/>
    </font>
    <font>
      <i/>
      <sz val="8"/>
      <color indexed="17"/>
      <name val="Tahoma"/>
      <family val="2"/>
    </font>
    <font>
      <sz val="9"/>
      <color indexed="8"/>
      <name val="Tahoma"/>
      <family val="2"/>
    </font>
    <font>
      <sz val="8"/>
      <color indexed="8"/>
      <name val="Tahoma"/>
      <family val="2"/>
    </font>
    <font>
      <sz val="8"/>
      <name val="Rockwell"/>
      <family val="1"/>
    </font>
    <font>
      <i/>
      <sz val="9"/>
      <color indexed="8"/>
      <name val="Tahoma"/>
      <family val="2"/>
    </font>
    <font>
      <b/>
      <sz val="12"/>
      <color indexed="10"/>
      <name val="Comic Sans MS"/>
      <family val="4"/>
    </font>
    <font>
      <sz val="7"/>
      <color indexed="16"/>
      <name val="ADMUI3Sm"/>
    </font>
    <font>
      <sz val="7"/>
      <color indexed="16"/>
      <name val="Agency FB"/>
      <family val="2"/>
    </font>
    <font>
      <sz val="11"/>
      <color indexed="16"/>
      <name val="Tahoma"/>
      <family val="2"/>
    </font>
    <font>
      <i/>
      <sz val="9"/>
      <name val="Tahoma"/>
      <family val="2"/>
    </font>
    <font>
      <b/>
      <u/>
      <sz val="10"/>
      <name val="Tahoma"/>
      <family val="2"/>
    </font>
    <font>
      <i/>
      <sz val="9"/>
      <color indexed="8"/>
      <name val="Comic Sans MS"/>
      <family val="4"/>
    </font>
    <font>
      <sz val="6"/>
      <name val="Arial Narrow"/>
      <family val="2"/>
    </font>
    <font>
      <b/>
      <sz val="10"/>
      <color indexed="8"/>
      <name val="Calibri"/>
      <family val="2"/>
    </font>
    <font>
      <b/>
      <sz val="10"/>
      <color indexed="10"/>
      <name val="Calibri"/>
      <family val="2"/>
    </font>
    <font>
      <b/>
      <i/>
      <sz val="10"/>
      <color indexed="8"/>
      <name val="Calibri"/>
      <family val="2"/>
    </font>
    <font>
      <b/>
      <sz val="11"/>
      <color indexed="8"/>
      <name val="Tahoma"/>
      <family val="2"/>
    </font>
    <font>
      <b/>
      <sz val="11"/>
      <color indexed="10"/>
      <name val="Tahoma"/>
      <family val="2"/>
    </font>
    <font>
      <i/>
      <sz val="11"/>
      <color indexed="8"/>
      <name val="Tahoma"/>
      <family val="2"/>
    </font>
    <font>
      <i/>
      <sz val="9"/>
      <color indexed="30"/>
      <name val="Tahoma"/>
      <family val="2"/>
    </font>
    <font>
      <sz val="14"/>
      <color indexed="9"/>
      <name val="Stencil"/>
      <family val="5"/>
    </font>
    <font>
      <sz val="14"/>
      <color indexed="8"/>
      <name val="Tahoma"/>
      <family val="2"/>
    </font>
    <font>
      <b/>
      <sz val="9"/>
      <name val="Calibri"/>
      <family val="2"/>
    </font>
    <font>
      <b/>
      <i/>
      <sz val="11"/>
      <color indexed="8"/>
      <name val="Times New Roman"/>
      <family val="1"/>
    </font>
    <font>
      <b/>
      <sz val="8"/>
      <color indexed="8"/>
      <name val="Calibri"/>
      <family val="2"/>
    </font>
    <font>
      <i/>
      <u/>
      <sz val="9"/>
      <color indexed="8"/>
      <name val="Calibri"/>
      <family val="2"/>
    </font>
    <font>
      <b/>
      <sz val="8"/>
      <name val="Tahoma"/>
      <family val="2"/>
    </font>
    <font>
      <b/>
      <sz val="9"/>
      <name val="Comic Sans MS"/>
      <family val="4"/>
    </font>
    <font>
      <sz val="9"/>
      <name val="Comic Sans MS"/>
      <family val="4"/>
    </font>
    <font>
      <sz val="11"/>
      <name val="Rockwell"/>
      <family val="1"/>
    </font>
    <font>
      <b/>
      <sz val="11"/>
      <color indexed="9"/>
      <name val="Tahoma"/>
      <family val="2"/>
    </font>
    <font>
      <sz val="8"/>
      <color indexed="8"/>
      <name val="Tahoma"/>
      <family val="2"/>
    </font>
    <font>
      <sz val="9"/>
      <name val="Calibri"/>
      <family val="2"/>
    </font>
    <font>
      <sz val="9"/>
      <color indexed="8"/>
      <name val="Tahoma"/>
      <family val="2"/>
    </font>
    <font>
      <b/>
      <i/>
      <sz val="8"/>
      <color indexed="8"/>
      <name val="Tahoma"/>
      <family val="2"/>
    </font>
    <font>
      <b/>
      <i/>
      <sz val="10"/>
      <name val="Comic Sans MS"/>
      <family val="4"/>
    </font>
    <font>
      <b/>
      <sz val="11"/>
      <color indexed="8"/>
      <name val="Tahoma"/>
      <family val="2"/>
    </font>
    <font>
      <sz val="9"/>
      <color indexed="8"/>
      <name val="Tahoma"/>
      <family val="2"/>
    </font>
    <font>
      <i/>
      <sz val="9"/>
      <color indexed="8"/>
      <name val="Tahoma"/>
      <family val="2"/>
    </font>
    <font>
      <i/>
      <sz val="10"/>
      <color indexed="8"/>
      <name val="Tahoma"/>
      <family val="2"/>
    </font>
    <font>
      <sz val="8"/>
      <color indexed="8"/>
      <name val="Tahoma"/>
      <family val="2"/>
    </font>
    <font>
      <i/>
      <sz val="10"/>
      <color indexed="8"/>
      <name val="Cambria"/>
      <family val="1"/>
    </font>
    <font>
      <i/>
      <sz val="11"/>
      <color indexed="8"/>
      <name val="Comic Sans MS"/>
      <family val="4"/>
    </font>
    <font>
      <sz val="7"/>
      <color indexed="8"/>
      <name val="Tahoma"/>
      <family val="2"/>
    </font>
    <font>
      <i/>
      <sz val="10"/>
      <color indexed="8"/>
      <name val="Comic Sans MS"/>
      <family val="4"/>
    </font>
    <font>
      <i/>
      <sz val="11"/>
      <color indexed="8"/>
      <name val="Calibri"/>
      <family val="2"/>
    </font>
    <font>
      <sz val="11"/>
      <color indexed="8"/>
      <name val="Wingdings"/>
      <charset val="2"/>
    </font>
    <font>
      <b/>
      <sz val="11"/>
      <color indexed="8"/>
      <name val="Calibri"/>
      <family val="2"/>
    </font>
    <font>
      <sz val="10"/>
      <color indexed="56"/>
      <name val="Rockwell"/>
      <family val="1"/>
    </font>
    <font>
      <sz val="9"/>
      <color indexed="56"/>
      <name val="Rockwell"/>
      <family val="1"/>
    </font>
    <font>
      <sz val="11"/>
      <color indexed="9"/>
      <name val="Rockwell"/>
      <family val="1"/>
    </font>
    <font>
      <sz val="11"/>
      <color indexed="10"/>
      <name val="Rockwell"/>
      <family val="1"/>
    </font>
    <font>
      <sz val="9"/>
      <color indexed="8"/>
      <name val="Tahoma"/>
      <family val="2"/>
    </font>
    <font>
      <b/>
      <sz val="9"/>
      <color indexed="56"/>
      <name val="Rockwell"/>
      <family val="1"/>
    </font>
    <font>
      <sz val="10"/>
      <color indexed="18"/>
      <name val="Rockwell"/>
      <family val="1"/>
    </font>
    <font>
      <b/>
      <sz val="10"/>
      <color indexed="18"/>
      <name val="Rockwell"/>
      <family val="1"/>
    </font>
    <font>
      <sz val="11"/>
      <color indexed="13"/>
      <name val="Rockwell"/>
      <family val="1"/>
    </font>
    <font>
      <b/>
      <sz val="10"/>
      <color indexed="10"/>
      <name val="Tahoma"/>
      <family val="2"/>
    </font>
    <font>
      <i/>
      <sz val="11"/>
      <color indexed="8"/>
      <name val="Tahoma"/>
      <family val="2"/>
    </font>
    <font>
      <b/>
      <u/>
      <sz val="10"/>
      <color indexed="8"/>
      <name val="Calibri"/>
      <family val="2"/>
    </font>
    <font>
      <b/>
      <sz val="18"/>
      <color indexed="60"/>
      <name val="Webdings"/>
      <family val="1"/>
      <charset val="2"/>
    </font>
    <font>
      <i/>
      <sz val="8"/>
      <color indexed="8"/>
      <name val="Agency FB"/>
      <family val="2"/>
    </font>
    <font>
      <i/>
      <sz val="9"/>
      <color indexed="10"/>
      <name val="Tahoma"/>
      <family val="2"/>
    </font>
    <font>
      <b/>
      <i/>
      <sz val="8"/>
      <color indexed="56"/>
      <name val="Tahoma"/>
      <family val="2"/>
    </font>
    <font>
      <b/>
      <u/>
      <sz val="10"/>
      <name val="Calibri"/>
      <family val="2"/>
    </font>
    <font>
      <b/>
      <sz val="11"/>
      <color indexed="8"/>
      <name val="Tahoma"/>
      <family val="2"/>
    </font>
    <font>
      <b/>
      <sz val="11"/>
      <color indexed="9"/>
      <name val="Tahoma"/>
      <family val="2"/>
    </font>
    <font>
      <sz val="10"/>
      <color indexed="8"/>
      <name val="Webdings"/>
      <family val="1"/>
      <charset val="2"/>
    </font>
    <font>
      <b/>
      <sz val="16"/>
      <color indexed="9"/>
      <name val="Comic Sans MS"/>
      <family val="4"/>
    </font>
    <font>
      <sz val="9"/>
      <color indexed="55"/>
      <name val="Tahoma"/>
      <family val="2"/>
    </font>
    <font>
      <sz val="11"/>
      <color indexed="55"/>
      <name val="Rockwell"/>
      <family val="1"/>
    </font>
    <font>
      <sz val="8"/>
      <color indexed="55"/>
      <name val="Tahoma"/>
      <family val="2"/>
    </font>
    <font>
      <i/>
      <sz val="11"/>
      <name val="Tahoma"/>
      <family val="2"/>
    </font>
    <font>
      <b/>
      <i/>
      <sz val="10"/>
      <color indexed="10"/>
      <name val="Calibri"/>
      <family val="2"/>
    </font>
    <font>
      <b/>
      <sz val="11"/>
      <color indexed="8"/>
      <name val="Rockwell Condensed"/>
      <family val="1"/>
    </font>
    <font>
      <b/>
      <sz val="10"/>
      <color indexed="81"/>
      <name val="Comic Sans MS"/>
      <family val="4"/>
    </font>
    <font>
      <b/>
      <sz val="14"/>
      <color indexed="36"/>
      <name val="Tahoma"/>
      <family val="2"/>
    </font>
    <font>
      <sz val="14"/>
      <color indexed="63"/>
      <name val="Tahoma"/>
      <family val="2"/>
    </font>
    <font>
      <sz val="10"/>
      <color indexed="10"/>
      <name val="Rockwell"/>
      <family val="1"/>
    </font>
    <font>
      <b/>
      <sz val="9"/>
      <color indexed="81"/>
      <name val="Tahoma"/>
      <family val="2"/>
    </font>
    <font>
      <u/>
      <sz val="11"/>
      <color indexed="8"/>
      <name val="Tahoma"/>
      <family val="2"/>
    </font>
    <font>
      <b/>
      <i/>
      <sz val="9"/>
      <color indexed="8"/>
      <name val="Calibri"/>
      <family val="2"/>
    </font>
    <font>
      <i/>
      <sz val="9"/>
      <name val="Comic Sans MS"/>
      <family val="4"/>
    </font>
    <font>
      <sz val="9"/>
      <name val="Arial Narrow"/>
      <family val="2"/>
    </font>
    <font>
      <sz val="9"/>
      <color indexed="8"/>
      <name val="Times New Roman"/>
      <family val="1"/>
    </font>
    <font>
      <u/>
      <sz val="9"/>
      <name val="Tahoma"/>
      <family val="2"/>
    </font>
    <font>
      <i/>
      <sz val="14"/>
      <color indexed="18"/>
      <name val="Comic Sans MS"/>
      <family val="4"/>
    </font>
    <font>
      <b/>
      <i/>
      <sz val="14"/>
      <color indexed="10"/>
      <name val="Comic Sans MS"/>
      <family val="4"/>
    </font>
    <font>
      <sz val="11"/>
      <color indexed="10"/>
      <name val="Comic Sans MS"/>
      <family val="4"/>
    </font>
    <font>
      <sz val="11"/>
      <name val="Comic Sans MS"/>
      <family val="4"/>
    </font>
    <font>
      <sz val="9"/>
      <color indexed="8"/>
      <name val="Arial Black"/>
      <family val="2"/>
    </font>
    <font>
      <b/>
      <sz val="6"/>
      <color indexed="8"/>
      <name val="Tahoma"/>
      <family val="2"/>
    </font>
    <font>
      <sz val="4"/>
      <name val="Tahoma"/>
      <family val="2"/>
    </font>
    <font>
      <sz val="8"/>
      <name val="Calibri"/>
      <family val="2"/>
    </font>
    <font>
      <b/>
      <sz val="9"/>
      <color indexed="60"/>
      <name val="Arial Black"/>
      <family val="2"/>
    </font>
    <font>
      <sz val="11"/>
      <color indexed="60"/>
      <name val="Tahoma"/>
      <family val="2"/>
    </font>
    <font>
      <sz val="10"/>
      <color theme="1"/>
      <name val="Tahoma"/>
      <family val="2"/>
    </font>
    <font>
      <sz val="16"/>
      <color theme="0"/>
      <name val="Tahoma"/>
      <family val="2"/>
    </font>
    <font>
      <b/>
      <sz val="11"/>
      <color theme="0"/>
      <name val="Tahoma"/>
      <family val="2"/>
    </font>
    <font>
      <sz val="11"/>
      <color rgb="FFFF0000"/>
      <name val="Tahoma"/>
      <family val="2"/>
    </font>
    <font>
      <i/>
      <sz val="11"/>
      <color theme="1"/>
      <name val="Tahoma"/>
      <family val="2"/>
    </font>
    <font>
      <b/>
      <sz val="11"/>
      <color theme="1"/>
      <name val="Tahoma"/>
      <family val="2"/>
    </font>
    <font>
      <sz val="11"/>
      <color theme="9" tint="-0.499984740745262"/>
      <name val="Tahoma"/>
      <family val="2"/>
    </font>
    <font>
      <sz val="11"/>
      <color theme="0"/>
      <name val="Tahoma"/>
      <family val="2"/>
    </font>
    <font>
      <sz val="11"/>
      <color theme="1"/>
      <name val="Wingdings"/>
      <charset val="2"/>
    </font>
    <font>
      <b/>
      <sz val="11"/>
      <color rgb="FFFF0000"/>
      <name val="Tahoma"/>
      <family val="2"/>
    </font>
    <font>
      <b/>
      <sz val="11"/>
      <color rgb="FFFFFF00"/>
      <name val="Tahoma"/>
      <family val="2"/>
    </font>
    <font>
      <b/>
      <sz val="12"/>
      <color rgb="FFFFFF00"/>
      <name val="Tahoma"/>
      <family val="2"/>
    </font>
    <font>
      <b/>
      <sz val="12"/>
      <color theme="0"/>
      <name val="Tahoma"/>
      <family val="2"/>
    </font>
    <font>
      <b/>
      <sz val="16"/>
      <color theme="1"/>
      <name val="Tahoma"/>
      <family val="2"/>
    </font>
    <font>
      <b/>
      <sz val="10"/>
      <color rgb="FFFF0000"/>
      <name val="Arial"/>
      <family val="2"/>
    </font>
    <font>
      <b/>
      <sz val="12"/>
      <color rgb="FFFF0000"/>
      <name val="Comic Sans MS"/>
      <family val="4"/>
    </font>
    <font>
      <sz val="10"/>
      <color theme="0"/>
      <name val="Rockwell"/>
      <family val="1"/>
    </font>
    <font>
      <sz val="11"/>
      <color theme="0"/>
      <name val="Rockwell"/>
      <family val="1"/>
    </font>
    <font>
      <b/>
      <sz val="10"/>
      <color rgb="FFFF0000"/>
      <name val="Comic Sans MS"/>
      <family val="4"/>
    </font>
    <font>
      <sz val="11"/>
      <color theme="0" tint="-0.499984740745262"/>
      <name val="Tahoma"/>
      <family val="2"/>
    </font>
    <font>
      <b/>
      <sz val="16"/>
      <color rgb="FF7030A0"/>
      <name val="Comic Sans MS"/>
      <family val="4"/>
    </font>
    <font>
      <sz val="9"/>
      <color theme="0"/>
      <name val="Tahoma"/>
      <family val="2"/>
    </font>
    <font>
      <sz val="8"/>
      <color theme="0"/>
      <name val="Tahoma"/>
      <family val="2"/>
    </font>
    <font>
      <sz val="10"/>
      <color rgb="FFC00000"/>
      <name val="Tahoma"/>
      <family val="2"/>
    </font>
    <font>
      <b/>
      <i/>
      <sz val="11"/>
      <color rgb="FFFF0000"/>
      <name val="Tahoma"/>
      <family val="2"/>
    </font>
    <font>
      <sz val="8"/>
      <color theme="1"/>
      <name val="Tahoma"/>
      <family val="2"/>
    </font>
    <font>
      <sz val="9"/>
      <color theme="1"/>
      <name val="Tahoma"/>
      <family val="2"/>
    </font>
    <font>
      <sz val="8"/>
      <color theme="0" tint="-0.14999847407452621"/>
      <name val="Tahoma"/>
      <family val="2"/>
    </font>
    <font>
      <i/>
      <sz val="9"/>
      <color theme="0"/>
      <name val="Calibri"/>
      <family val="2"/>
    </font>
    <font>
      <b/>
      <sz val="11"/>
      <color theme="0"/>
      <name val="Comic Sans MS"/>
      <family val="4"/>
    </font>
    <font>
      <sz val="12"/>
      <color theme="1"/>
      <name val="Comic Sans MS"/>
      <family val="4"/>
    </font>
    <font>
      <sz val="14"/>
      <color theme="1"/>
      <name val="Tahoma"/>
      <family val="2"/>
    </font>
    <font>
      <sz val="8"/>
      <color theme="1"/>
      <name val="Arial Narrow"/>
      <family val="2"/>
    </font>
    <font>
      <b/>
      <sz val="11"/>
      <color rgb="FF7030A0"/>
      <name val="Tahoma"/>
      <family val="2"/>
    </font>
    <font>
      <sz val="10"/>
      <color rgb="FFFFC000"/>
      <name val="Tahoma"/>
      <family val="2"/>
    </font>
    <font>
      <sz val="8"/>
      <color rgb="FFFFC000"/>
      <name val="Tahoma"/>
      <family val="2"/>
    </font>
    <font>
      <sz val="9"/>
      <color rgb="FFFFC000"/>
      <name val="Tahoma"/>
      <family val="2"/>
    </font>
    <font>
      <sz val="11"/>
      <color rgb="FFFFC000"/>
      <name val="Tahoma"/>
      <family val="2"/>
    </font>
    <font>
      <u/>
      <sz val="11"/>
      <color theme="1"/>
      <name val="Tahoma"/>
      <family val="2"/>
    </font>
    <font>
      <sz val="11"/>
      <color rgb="FFFF0000"/>
      <name val="Comic Sans MS"/>
      <family val="4"/>
    </font>
    <font>
      <sz val="11"/>
      <color rgb="FF7030A0"/>
      <name val="Tahoma"/>
      <family val="2"/>
    </font>
    <font>
      <sz val="8"/>
      <color theme="0" tint="-0.499984740745262"/>
      <name val="Tahoma"/>
      <family val="2"/>
    </font>
    <font>
      <sz val="9"/>
      <color theme="0" tint="-0.499984740745262"/>
      <name val="Tahoma"/>
      <family val="2"/>
    </font>
    <font>
      <i/>
      <sz val="8"/>
      <color theme="0" tint="-0.499984740745262"/>
      <name val="Tahoma"/>
      <family val="2"/>
    </font>
    <font>
      <i/>
      <sz val="11"/>
      <color rgb="FF7030A0"/>
      <name val="Tahoma"/>
      <family val="2"/>
    </font>
    <font>
      <sz val="11"/>
      <color rgb="FFFFFF00"/>
      <name val="Tahoma"/>
      <family val="2"/>
    </font>
    <font>
      <sz val="10"/>
      <color theme="0"/>
      <name val="Tahoma"/>
      <family val="2"/>
    </font>
    <font>
      <b/>
      <sz val="14"/>
      <color rgb="FFFF0000"/>
      <name val="Wingdings"/>
      <charset val="2"/>
    </font>
    <font>
      <i/>
      <sz val="14"/>
      <color rgb="FF000080"/>
      <name val="Comic Sans MS"/>
      <family val="4"/>
    </font>
    <font>
      <b/>
      <sz val="12"/>
      <color theme="0"/>
      <name val="Rockwell"/>
      <family val="1"/>
    </font>
    <font>
      <b/>
      <sz val="11"/>
      <color rgb="FF0070C0"/>
      <name val="Tahoma"/>
      <family val="2"/>
    </font>
    <font>
      <sz val="12"/>
      <color theme="0"/>
      <name val="Comic Sans MS"/>
      <family val="4"/>
    </font>
    <font>
      <b/>
      <sz val="11"/>
      <color rgb="FFFF0000"/>
      <name val="Comic Sans MS"/>
      <family val="4"/>
    </font>
    <font>
      <b/>
      <sz val="10"/>
      <color rgb="FFC00000"/>
      <name val="Tahoma"/>
      <family val="2"/>
    </font>
    <font>
      <sz val="11"/>
      <color theme="0" tint="-0.14999847407452621"/>
      <name val="Arial"/>
      <family val="2"/>
    </font>
    <font>
      <b/>
      <sz val="8"/>
      <color theme="0"/>
      <name val="Tahoma"/>
      <family val="2"/>
    </font>
    <font>
      <sz val="10"/>
      <color theme="0" tint="-0.34998626667073579"/>
      <name val="Rockwell"/>
      <family val="1"/>
    </font>
    <font>
      <sz val="9"/>
      <color theme="0" tint="-0.34998626667073579"/>
      <name val="Rockwell"/>
      <family val="1"/>
    </font>
    <font>
      <sz val="6"/>
      <color theme="0"/>
      <name val="Tahoma"/>
      <family val="2"/>
    </font>
    <font>
      <sz val="11"/>
      <color theme="0"/>
      <name val="Comic Sans MS"/>
      <family val="4"/>
    </font>
    <font>
      <sz val="7"/>
      <color theme="0"/>
      <name val="Tahoma"/>
      <family val="2"/>
    </font>
    <font>
      <b/>
      <u/>
      <sz val="11"/>
      <color theme="1"/>
      <name val="Tahoma"/>
      <family val="2"/>
    </font>
    <font>
      <sz val="8"/>
      <color indexed="8"/>
      <name val="Calibri"/>
      <family val="2"/>
      <scheme val="minor"/>
    </font>
    <font>
      <u/>
      <sz val="10"/>
      <color theme="0"/>
      <name val="Tahoma"/>
      <family val="2"/>
    </font>
    <font>
      <sz val="14"/>
      <color rgb="FFFFC000"/>
      <name val="Tahoma"/>
      <family val="2"/>
    </font>
    <font>
      <sz val="11"/>
      <color rgb="FFFFC000"/>
      <name val="Comic Sans MS"/>
      <family val="4"/>
    </font>
    <font>
      <sz val="11"/>
      <color rgb="FFC00000"/>
      <name val="Tahoma"/>
      <family val="2"/>
    </font>
    <font>
      <b/>
      <sz val="11"/>
      <color rgb="FFFFC000"/>
      <name val="Tahoma"/>
      <family val="2"/>
    </font>
    <font>
      <b/>
      <sz val="14"/>
      <color rgb="FFFF0000"/>
      <name val="Tahoma"/>
      <family val="2"/>
    </font>
    <font>
      <b/>
      <u/>
      <sz val="11"/>
      <color rgb="FFC00000"/>
      <name val="Tahoma"/>
      <family val="2"/>
    </font>
    <font>
      <b/>
      <u/>
      <sz val="10"/>
      <color rgb="FFC00000"/>
      <name val="Tahoma"/>
      <family val="2"/>
    </font>
    <font>
      <sz val="16"/>
      <color theme="1"/>
      <name val="Tahoma"/>
      <family val="2"/>
    </font>
    <font>
      <b/>
      <sz val="10"/>
      <color theme="1"/>
      <name val="Arial"/>
      <family val="2"/>
    </font>
    <font>
      <b/>
      <sz val="12"/>
      <color theme="0"/>
      <name val="Comic Sans MS"/>
      <family val="4"/>
    </font>
    <font>
      <sz val="11"/>
      <color theme="5" tint="-0.249977111117893"/>
      <name val="Tahoma"/>
      <family val="2"/>
    </font>
    <font>
      <sz val="11"/>
      <color rgb="FF92D050"/>
      <name val="Tahoma"/>
      <family val="2"/>
    </font>
    <font>
      <sz val="14"/>
      <color theme="1" tint="0.249977111117893"/>
      <name val="Tahoma"/>
      <family val="2"/>
    </font>
    <font>
      <b/>
      <sz val="22"/>
      <color theme="0"/>
      <name val="Tahoma"/>
      <family val="2"/>
    </font>
    <font>
      <i/>
      <sz val="11"/>
      <color theme="9" tint="-0.499984740745262"/>
      <name val="Tahoma"/>
      <family val="2"/>
    </font>
    <font>
      <b/>
      <sz val="12"/>
      <color theme="1"/>
      <name val="Tahoma"/>
      <family val="2"/>
    </font>
    <font>
      <b/>
      <sz val="20"/>
      <color rgb="FFFFC000"/>
      <name val="Arial Black"/>
      <family val="2"/>
    </font>
    <font>
      <b/>
      <sz val="12"/>
      <color rgb="FFFFC000"/>
      <name val="Tahoma"/>
      <family val="2"/>
    </font>
    <font>
      <sz val="11"/>
      <color indexed="8"/>
      <name val="Calibri"/>
      <family val="2"/>
      <scheme val="minor"/>
    </font>
    <font>
      <sz val="8"/>
      <color theme="0"/>
      <name val="Rockwell"/>
      <family val="1"/>
    </font>
    <font>
      <sz val="9"/>
      <color indexed="8"/>
      <name val="Calibri"/>
      <family val="2"/>
      <scheme val="minor"/>
    </font>
    <font>
      <sz val="5"/>
      <color theme="0"/>
      <name val="Calibri"/>
      <family val="2"/>
    </font>
    <font>
      <sz val="18"/>
      <color theme="1"/>
      <name val="Tahoma"/>
      <family val="2"/>
    </font>
    <font>
      <sz val="9"/>
      <color rgb="FFFF0000"/>
      <name val="Comic Sans MS"/>
      <family val="4"/>
    </font>
    <font>
      <b/>
      <u/>
      <sz val="11"/>
      <color indexed="8"/>
      <name val="Tahoma"/>
      <family val="2"/>
    </font>
    <font>
      <sz val="12"/>
      <color theme="1"/>
      <name val="Wingdings"/>
      <charset val="2"/>
    </font>
    <font>
      <i/>
      <sz val="8"/>
      <color theme="1"/>
      <name val="Tahoma"/>
      <family val="2"/>
    </font>
    <font>
      <sz val="10"/>
      <color theme="9" tint="0.59999389629810485"/>
      <name val="Tahoma"/>
      <family val="2"/>
    </font>
    <font>
      <i/>
      <sz val="9"/>
      <color theme="1"/>
      <name val="Tahoma"/>
      <family val="2"/>
    </font>
    <font>
      <b/>
      <i/>
      <sz val="9"/>
      <name val="Tahoma"/>
      <family val="2"/>
    </font>
    <font>
      <b/>
      <sz val="9"/>
      <color theme="0"/>
      <name val="Arial Black"/>
      <family val="2"/>
    </font>
    <font>
      <b/>
      <sz val="14"/>
      <color indexed="8"/>
      <name val="Comic Sans MS"/>
      <family val="4"/>
    </font>
    <font>
      <b/>
      <sz val="11"/>
      <color theme="9" tint="-0.499984740745262"/>
      <name val="Tahoma"/>
      <family val="2"/>
    </font>
    <font>
      <sz val="18"/>
      <color rgb="FFFFFF00"/>
      <name val="Tahoma"/>
      <family val="2"/>
    </font>
    <font>
      <b/>
      <sz val="10"/>
      <color indexed="22"/>
      <name val="Tahoma"/>
      <family val="2"/>
    </font>
    <font>
      <sz val="12"/>
      <color theme="0"/>
      <name val="Tahoma"/>
      <family val="2"/>
    </font>
    <font>
      <i/>
      <sz val="10"/>
      <color theme="1"/>
      <name val="Tahoma"/>
      <family val="2"/>
    </font>
    <font>
      <b/>
      <sz val="13"/>
      <color theme="9" tint="-0.499984740745262"/>
      <name val="Tahoma"/>
      <family val="2"/>
    </font>
    <font>
      <i/>
      <sz val="10"/>
      <color indexed="17"/>
      <name val="Tahoma"/>
      <family val="2"/>
    </font>
    <font>
      <b/>
      <i/>
      <sz val="10"/>
      <color indexed="17"/>
      <name val="Tahoma"/>
      <family val="2"/>
    </font>
    <font>
      <b/>
      <sz val="10"/>
      <color theme="1"/>
      <name val="Tahoma"/>
      <family val="2"/>
    </font>
    <font>
      <sz val="11"/>
      <color rgb="FF00B050"/>
      <name val="Tahoma"/>
      <family val="2"/>
    </font>
    <font>
      <i/>
      <sz val="10"/>
      <color theme="6" tint="-0.499984740745262"/>
      <name val="Tahoma"/>
      <family val="2"/>
    </font>
    <font>
      <sz val="11"/>
      <color rgb="FF00B050"/>
      <name val="Wingdings"/>
      <charset val="2"/>
    </font>
    <font>
      <b/>
      <sz val="9"/>
      <color theme="0"/>
      <name val="Tahoma"/>
      <family val="2"/>
    </font>
    <font>
      <b/>
      <sz val="12"/>
      <color theme="0" tint="-0.34998626667073579"/>
      <name val="Tahoma"/>
      <family val="2"/>
    </font>
    <font>
      <b/>
      <i/>
      <sz val="9"/>
      <color indexed="17"/>
      <name val="Tahoma"/>
      <family val="2"/>
    </font>
    <font>
      <sz val="10"/>
      <color rgb="FFFF0000"/>
      <name val="Tahoma"/>
      <family val="2"/>
    </font>
    <font>
      <sz val="9"/>
      <color indexed="81"/>
      <name val="Tahoma"/>
      <family val="2"/>
    </font>
    <font>
      <b/>
      <sz val="11"/>
      <color indexed="10"/>
      <name val="Calibri"/>
      <family val="2"/>
    </font>
    <font>
      <sz val="9"/>
      <color theme="0"/>
      <name val="Rockwell"/>
      <family val="1"/>
    </font>
    <font>
      <sz val="9"/>
      <color rgb="FF00B050"/>
      <name val="Tahoma"/>
      <family val="2"/>
    </font>
    <font>
      <b/>
      <sz val="10"/>
      <color indexed="81"/>
      <name val="Tahoma"/>
      <family val="2"/>
    </font>
    <font>
      <sz val="5"/>
      <color theme="6" tint="-0.249977111117893"/>
      <name val="Agency FB"/>
      <family val="2"/>
    </font>
    <font>
      <b/>
      <sz val="11"/>
      <color rgb="FF00B050"/>
      <name val="Tahoma"/>
      <family val="2"/>
    </font>
    <font>
      <sz val="10"/>
      <color rgb="FF00B050"/>
      <name val="Tahoma"/>
      <family val="2"/>
    </font>
    <font>
      <sz val="9"/>
      <color rgb="FFFF0000"/>
      <name val="Tahoma"/>
      <family val="2"/>
    </font>
    <font>
      <sz val="10"/>
      <color theme="0" tint="-0.14999847407452621"/>
      <name val="Arial"/>
      <family val="2"/>
    </font>
    <font>
      <sz val="12"/>
      <color theme="1"/>
      <name val="Tahoma"/>
      <family val="2"/>
    </font>
    <font>
      <b/>
      <sz val="9"/>
      <color rgb="FFFFC000"/>
      <name val="Tahoma"/>
      <family val="2"/>
    </font>
    <font>
      <b/>
      <sz val="8"/>
      <color rgb="FFFFFF00"/>
      <name val="Tahoma"/>
      <family val="2"/>
    </font>
    <font>
      <b/>
      <sz val="11"/>
      <color theme="0"/>
      <name val="Arial Black"/>
      <family val="2"/>
    </font>
    <font>
      <i/>
      <sz val="8"/>
      <color theme="0" tint="-0.34998626667073579"/>
      <name val="Rockwell"/>
      <family val="1"/>
    </font>
    <font>
      <sz val="10"/>
      <color rgb="FFFFFF00"/>
      <name val="Tahoma"/>
      <family val="2"/>
    </font>
    <font>
      <sz val="11"/>
      <color theme="0" tint="-0.34998626667073579"/>
      <name val="Tahoma"/>
      <family val="2"/>
    </font>
    <font>
      <u/>
      <sz val="11"/>
      <color rgb="FFFF0000"/>
      <name val="Tahoma"/>
      <family val="2"/>
    </font>
    <font>
      <sz val="11"/>
      <color theme="0" tint="-4.9989318521683403E-2"/>
      <name val="Wingdings"/>
      <charset val="2"/>
    </font>
    <font>
      <sz val="11"/>
      <color theme="0" tint="-4.9989318521683403E-2"/>
      <name val="Tahoma"/>
      <family val="2"/>
    </font>
    <font>
      <b/>
      <sz val="36"/>
      <color theme="1"/>
      <name val="Stencil"/>
      <family val="5"/>
    </font>
    <font>
      <u/>
      <sz val="14"/>
      <color rgb="FFFFC000"/>
      <name val="Tahoma"/>
      <family val="2"/>
    </font>
    <font>
      <sz val="14"/>
      <color theme="0"/>
      <name val="Tahoma"/>
      <family val="2"/>
    </font>
    <font>
      <b/>
      <u/>
      <sz val="14"/>
      <color rgb="FFC00000"/>
      <name val="Tahoma"/>
      <family val="2"/>
    </font>
    <font>
      <sz val="14"/>
      <color indexed="9"/>
      <name val="Tahoma"/>
      <family val="2"/>
    </font>
    <font>
      <sz val="14"/>
      <name val="Tahoma"/>
      <family val="2"/>
    </font>
    <font>
      <b/>
      <sz val="10"/>
      <color theme="0"/>
      <name val="Arial"/>
      <family val="2"/>
    </font>
  </fonts>
  <fills count="6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63"/>
        <bgColor indexed="64"/>
      </patternFill>
    </fill>
    <fill>
      <patternFill patternType="solid">
        <fgColor indexed="18"/>
        <bgColor indexed="64"/>
      </patternFill>
    </fill>
    <fill>
      <patternFill patternType="solid">
        <fgColor indexed="13"/>
        <bgColor indexed="64"/>
      </patternFill>
    </fill>
    <fill>
      <patternFill patternType="solid">
        <fgColor indexed="10"/>
        <bgColor indexed="64"/>
      </patternFill>
    </fill>
    <fill>
      <patternFill patternType="solid">
        <fgColor indexed="52"/>
        <bgColor indexed="64"/>
      </patternFill>
    </fill>
    <fill>
      <patternFill patternType="solid">
        <fgColor indexed="44"/>
        <bgColor indexed="64"/>
      </patternFill>
    </fill>
    <fill>
      <patternFill patternType="solid">
        <fgColor indexed="30"/>
        <bgColor indexed="64"/>
      </patternFill>
    </fill>
    <fill>
      <patternFill patternType="solid">
        <fgColor indexed="51"/>
        <bgColor indexed="64"/>
      </patternFill>
    </fill>
    <fill>
      <patternFill patternType="solid">
        <fgColor indexed="40"/>
        <bgColor indexed="64"/>
      </patternFill>
    </fill>
    <fill>
      <patternFill patternType="solid">
        <fgColor indexed="22"/>
        <bgColor indexed="64"/>
      </patternFill>
    </fill>
    <fill>
      <patternFill patternType="solid">
        <fgColor indexed="56"/>
        <bgColor indexed="64"/>
      </patternFill>
    </fill>
    <fill>
      <patternFill patternType="solid">
        <fgColor indexed="23"/>
        <bgColor indexed="64"/>
      </patternFill>
    </fill>
    <fill>
      <patternFill patternType="solid">
        <fgColor indexed="46"/>
        <bgColor indexed="64"/>
      </patternFill>
    </fill>
    <fill>
      <patternFill patternType="solid">
        <fgColor indexed="45"/>
        <bgColor indexed="64"/>
      </patternFill>
    </fill>
    <fill>
      <patternFill patternType="solid">
        <fgColor indexed="27"/>
        <bgColor indexed="64"/>
      </patternFill>
    </fill>
    <fill>
      <patternFill patternType="solid">
        <fgColor indexed="8"/>
        <bgColor indexed="64"/>
      </patternFill>
    </fill>
    <fill>
      <patternFill patternType="solid">
        <fgColor indexed="31"/>
        <bgColor indexed="64"/>
      </patternFill>
    </fill>
    <fill>
      <patternFill patternType="solid">
        <fgColor indexed="60"/>
        <bgColor indexed="64"/>
      </patternFill>
    </fill>
    <fill>
      <patternFill patternType="solid">
        <fgColor indexed="47"/>
        <bgColor indexed="64"/>
      </patternFill>
    </fill>
    <fill>
      <patternFill patternType="solid">
        <fgColor indexed="12"/>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0080"/>
        <bgColor indexed="64"/>
      </patternFill>
    </fill>
    <fill>
      <patternFill patternType="solid">
        <fgColor rgb="FFCCFFFF"/>
        <bgColor indexed="64"/>
      </patternFill>
    </fill>
    <fill>
      <patternFill patternType="solid">
        <fgColor rgb="FF7030A0"/>
        <bgColor indexed="64"/>
      </patternFill>
    </fill>
    <fill>
      <patternFill patternType="solid">
        <fgColor theme="9" tint="0.79998168889431442"/>
        <bgColor indexed="64"/>
      </patternFill>
    </fill>
    <fill>
      <patternFill patternType="solid">
        <fgColor rgb="FFCC99FF"/>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rgb="FFFF0000"/>
        <bgColor indexed="64"/>
      </patternFill>
    </fill>
    <fill>
      <patternFill patternType="solid">
        <fgColor theme="1"/>
        <bgColor indexed="64"/>
      </patternFill>
    </fill>
    <fill>
      <patternFill patternType="solid">
        <fgColor theme="1" tint="0.14999847407452621"/>
        <bgColor indexed="64"/>
      </patternFill>
    </fill>
    <fill>
      <patternFill patternType="solid">
        <fgColor rgb="FF002060"/>
        <bgColor indexed="64"/>
      </patternFill>
    </fill>
    <fill>
      <patternFill patternType="solid">
        <fgColor rgb="FF92D050"/>
        <bgColor indexed="64"/>
      </patternFill>
    </fill>
    <fill>
      <patternFill patternType="solid">
        <fgColor rgb="FF00FFFF"/>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rgb="FF0099CC"/>
        <bgColor indexed="64"/>
      </patternFill>
    </fill>
    <fill>
      <patternFill patternType="solid">
        <fgColor theme="1" tint="0.34998626667073579"/>
        <bgColor indexed="64"/>
      </patternFill>
    </fill>
    <fill>
      <patternFill patternType="solid">
        <fgColor rgb="FF00B050"/>
        <bgColor indexed="64"/>
      </patternFill>
    </fill>
    <fill>
      <patternFill patternType="solid">
        <fgColor rgb="FFC00000"/>
        <bgColor indexed="64"/>
      </patternFill>
    </fill>
    <fill>
      <patternFill patternType="solid">
        <fgColor rgb="FFFFFFCC"/>
        <bgColor indexed="64"/>
      </patternFill>
    </fill>
    <fill>
      <patternFill patternType="solid">
        <fgColor rgb="FFB6DDE8"/>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theme="3" tint="-0.499984740745262"/>
        <bgColor indexed="64"/>
      </patternFill>
    </fill>
    <fill>
      <patternFill patternType="solid">
        <fgColor theme="4" tint="-0.499984740745262"/>
        <bgColor indexed="64"/>
      </patternFill>
    </fill>
    <fill>
      <patternFill patternType="solid">
        <fgColor rgb="FFCC6600"/>
        <bgColor indexed="64"/>
      </patternFill>
    </fill>
    <fill>
      <patternFill patternType="solid">
        <fgColor theme="9" tint="0.59999389629810485"/>
        <bgColor indexed="64"/>
      </patternFill>
    </fill>
    <fill>
      <patternFill patternType="solid">
        <fgColor rgb="FF0066CC"/>
        <bgColor indexed="64"/>
      </patternFill>
    </fill>
    <fill>
      <patternFill patternType="solid">
        <fgColor theme="9" tint="-0.49998474074526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rgb="FF934BC9"/>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3"/>
        <bgColor indexed="64"/>
      </patternFill>
    </fill>
  </fills>
  <borders count="3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bottom style="double">
        <color indexed="64"/>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right style="medium">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bottom/>
      <diagonal/>
    </border>
    <border>
      <left style="hair">
        <color indexed="64"/>
      </left>
      <right style="thin">
        <color indexed="64"/>
      </right>
      <top style="thin">
        <color indexed="64"/>
      </top>
      <bottom/>
      <diagonal/>
    </border>
    <border>
      <left/>
      <right style="hair">
        <color indexed="64"/>
      </right>
      <top/>
      <bottom/>
      <diagonal/>
    </border>
    <border>
      <left style="thin">
        <color indexed="64"/>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ck">
        <color indexed="64"/>
      </bottom>
      <diagonal/>
    </border>
    <border>
      <left style="thin">
        <color indexed="64"/>
      </left>
      <right style="hair">
        <color indexed="64"/>
      </right>
      <top style="thin">
        <color indexed="64"/>
      </top>
      <bottom style="thin">
        <color indexed="64"/>
      </bottom>
      <diagonal/>
    </border>
    <border>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top/>
      <bottom style="medium">
        <color indexed="64"/>
      </bottom>
      <diagonal/>
    </border>
    <border>
      <left/>
      <right style="hair">
        <color indexed="64"/>
      </right>
      <top style="hair">
        <color indexed="64"/>
      </top>
      <bottom/>
      <diagonal/>
    </border>
    <border>
      <left style="hair">
        <color indexed="64"/>
      </left>
      <right/>
      <top/>
      <bottom/>
      <diagonal/>
    </border>
    <border>
      <left/>
      <right style="thin">
        <color indexed="64"/>
      </right>
      <top style="medium">
        <color indexed="64"/>
      </top>
      <bottom style="thin">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diagonalUp="1" diagonalDown="1">
      <left style="thin">
        <color indexed="64"/>
      </left>
      <right style="medium">
        <color indexed="64"/>
      </right>
      <top/>
      <bottom/>
      <diagonal style="thin">
        <color indexed="64"/>
      </diagonal>
    </border>
    <border diagonalUp="1" diagonalDown="1">
      <left style="thin">
        <color indexed="64"/>
      </left>
      <right style="medium">
        <color indexed="64"/>
      </right>
      <top/>
      <bottom style="medium">
        <color indexed="64"/>
      </bottom>
      <diagonal style="thin">
        <color indexed="64"/>
      </diagonal>
    </border>
    <border>
      <left/>
      <right style="hair">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thin">
        <color indexed="53"/>
      </left>
      <right style="thin">
        <color indexed="53"/>
      </right>
      <top style="thin">
        <color indexed="53"/>
      </top>
      <bottom style="thin">
        <color indexed="53"/>
      </bottom>
      <diagonal/>
    </border>
    <border>
      <left style="thin">
        <color indexed="64"/>
      </left>
      <right style="hair">
        <color indexed="64"/>
      </right>
      <top/>
      <bottom/>
      <diagonal/>
    </border>
    <border>
      <left style="hair">
        <color indexed="64"/>
      </left>
      <right style="thin">
        <color indexed="64"/>
      </right>
      <top/>
      <bottom/>
      <diagonal/>
    </border>
    <border>
      <left/>
      <right style="thin">
        <color indexed="64"/>
      </right>
      <top/>
      <bottom/>
      <diagonal/>
    </border>
    <border>
      <left style="hair">
        <color indexed="64"/>
      </left>
      <right/>
      <top style="hair">
        <color indexed="64"/>
      </top>
      <bottom style="hair">
        <color indexed="64"/>
      </bottom>
      <diagonal/>
    </border>
    <border>
      <left/>
      <right/>
      <top style="hair">
        <color indexed="64"/>
      </top>
      <bottom style="dashed">
        <color indexed="64"/>
      </bottom>
      <diagonal/>
    </border>
    <border>
      <left/>
      <right/>
      <top style="dashed">
        <color indexed="64"/>
      </top>
      <bottom style="dashed">
        <color indexed="64"/>
      </bottom>
      <diagonal/>
    </border>
    <border>
      <left/>
      <right/>
      <top/>
      <bottom style="dashed">
        <color indexed="64"/>
      </bottom>
      <diagonal/>
    </border>
    <border>
      <left style="medium">
        <color indexed="64"/>
      </left>
      <right/>
      <top style="medium">
        <color indexed="60"/>
      </top>
      <bottom style="thin">
        <color indexed="64"/>
      </bottom>
      <diagonal/>
    </border>
    <border>
      <left/>
      <right style="thick">
        <color indexed="10"/>
      </right>
      <top/>
      <bottom/>
      <diagonal/>
    </border>
    <border>
      <left/>
      <right style="thick">
        <color indexed="64"/>
      </right>
      <top/>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medium">
        <color indexed="10"/>
      </left>
      <right style="medium">
        <color indexed="10"/>
      </right>
      <top style="medium">
        <color indexed="10"/>
      </top>
      <bottom style="medium">
        <color indexed="10"/>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top style="slantDashDot">
        <color indexed="64"/>
      </top>
      <bottom style="slantDashDot">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slantDashDot">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right/>
      <top style="thin">
        <color indexed="64"/>
      </top>
      <bottom style="hair">
        <color indexed="64"/>
      </bottom>
      <diagonal/>
    </border>
    <border>
      <left style="hair">
        <color indexed="64"/>
      </left>
      <right style="medium">
        <color indexed="64"/>
      </right>
      <top style="medium">
        <color indexed="64"/>
      </top>
      <bottom style="medium">
        <color indexed="64"/>
      </bottom>
      <diagonal/>
    </border>
    <border diagonalUp="1" diagonalDown="1">
      <left style="thin">
        <color indexed="64"/>
      </left>
      <right/>
      <top/>
      <bottom/>
      <diagonal style="thin">
        <color indexed="64"/>
      </diagonal>
    </border>
    <border diagonalUp="1" diagonalDown="1">
      <left style="thin">
        <color indexed="64"/>
      </left>
      <right/>
      <top/>
      <bottom style="medium">
        <color indexed="64"/>
      </bottom>
      <diagonal style="thin">
        <color indexed="64"/>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style="medium">
        <color indexed="64"/>
      </bottom>
      <diagonal/>
    </border>
    <border>
      <left/>
      <right style="thin">
        <color indexed="60"/>
      </right>
      <top style="thin">
        <color indexed="60"/>
      </top>
      <bottom/>
      <diagonal/>
    </border>
    <border>
      <left style="thin">
        <color indexed="60"/>
      </left>
      <right/>
      <top style="thin">
        <color indexed="60"/>
      </top>
      <bottom/>
      <diagonal/>
    </border>
    <border>
      <left style="medium">
        <color indexed="10"/>
      </left>
      <right style="medium">
        <color indexed="10"/>
      </right>
      <top/>
      <bottom style="medium">
        <color indexed="10"/>
      </bottom>
      <diagonal/>
    </border>
    <border>
      <left style="thin">
        <color indexed="64"/>
      </left>
      <right style="medium">
        <color indexed="10"/>
      </right>
      <top style="thin">
        <color indexed="64"/>
      </top>
      <bottom style="thin">
        <color indexed="64"/>
      </bottom>
      <diagonal/>
    </border>
    <border>
      <left style="medium">
        <color indexed="64"/>
      </left>
      <right/>
      <top/>
      <bottom style="dotted">
        <color indexed="64"/>
      </bottom>
      <diagonal/>
    </border>
    <border>
      <left style="dotted">
        <color indexed="64"/>
      </left>
      <right/>
      <top/>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thin">
        <color indexed="64"/>
      </right>
      <top style="medium">
        <color indexed="64"/>
      </top>
      <bottom/>
      <diagonal/>
    </border>
    <border>
      <left/>
      <right style="medium">
        <color indexed="64"/>
      </right>
      <top/>
      <bottom style="hair">
        <color indexed="64"/>
      </bottom>
      <diagonal/>
    </border>
    <border>
      <left style="thin">
        <color indexed="60"/>
      </left>
      <right/>
      <top/>
      <bottom/>
      <diagonal/>
    </border>
    <border>
      <left/>
      <right style="dotted">
        <color indexed="64"/>
      </right>
      <top/>
      <bottom/>
      <diagonal/>
    </border>
    <border>
      <left style="medium">
        <color indexed="10"/>
      </left>
      <right/>
      <top/>
      <bottom style="medium">
        <color indexed="10"/>
      </bottom>
      <diagonal/>
    </border>
    <border>
      <left/>
      <right/>
      <top/>
      <bottom style="medium">
        <color indexed="10"/>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slantDashDot">
        <color indexed="64"/>
      </bottom>
      <diagonal/>
    </border>
    <border>
      <left/>
      <right/>
      <top style="thin">
        <color indexed="64"/>
      </top>
      <bottom style="slantDashDot">
        <color indexed="64"/>
      </bottom>
      <diagonal/>
    </border>
    <border>
      <left style="hair">
        <color indexed="64"/>
      </left>
      <right/>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2"/>
      </top>
      <bottom style="medium">
        <color indexed="62"/>
      </bottom>
      <diagonal/>
    </border>
    <border>
      <left style="thin">
        <color indexed="64"/>
      </left>
      <right style="medium">
        <color indexed="62"/>
      </right>
      <top style="medium">
        <color indexed="62"/>
      </top>
      <bottom style="medium">
        <color indexed="62"/>
      </bottom>
      <diagonal/>
    </border>
    <border>
      <left style="thin">
        <color indexed="64"/>
      </left>
      <right/>
      <top style="medium">
        <color indexed="62"/>
      </top>
      <bottom style="medium">
        <color indexed="62"/>
      </bottom>
      <diagonal/>
    </border>
    <border>
      <left style="medium">
        <color indexed="64"/>
      </left>
      <right/>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ck">
        <color indexed="64"/>
      </bottom>
      <diagonal/>
    </border>
    <border>
      <left style="hair">
        <color indexed="64"/>
      </left>
      <right style="hair">
        <color indexed="64"/>
      </right>
      <top/>
      <bottom style="thick">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thin">
        <color indexed="64"/>
      </top>
      <bottom style="medium">
        <color indexed="64"/>
      </bottom>
      <diagonal/>
    </border>
    <border>
      <left/>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8"/>
      </left>
      <right/>
      <top style="hair">
        <color indexed="64"/>
      </top>
      <bottom style="hair">
        <color indexed="64"/>
      </bottom>
      <diagonal/>
    </border>
    <border>
      <left/>
      <right style="thin">
        <color indexed="8"/>
      </right>
      <top style="hair">
        <color indexed="64"/>
      </top>
      <bottom style="hair">
        <color indexed="64"/>
      </bottom>
      <diagonal/>
    </border>
    <border>
      <left style="medium">
        <color indexed="64"/>
      </left>
      <right/>
      <top style="hair">
        <color indexed="64"/>
      </top>
      <bottom style="hair">
        <color indexed="64"/>
      </bottom>
      <diagonal/>
    </border>
    <border>
      <left style="thin">
        <color indexed="8"/>
      </left>
      <right/>
      <top/>
      <bottom style="hair">
        <color indexed="64"/>
      </bottom>
      <diagonal/>
    </border>
    <border>
      <left/>
      <right style="medium">
        <color indexed="8"/>
      </right>
      <top/>
      <bottom style="hair">
        <color indexed="64"/>
      </bottom>
      <diagonal/>
    </border>
    <border>
      <left style="thin">
        <color indexed="8"/>
      </left>
      <right/>
      <top style="hair">
        <color indexed="8"/>
      </top>
      <bottom style="hair">
        <color indexed="8"/>
      </bottom>
      <diagonal/>
    </border>
    <border>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medium">
        <color indexed="8"/>
      </right>
      <top style="hair">
        <color indexed="8"/>
      </top>
      <bottom style="hair">
        <color indexed="64"/>
      </bottom>
      <diagonal/>
    </border>
    <border>
      <left style="thin">
        <color indexed="8"/>
      </left>
      <right/>
      <top style="hair">
        <color indexed="64"/>
      </top>
      <bottom style="hair">
        <color indexed="64"/>
      </bottom>
      <diagonal/>
    </border>
    <border>
      <left/>
      <right style="medium">
        <color indexed="8"/>
      </right>
      <top style="hair">
        <color indexed="64"/>
      </top>
      <bottom style="hair">
        <color indexed="64"/>
      </bottom>
      <diagonal/>
    </border>
    <border>
      <left style="thin">
        <color indexed="8"/>
      </left>
      <right/>
      <top/>
      <bottom/>
      <diagonal/>
    </border>
    <border>
      <left/>
      <right style="medium">
        <color indexed="8"/>
      </right>
      <top/>
      <bottom/>
      <diagonal/>
    </border>
    <border>
      <left style="medium">
        <color indexed="8"/>
      </left>
      <right/>
      <top style="hair">
        <color indexed="8"/>
      </top>
      <bottom style="hair">
        <color indexed="64"/>
      </bottom>
      <diagonal/>
    </border>
    <border>
      <left/>
      <right style="thin">
        <color indexed="8"/>
      </right>
      <top style="hair">
        <color indexed="8"/>
      </top>
      <bottom style="hair">
        <color indexed="64"/>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style="hair">
        <color indexed="64"/>
      </left>
      <right/>
      <top/>
      <bottom style="hair">
        <color indexed="64"/>
      </bottom>
      <diagonal/>
    </border>
    <border>
      <left style="medium">
        <color indexed="8"/>
      </left>
      <right/>
      <top style="hair">
        <color indexed="64"/>
      </top>
      <bottom/>
      <diagonal/>
    </border>
    <border>
      <left/>
      <right/>
      <top style="hair">
        <color indexed="64"/>
      </top>
      <bottom/>
      <diagonal/>
    </border>
    <border>
      <left/>
      <right style="thin">
        <color indexed="8"/>
      </right>
      <top style="hair">
        <color indexed="64"/>
      </top>
      <bottom/>
      <diagonal/>
    </border>
    <border>
      <left style="medium">
        <color indexed="8"/>
      </left>
      <right/>
      <top/>
      <bottom/>
      <diagonal/>
    </border>
    <border>
      <left/>
      <right style="thin">
        <color indexed="8"/>
      </right>
      <top/>
      <bottom/>
      <diagonal/>
    </border>
    <border>
      <left style="thin">
        <color indexed="64"/>
      </left>
      <right style="hair">
        <color indexed="64"/>
      </right>
      <top style="hair">
        <color indexed="64"/>
      </top>
      <bottom style="medium">
        <color indexed="64"/>
      </bottom>
      <diagonal/>
    </border>
    <border>
      <left style="medium">
        <color indexed="8"/>
      </left>
      <right/>
      <top/>
      <bottom style="hair">
        <color indexed="64"/>
      </bottom>
      <diagonal/>
    </border>
    <border>
      <left/>
      <right style="thin">
        <color indexed="8"/>
      </right>
      <top/>
      <bottom style="hair">
        <color indexed="64"/>
      </bottom>
      <diagonal/>
    </border>
    <border>
      <left style="thin">
        <color indexed="8"/>
      </left>
      <right/>
      <top style="hair">
        <color indexed="64"/>
      </top>
      <bottom/>
      <diagonal/>
    </border>
    <border>
      <left/>
      <right style="medium">
        <color indexed="8"/>
      </right>
      <top style="hair">
        <color indexed="64"/>
      </top>
      <bottom/>
      <diagonal/>
    </border>
    <border>
      <left style="hair">
        <color indexed="64"/>
      </left>
      <right style="medium">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medium">
        <color indexed="64"/>
      </top>
      <bottom style="medium">
        <color indexed="64"/>
      </bottom>
      <diagonal/>
    </border>
    <border>
      <left style="thin">
        <color indexed="8"/>
      </left>
      <right/>
      <top style="medium">
        <color indexed="64"/>
      </top>
      <bottom style="hair">
        <color indexed="64"/>
      </bottom>
      <diagonal/>
    </border>
    <border>
      <left/>
      <right style="medium">
        <color indexed="8"/>
      </right>
      <top style="medium">
        <color indexed="64"/>
      </top>
      <bottom style="hair">
        <color indexed="64"/>
      </bottom>
      <diagonal/>
    </border>
    <border>
      <left style="medium">
        <color indexed="8"/>
      </left>
      <right/>
      <top style="medium">
        <color indexed="64"/>
      </top>
      <bottom style="hair">
        <color indexed="64"/>
      </bottom>
      <diagonal/>
    </border>
    <border>
      <left/>
      <right/>
      <top style="medium">
        <color indexed="64"/>
      </top>
      <bottom style="hair">
        <color indexed="64"/>
      </bottom>
      <diagonal/>
    </border>
    <border>
      <left/>
      <right style="thin">
        <color indexed="8"/>
      </right>
      <top style="medium">
        <color indexed="64"/>
      </top>
      <bottom style="hair">
        <color indexed="64"/>
      </bottom>
      <diagonal/>
    </border>
    <border>
      <left style="thin">
        <color indexed="64"/>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otted">
        <color indexed="64"/>
      </bottom>
      <diagonal/>
    </border>
    <border>
      <left style="thin">
        <color indexed="53"/>
      </left>
      <right/>
      <top style="thin">
        <color indexed="53"/>
      </top>
      <bottom style="thin">
        <color indexed="53"/>
      </bottom>
      <diagonal/>
    </border>
    <border>
      <left/>
      <right/>
      <top style="thin">
        <color indexed="53"/>
      </top>
      <bottom style="thin">
        <color indexed="53"/>
      </bottom>
      <diagonal/>
    </border>
    <border>
      <left/>
      <right style="thin">
        <color indexed="53"/>
      </right>
      <top style="thin">
        <color indexed="53"/>
      </top>
      <bottom style="thin">
        <color indexed="53"/>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thin">
        <color indexed="64"/>
      </left>
      <right/>
      <top style="medium">
        <color indexed="64"/>
      </top>
      <bottom/>
      <diagonal style="thin">
        <color indexed="64"/>
      </diagonal>
    </border>
    <border>
      <left style="thin">
        <color indexed="64"/>
      </left>
      <right/>
      <top style="hair">
        <color indexed="64"/>
      </top>
      <bottom/>
      <diagonal/>
    </border>
    <border>
      <left/>
      <right style="thin">
        <color indexed="64"/>
      </right>
      <top style="hair">
        <color indexed="64"/>
      </top>
      <bottom/>
      <diagonal/>
    </border>
    <border diagonalUp="1" diagonalDown="1">
      <left style="medium">
        <color indexed="64"/>
      </left>
      <right style="thin">
        <color indexed="64"/>
      </right>
      <top/>
      <bottom/>
      <diagonal style="thin">
        <color indexed="64"/>
      </diagonal>
    </border>
    <border diagonalUp="1" diagonalDown="1">
      <left style="medium">
        <color indexed="64"/>
      </left>
      <right style="thin">
        <color indexed="64"/>
      </right>
      <top/>
      <bottom style="medium">
        <color indexed="64"/>
      </bottom>
      <diagonal style="thin">
        <color indexed="64"/>
      </diagonal>
    </border>
    <border>
      <left style="medium">
        <color rgb="FFFFFF00"/>
      </left>
      <right/>
      <top/>
      <bottom/>
      <diagonal/>
    </border>
    <border>
      <left/>
      <right style="thick">
        <color rgb="FFFF0000"/>
      </right>
      <top/>
      <bottom/>
      <diagonal/>
    </border>
    <border>
      <left/>
      <right style="thick">
        <color theme="0"/>
      </right>
      <top/>
      <bottom/>
      <diagonal/>
    </border>
    <border>
      <left style="thick">
        <color theme="0"/>
      </left>
      <right/>
      <top/>
      <bottom/>
      <diagonal/>
    </border>
    <border>
      <left style="thick">
        <color rgb="FF00B0F0"/>
      </left>
      <right/>
      <top/>
      <bottom/>
      <diagonal/>
    </border>
    <border>
      <left/>
      <right style="thick">
        <color rgb="FF00B0F0"/>
      </right>
      <top/>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style="thin">
        <color theme="0"/>
      </left>
      <right/>
      <top style="medium">
        <color indexed="64"/>
      </top>
      <bottom style="medium">
        <color indexed="64"/>
      </bottom>
      <diagonal/>
    </border>
    <border>
      <left style="thin">
        <color rgb="FFC00000"/>
      </left>
      <right style="thin">
        <color rgb="FFC00000"/>
      </right>
      <top style="thin">
        <color rgb="FFC00000"/>
      </top>
      <bottom style="thin">
        <color rgb="FFC00000"/>
      </bottom>
      <diagonal/>
    </border>
    <border>
      <left/>
      <right style="thin">
        <color indexed="64"/>
      </right>
      <top style="thin">
        <color theme="0"/>
      </top>
      <bottom style="thin">
        <color theme="0"/>
      </bottom>
      <diagonal/>
    </border>
    <border>
      <left style="medium">
        <color theme="1"/>
      </left>
      <right style="medium">
        <color theme="1"/>
      </right>
      <top style="medium">
        <color theme="1"/>
      </top>
      <bottom style="medium">
        <color theme="1"/>
      </bottom>
      <diagonal/>
    </border>
    <border>
      <left/>
      <right style="thin">
        <color rgb="FFC00000"/>
      </right>
      <top/>
      <bottom style="thin">
        <color rgb="FFC00000"/>
      </bottom>
      <diagonal/>
    </border>
    <border>
      <left style="thin">
        <color theme="0"/>
      </left>
      <right style="thin">
        <color rgb="FFC00000"/>
      </right>
      <top style="thin">
        <color rgb="FFC00000"/>
      </top>
      <bottom style="thin">
        <color theme="0"/>
      </bottom>
      <diagonal/>
    </border>
    <border>
      <left style="thin">
        <color theme="0"/>
      </left>
      <right style="thin">
        <color rgb="FFC00000"/>
      </right>
      <top/>
      <bottom style="thin">
        <color theme="0"/>
      </bottom>
      <diagonal/>
    </border>
    <border>
      <left/>
      <right style="thin">
        <color theme="0"/>
      </right>
      <top/>
      <bottom/>
      <diagonal/>
    </border>
    <border>
      <left/>
      <right style="thin">
        <color theme="0"/>
      </right>
      <top/>
      <bottom style="thin">
        <color rgb="FFC00000"/>
      </bottom>
      <diagonal/>
    </border>
    <border>
      <left/>
      <right/>
      <top style="thin">
        <color theme="0"/>
      </top>
      <bottom style="thin">
        <color theme="0"/>
      </bottom>
      <diagonal/>
    </border>
    <border>
      <left/>
      <right/>
      <top style="mediumDashed">
        <color theme="0" tint="-0.34998626667073579"/>
      </top>
      <bottom/>
      <diagonal/>
    </border>
    <border>
      <left style="mediumDashed">
        <color theme="0" tint="-0.34998626667073579"/>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mediumDashed">
        <color theme="0" tint="-0.34998626667073579"/>
      </right>
      <top/>
      <bottom style="mediumDashed">
        <color theme="0" tint="-0.34998626667073579"/>
      </bottom>
      <diagonal/>
    </border>
    <border>
      <left style="thin">
        <color rgb="FFC00000"/>
      </left>
      <right/>
      <top style="thin">
        <color rgb="FFC00000"/>
      </top>
      <bottom style="thin">
        <color rgb="FFC00000"/>
      </bottom>
      <diagonal/>
    </border>
    <border>
      <left style="thin">
        <color rgb="FFC00000"/>
      </left>
      <right style="thin">
        <color rgb="FFC00000"/>
      </right>
      <top/>
      <bottom style="thin">
        <color rgb="FFC00000"/>
      </bottom>
      <diagonal/>
    </border>
    <border>
      <left/>
      <right style="thin">
        <color theme="0"/>
      </right>
      <top style="thin">
        <color rgb="FFC00000"/>
      </top>
      <bottom style="thin">
        <color theme="0"/>
      </bottom>
      <diagonal/>
    </border>
    <border>
      <left style="thin">
        <color theme="0"/>
      </left>
      <right style="thin">
        <color theme="0"/>
      </right>
      <top/>
      <bottom style="thin">
        <color theme="0"/>
      </bottom>
      <diagonal/>
    </border>
    <border>
      <left style="medium">
        <color rgb="FFC00000"/>
      </left>
      <right style="thin">
        <color rgb="FFC00000"/>
      </right>
      <top style="medium">
        <color rgb="FFC00000"/>
      </top>
      <bottom style="thin">
        <color rgb="FFC00000"/>
      </bottom>
      <diagonal/>
    </border>
    <border>
      <left style="thin">
        <color rgb="FFC00000"/>
      </left>
      <right style="medium">
        <color rgb="FFC00000"/>
      </right>
      <top style="medium">
        <color rgb="FFC00000"/>
      </top>
      <bottom style="thin">
        <color rgb="FFC00000"/>
      </bottom>
      <diagonal/>
    </border>
    <border>
      <left style="medium">
        <color rgb="FFC00000"/>
      </left>
      <right style="thin">
        <color rgb="FFC00000"/>
      </right>
      <top style="thin">
        <color rgb="FFC00000"/>
      </top>
      <bottom style="thin">
        <color rgb="FFC00000"/>
      </bottom>
      <diagonal/>
    </border>
    <border>
      <left style="thin">
        <color rgb="FFC00000"/>
      </left>
      <right style="medium">
        <color rgb="FFC00000"/>
      </right>
      <top style="thin">
        <color rgb="FFC00000"/>
      </top>
      <bottom style="thin">
        <color rgb="FFC00000"/>
      </bottom>
      <diagonal/>
    </border>
    <border>
      <left style="thin">
        <color rgb="FFC00000"/>
      </left>
      <right style="medium">
        <color rgb="FFC00000"/>
      </right>
      <top style="thin">
        <color rgb="FFC00000"/>
      </top>
      <bottom style="medium">
        <color rgb="FFC00000"/>
      </bottom>
      <diagonal/>
    </border>
    <border>
      <left style="medium">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right style="thin">
        <color theme="0"/>
      </right>
      <top style="thin">
        <color theme="0"/>
      </top>
      <bottom/>
      <diagonal/>
    </border>
    <border>
      <left/>
      <right style="thin">
        <color theme="0"/>
      </right>
      <top style="thin">
        <color theme="0"/>
      </top>
      <bottom style="thin">
        <color theme="0"/>
      </bottom>
      <diagonal/>
    </border>
    <border>
      <left style="thin">
        <color rgb="FFFFC000"/>
      </left>
      <right style="thin">
        <color rgb="FFFFC000"/>
      </right>
      <top style="thin">
        <color rgb="FFFFC000"/>
      </top>
      <bottom style="thin">
        <color rgb="FFFFC00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top/>
      <bottom/>
      <diagonal/>
    </border>
    <border>
      <left style="thin">
        <color rgb="FFFFC000"/>
      </left>
      <right style="thin">
        <color rgb="FFFFC000"/>
      </right>
      <top style="thin">
        <color rgb="FFFFC000"/>
      </top>
      <bottom/>
      <diagonal/>
    </border>
    <border>
      <left/>
      <right/>
      <top style="thin">
        <color rgb="FFFFC000"/>
      </top>
      <bottom style="thin">
        <color rgb="FFFFC000"/>
      </bottom>
      <diagonal/>
    </border>
    <border>
      <left/>
      <right/>
      <top/>
      <bottom style="thin">
        <color rgb="FFFFC000"/>
      </bottom>
      <diagonal/>
    </border>
    <border>
      <left style="medium">
        <color indexed="64"/>
      </left>
      <right/>
      <top style="medium">
        <color indexed="10"/>
      </top>
      <bottom/>
      <diagonal/>
    </border>
    <border>
      <left/>
      <right style="thin">
        <color indexed="64"/>
      </right>
      <top style="medium">
        <color indexed="10"/>
      </top>
      <bottom/>
      <diagonal/>
    </border>
    <border>
      <left style="thick">
        <color rgb="FFFF0000"/>
      </left>
      <right style="medium">
        <color indexed="64"/>
      </right>
      <top style="thick">
        <color rgb="FFFF0000"/>
      </top>
      <bottom style="thin">
        <color indexed="64"/>
      </bottom>
      <diagonal/>
    </border>
    <border>
      <left style="thick">
        <color rgb="FFFF0000"/>
      </left>
      <right style="medium">
        <color indexed="64"/>
      </right>
      <top style="thin">
        <color indexed="64"/>
      </top>
      <bottom style="thin">
        <color indexed="64"/>
      </bottom>
      <diagonal/>
    </border>
    <border>
      <left style="thick">
        <color rgb="FFFF0000"/>
      </left>
      <right style="medium">
        <color indexed="64"/>
      </right>
      <top/>
      <bottom style="thick">
        <color rgb="FFFF0000"/>
      </bottom>
      <diagonal/>
    </border>
    <border>
      <left style="medium">
        <color indexed="64"/>
      </left>
      <right/>
      <top style="thick">
        <color rgb="FFFF0000"/>
      </top>
      <bottom style="medium">
        <color indexed="64"/>
      </bottom>
      <diagonal/>
    </border>
    <border>
      <left style="medium">
        <color indexed="64"/>
      </left>
      <right/>
      <top style="medium">
        <color indexed="64"/>
      </top>
      <bottom style="thick">
        <color rgb="FFFF0000"/>
      </bottom>
      <diagonal/>
    </border>
    <border>
      <left style="thick">
        <color theme="4" tint="-0.249977111117893"/>
      </left>
      <right style="thick">
        <color theme="4" tint="-0.249977111117893"/>
      </right>
      <top style="thick">
        <color theme="4" tint="-0.249977111117893"/>
      </top>
      <bottom style="thick">
        <color theme="4" tint="-0.249977111117893"/>
      </bottom>
      <diagonal/>
    </border>
    <border>
      <left style="thick">
        <color theme="4" tint="-0.249977111117893"/>
      </left>
      <right/>
      <top style="thick">
        <color theme="4" tint="-0.249977111117893"/>
      </top>
      <bottom style="thick">
        <color theme="4" tint="-0.249977111117893"/>
      </bottom>
      <diagonal/>
    </border>
    <border>
      <left/>
      <right/>
      <top style="thick">
        <color theme="4" tint="-0.249977111117893"/>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style="medium">
        <color indexed="64"/>
      </left>
      <right/>
      <top style="thick">
        <color theme="4" tint="-0.249977111117893"/>
      </top>
      <bottom style="thick">
        <color theme="4" tint="-0.249977111117893"/>
      </bottom>
      <diagonal/>
    </border>
    <border>
      <left style="thin">
        <color theme="0"/>
      </left>
      <right style="thin">
        <color theme="0"/>
      </right>
      <top/>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right/>
      <top style="thin">
        <color theme="0" tint="-0.14999847407452621"/>
      </top>
      <bottom/>
      <diagonal/>
    </border>
    <border>
      <left style="medium">
        <color indexed="64"/>
      </left>
      <right/>
      <top style="medium">
        <color indexed="64"/>
      </top>
      <bottom style="dashDot">
        <color indexed="64"/>
      </bottom>
      <diagonal/>
    </border>
    <border>
      <left style="medium">
        <color indexed="64"/>
      </left>
      <right/>
      <top style="dashDot">
        <color indexed="64"/>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right style="thin">
        <color theme="0"/>
      </right>
      <top/>
      <bottom style="thin">
        <color theme="0"/>
      </bottom>
      <diagonal/>
    </border>
    <border>
      <left style="medium">
        <color indexed="64"/>
      </left>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dotted">
        <color indexed="64"/>
      </left>
      <right/>
      <top/>
      <bottom style="thin">
        <color indexed="64"/>
      </bottom>
      <diagonal/>
    </border>
    <border>
      <left style="dotted">
        <color indexed="64"/>
      </left>
      <right style="dotted">
        <color indexed="64"/>
      </right>
      <top/>
      <bottom style="thin">
        <color indexed="64"/>
      </bottom>
      <diagonal/>
    </border>
    <border>
      <left/>
      <right/>
      <top style="medium">
        <color indexed="64"/>
      </top>
      <bottom style="dashed">
        <color indexed="64"/>
      </bottom>
      <diagonal/>
    </border>
  </borders>
  <cellStyleXfs count="13">
    <xf numFmtId="0" fontId="0" fillId="0" borderId="0"/>
    <xf numFmtId="170" fontId="5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 fillId="0" borderId="0" applyNumberFormat="0" applyFill="0" applyBorder="0" applyAlignment="0" applyProtection="0">
      <alignment vertical="top"/>
      <protection locked="0"/>
    </xf>
    <xf numFmtId="164" fontId="2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26" fillId="0" borderId="0" applyFont="0" applyFill="0" applyBorder="0" applyAlignment="0" applyProtection="0"/>
    <xf numFmtId="0" fontId="5" fillId="0" borderId="1" applyBorder="0">
      <alignment horizontal="center" vertical="center" wrapText="1"/>
    </xf>
    <xf numFmtId="0" fontId="5" fillId="0" borderId="2" applyBorder="0">
      <alignment horizontal="left" vertical="center" wrapText="1" indent="1"/>
    </xf>
  </cellStyleXfs>
  <cellXfs count="2074">
    <xf numFmtId="0" fontId="0" fillId="0" borderId="0" xfId="0"/>
    <xf numFmtId="0" fontId="0" fillId="0" borderId="0" xfId="0" applyAlignment="1">
      <alignment horizontal="left" vertical="center"/>
    </xf>
    <xf numFmtId="165" fontId="31" fillId="0" borderId="0" xfId="0" applyNumberFormat="1" applyFont="1" applyAlignment="1">
      <alignment horizontal="center" vertical="center"/>
    </xf>
    <xf numFmtId="0" fontId="33" fillId="0" borderId="0" xfId="0" applyFont="1" applyAlignment="1">
      <alignment horizontal="left" vertical="center"/>
    </xf>
    <xf numFmtId="0" fontId="0" fillId="0" borderId="0" xfId="0" applyAlignment="1">
      <alignment horizontal="center" vertical="center"/>
    </xf>
    <xf numFmtId="0" fontId="0" fillId="0" borderId="0" xfId="0" applyAlignment="1" applyProtection="1">
      <alignment horizontal="left" vertical="center"/>
      <protection hidden="1"/>
    </xf>
    <xf numFmtId="0" fontId="11" fillId="0" borderId="0" xfId="0" applyFont="1"/>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5" fillId="0" borderId="1" xfId="0" applyFont="1" applyBorder="1" applyAlignment="1">
      <alignment horizontal="center" vertical="center" wrapText="1"/>
    </xf>
    <xf numFmtId="0" fontId="11" fillId="0" borderId="1" xfId="0" applyFont="1" applyBorder="1" applyAlignment="1">
      <alignment horizontal="left" vertical="center" wrapText="1"/>
    </xf>
    <xf numFmtId="0" fontId="17" fillId="0" borderId="1" xfId="0" applyFont="1" applyBorder="1" applyAlignment="1">
      <alignment vertical="center" wrapText="1"/>
    </xf>
    <xf numFmtId="0" fontId="11" fillId="0" borderId="1" xfId="0" applyFont="1" applyBorder="1" applyAlignment="1">
      <alignment wrapText="1"/>
    </xf>
    <xf numFmtId="0" fontId="15" fillId="0" borderId="1" xfId="0" applyFont="1" applyBorder="1" applyAlignment="1">
      <alignment horizontal="center" wrapText="1"/>
    </xf>
    <xf numFmtId="0" fontId="11" fillId="0" borderId="1" xfId="0" applyFont="1" applyBorder="1" applyAlignment="1" applyProtection="1">
      <alignment vertical="center" wrapText="1"/>
      <protection locked="0"/>
    </xf>
    <xf numFmtId="0" fontId="12" fillId="0" borderId="5" xfId="0" applyFont="1" applyBorder="1" applyAlignment="1">
      <alignment vertical="center" wrapText="1"/>
    </xf>
    <xf numFmtId="0" fontId="11" fillId="0" borderId="1" xfId="0" applyFont="1" applyBorder="1" applyAlignment="1" applyProtection="1">
      <alignment horizontal="left" vertical="center" wrapText="1"/>
      <protection locked="0"/>
    </xf>
    <xf numFmtId="0" fontId="17" fillId="0" borderId="1" xfId="0" applyFont="1" applyBorder="1" applyAlignment="1" applyProtection="1">
      <alignment vertical="center" wrapText="1"/>
      <protection locked="0"/>
    </xf>
    <xf numFmtId="0" fontId="11" fillId="0" borderId="1" xfId="0" applyFont="1" applyBorder="1" applyAlignment="1" applyProtection="1">
      <alignment wrapText="1"/>
      <protection locked="0"/>
    </xf>
    <xf numFmtId="0" fontId="11" fillId="0" borderId="0" xfId="0" applyFont="1" applyAlignment="1">
      <alignment horizontal="center"/>
    </xf>
    <xf numFmtId="14" fontId="0" fillId="0" borderId="1" xfId="0" applyNumberFormat="1" applyBorder="1" applyAlignment="1">
      <alignment horizontal="center" vertical="center"/>
    </xf>
    <xf numFmtId="14" fontId="0" fillId="0" borderId="6" xfId="0" applyNumberFormat="1" applyBorder="1" applyAlignment="1">
      <alignment horizontal="center" vertical="center"/>
    </xf>
    <xf numFmtId="0" fontId="11" fillId="0" borderId="0" xfId="0" applyFont="1" applyAlignment="1">
      <alignment vertical="center"/>
    </xf>
    <xf numFmtId="0" fontId="17" fillId="2" borderId="1" xfId="0" applyFont="1" applyFill="1" applyBorder="1" applyAlignment="1">
      <alignment vertical="center" wrapText="1"/>
    </xf>
    <xf numFmtId="0" fontId="20" fillId="0" borderId="1" xfId="0" applyFont="1" applyBorder="1" applyAlignment="1">
      <alignment horizontal="left" vertical="center" wrapText="1"/>
    </xf>
    <xf numFmtId="0" fontId="21" fillId="2" borderId="1" xfId="0" applyFont="1" applyFill="1" applyBorder="1" applyAlignment="1">
      <alignment vertical="center" wrapText="1"/>
    </xf>
    <xf numFmtId="0" fontId="11" fillId="2" borderId="0" xfId="0" applyFont="1" applyFill="1" applyAlignment="1">
      <alignment vertical="center" wrapText="1"/>
    </xf>
    <xf numFmtId="0" fontId="11" fillId="0" borderId="0" xfId="0" applyFont="1" applyAlignment="1">
      <alignment vertical="center" wrapText="1"/>
    </xf>
    <xf numFmtId="0" fontId="15" fillId="0" borderId="7" xfId="0" applyFont="1" applyBorder="1" applyAlignment="1">
      <alignment horizontal="center" vertical="center" wrapText="1"/>
    </xf>
    <xf numFmtId="0" fontId="11" fillId="0" borderId="8" xfId="0" applyFont="1" applyBorder="1" applyAlignment="1">
      <alignment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7" fillId="0" borderId="5" xfId="0" applyFont="1" applyBorder="1" applyAlignment="1">
      <alignment vertical="center" wrapText="1"/>
    </xf>
    <xf numFmtId="0" fontId="17" fillId="2" borderId="1" xfId="0" applyFont="1" applyFill="1" applyBorder="1" applyAlignment="1" applyProtection="1">
      <alignment vertical="center" wrapText="1"/>
      <protection locked="0"/>
    </xf>
    <xf numFmtId="0" fontId="11" fillId="2" borderId="1" xfId="0" applyFont="1" applyFill="1" applyBorder="1" applyAlignment="1" applyProtection="1">
      <alignment vertical="center" wrapText="1"/>
      <protection locked="0"/>
    </xf>
    <xf numFmtId="4" fontId="11" fillId="0" borderId="0" xfId="0" applyNumberFormat="1" applyFont="1" applyAlignment="1">
      <alignment vertical="center" wrapText="1"/>
    </xf>
    <xf numFmtId="4" fontId="11" fillId="0" borderId="8" xfId="0" applyNumberFormat="1" applyFont="1" applyBorder="1" applyAlignment="1">
      <alignment vertical="center" wrapText="1"/>
    </xf>
    <xf numFmtId="164" fontId="15" fillId="0" borderId="12" xfId="6" applyFont="1" applyFill="1" applyBorder="1" applyAlignment="1">
      <alignment wrapText="1"/>
    </xf>
    <xf numFmtId="164" fontId="11" fillId="0" borderId="3" xfId="6" applyFont="1" applyFill="1" applyBorder="1" applyAlignment="1">
      <alignment wrapText="1"/>
    </xf>
    <xf numFmtId="164" fontId="11" fillId="0" borderId="1" xfId="6" applyFont="1" applyFill="1" applyBorder="1" applyAlignment="1">
      <alignment wrapText="1"/>
    </xf>
    <xf numFmtId="164" fontId="11" fillId="0" borderId="3" xfId="6" applyFont="1" applyFill="1" applyBorder="1" applyAlignment="1">
      <alignment vertical="center" wrapText="1"/>
    </xf>
    <xf numFmtId="164" fontId="11" fillId="0" borderId="1" xfId="6" applyFont="1" applyFill="1" applyBorder="1" applyAlignment="1">
      <alignment vertical="center" wrapText="1"/>
    </xf>
    <xf numFmtId="164" fontId="11" fillId="0" borderId="1" xfId="6" applyFont="1" applyFill="1" applyBorder="1" applyAlignment="1" applyProtection="1">
      <alignment vertical="center" wrapText="1"/>
      <protection locked="0"/>
    </xf>
    <xf numFmtId="164" fontId="11" fillId="0" borderId="1" xfId="6" applyFont="1" applyFill="1" applyBorder="1" applyAlignment="1" applyProtection="1">
      <alignment vertical="top" wrapText="1"/>
      <protection locked="0"/>
    </xf>
    <xf numFmtId="164" fontId="11" fillId="0" borderId="1" xfId="6" applyFont="1" applyFill="1" applyBorder="1" applyAlignment="1" applyProtection="1">
      <alignment wrapText="1"/>
      <protection locked="0"/>
    </xf>
    <xf numFmtId="0" fontId="11" fillId="0" borderId="13" xfId="0" applyFont="1" applyBorder="1"/>
    <xf numFmtId="0" fontId="11" fillId="0" borderId="14" xfId="0" applyFont="1" applyBorder="1"/>
    <xf numFmtId="2" fontId="15" fillId="0" borderId="0" xfId="0" applyNumberFormat="1" applyFont="1"/>
    <xf numFmtId="0" fontId="15" fillId="0" borderId="15" xfId="0" applyFont="1" applyBorder="1" applyAlignment="1">
      <alignment horizontal="left"/>
    </xf>
    <xf numFmtId="0" fontId="15" fillId="0" borderId="15" xfId="0" applyFont="1" applyBorder="1" applyAlignment="1">
      <alignment horizontal="left" vertical="center"/>
    </xf>
    <xf numFmtId="0" fontId="15" fillId="0" borderId="16" xfId="0" applyFont="1" applyBorder="1" applyAlignment="1">
      <alignment horizontal="left"/>
    </xf>
    <xf numFmtId="0" fontId="15" fillId="0" borderId="0" xfId="0" applyFont="1" applyAlignment="1">
      <alignment horizontal="left"/>
    </xf>
    <xf numFmtId="0" fontId="15" fillId="0" borderId="17" xfId="0" applyFont="1" applyBorder="1" applyAlignment="1">
      <alignment vertical="center"/>
    </xf>
    <xf numFmtId="0" fontId="11" fillId="0" borderId="18" xfId="0" applyFont="1" applyBorder="1"/>
    <xf numFmtId="0" fontId="11" fillId="0" borderId="15" xfId="0" applyFont="1" applyBorder="1" applyAlignment="1">
      <alignment horizontal="left"/>
    </xf>
    <xf numFmtId="0" fontId="11" fillId="0" borderId="15" xfId="0" applyFont="1" applyBorder="1" applyAlignment="1">
      <alignment vertical="center"/>
    </xf>
    <xf numFmtId="0" fontId="14" fillId="0" borderId="0" xfId="0" applyFont="1" applyAlignment="1">
      <alignment horizontal="left"/>
    </xf>
    <xf numFmtId="0" fontId="14" fillId="0" borderId="15" xfId="0" applyFont="1" applyBorder="1" applyAlignment="1">
      <alignment horizontal="right" vertical="center"/>
    </xf>
    <xf numFmtId="0" fontId="15" fillId="0" borderId="15" xfId="0" applyFont="1" applyBorder="1" applyAlignment="1">
      <alignment vertical="center"/>
    </xf>
    <xf numFmtId="0" fontId="14" fillId="0" borderId="15" xfId="0" applyFont="1" applyBorder="1" applyAlignment="1">
      <alignment horizontal="left"/>
    </xf>
    <xf numFmtId="0" fontId="11" fillId="0" borderId="19" xfId="0" applyFont="1" applyBorder="1" applyAlignment="1">
      <alignment horizontal="center" vertical="center"/>
    </xf>
    <xf numFmtId="0" fontId="11" fillId="0" borderId="15" xfId="0" applyFont="1" applyBorder="1"/>
    <xf numFmtId="0" fontId="11" fillId="0" borderId="0" xfId="0" applyFont="1" applyAlignment="1">
      <alignment horizontal="left"/>
    </xf>
    <xf numFmtId="0" fontId="11" fillId="0" borderId="14" xfId="0" applyFont="1" applyBorder="1" applyAlignment="1">
      <alignment horizontal="center"/>
    </xf>
    <xf numFmtId="0" fontId="11" fillId="0" borderId="20" xfId="0" applyFont="1" applyBorder="1" applyAlignment="1">
      <alignment horizontal="center"/>
    </xf>
    <xf numFmtId="0" fontId="11" fillId="0" borderId="16" xfId="0" applyFont="1" applyBorder="1"/>
    <xf numFmtId="0" fontId="15" fillId="0" borderId="0" xfId="0" applyFont="1"/>
    <xf numFmtId="0" fontId="11" fillId="0" borderId="0" xfId="0" applyFont="1" applyAlignment="1">
      <alignment horizontal="center" vertical="center"/>
    </xf>
    <xf numFmtId="0" fontId="11" fillId="0" borderId="21" xfId="0" applyFont="1" applyBorder="1" applyAlignment="1">
      <alignment horizontal="center"/>
    </xf>
    <xf numFmtId="0" fontId="15" fillId="0" borderId="22" xfId="0" applyFont="1" applyBorder="1" applyAlignment="1">
      <alignment vertical="center"/>
    </xf>
    <xf numFmtId="0" fontId="11" fillId="0" borderId="16" xfId="0" applyFont="1" applyBorder="1" applyAlignment="1">
      <alignment vertical="center"/>
    </xf>
    <xf numFmtId="0" fontId="11" fillId="0" borderId="19" xfId="0" applyFont="1" applyBorder="1"/>
    <xf numFmtId="0" fontId="11" fillId="0" borderId="21" xfId="0" applyFont="1" applyBorder="1"/>
    <xf numFmtId="0" fontId="11" fillId="0" borderId="21" xfId="0" applyFont="1" applyBorder="1" applyAlignment="1">
      <alignment horizontal="right" vertical="center"/>
    </xf>
    <xf numFmtId="2" fontId="11" fillId="0" borderId="0" xfId="0" applyNumberFormat="1" applyFont="1"/>
    <xf numFmtId="4" fontId="15" fillId="0" borderId="1" xfId="0" applyNumberFormat="1" applyFont="1" applyBorder="1" applyAlignment="1" applyProtection="1">
      <alignment vertical="center"/>
      <protection locked="0"/>
    </xf>
    <xf numFmtId="4" fontId="15" fillId="0" borderId="0" xfId="0" applyNumberFormat="1" applyFont="1" applyAlignment="1">
      <alignment vertical="center"/>
    </xf>
    <xf numFmtId="4" fontId="15" fillId="0" borderId="21" xfId="0" applyNumberFormat="1" applyFont="1" applyBorder="1" applyAlignment="1">
      <alignment vertical="center"/>
    </xf>
    <xf numFmtId="4" fontId="11" fillId="0" borderId="23" xfId="0" applyNumberFormat="1" applyFont="1" applyBorder="1"/>
    <xf numFmtId="4" fontId="15" fillId="0" borderId="23" xfId="0" applyNumberFormat="1" applyFont="1" applyBorder="1"/>
    <xf numFmtId="4" fontId="11" fillId="0" borderId="24" xfId="0" applyNumberFormat="1" applyFont="1" applyBorder="1" applyProtection="1">
      <protection locked="0"/>
    </xf>
    <xf numFmtId="4" fontId="11" fillId="0" borderId="25" xfId="0" applyNumberFormat="1" applyFont="1" applyBorder="1" applyProtection="1">
      <protection locked="0"/>
    </xf>
    <xf numFmtId="4" fontId="11" fillId="0" borderId="0" xfId="0" applyNumberFormat="1" applyFont="1"/>
    <xf numFmtId="0" fontId="11" fillId="3" borderId="0" xfId="0" applyFont="1" applyFill="1"/>
    <xf numFmtId="0" fontId="11" fillId="3" borderId="21" xfId="0" applyFont="1" applyFill="1" applyBorder="1"/>
    <xf numFmtId="0" fontId="39" fillId="0" borderId="0" xfId="0" applyFont="1"/>
    <xf numFmtId="0" fontId="41" fillId="0" borderId="0" xfId="0" applyFont="1" applyAlignment="1">
      <alignment horizontal="center"/>
    </xf>
    <xf numFmtId="0" fontId="42" fillId="0" borderId="0" xfId="0" applyFont="1" applyAlignment="1">
      <alignment horizontal="center"/>
    </xf>
    <xf numFmtId="0" fontId="43" fillId="0" borderId="0" xfId="0" applyFont="1"/>
    <xf numFmtId="0" fontId="44" fillId="0" borderId="0" xfId="0" applyFont="1" applyAlignment="1">
      <alignment wrapText="1"/>
    </xf>
    <xf numFmtId="0" fontId="0" fillId="0" borderId="20" xfId="0" applyBorder="1" applyAlignment="1">
      <alignment horizontal="center" vertical="center"/>
    </xf>
    <xf numFmtId="0" fontId="29" fillId="0" borderId="26" xfId="0" applyFont="1" applyBorder="1" applyAlignment="1">
      <alignment horizontal="left" vertical="center"/>
    </xf>
    <xf numFmtId="0" fontId="0" fillId="0" borderId="26" xfId="0" applyBorder="1" applyAlignment="1">
      <alignment horizontal="left" vertical="center"/>
    </xf>
    <xf numFmtId="14" fontId="0" fillId="0" borderId="27" xfId="0" applyNumberFormat="1" applyBorder="1" applyAlignment="1" applyProtection="1">
      <alignment horizontal="center" vertical="center"/>
      <protection locked="0"/>
    </xf>
    <xf numFmtId="14" fontId="0" fillId="0" borderId="28" xfId="0" applyNumberFormat="1" applyBorder="1" applyAlignment="1" applyProtection="1">
      <alignment horizontal="center" vertical="center"/>
      <protection locked="0"/>
    </xf>
    <xf numFmtId="0" fontId="17" fillId="2" borderId="29" xfId="0" applyFont="1" applyFill="1" applyBorder="1" applyAlignment="1">
      <alignment vertical="center" wrapText="1"/>
    </xf>
    <xf numFmtId="0" fontId="15" fillId="0" borderId="3" xfId="0" applyFont="1" applyBorder="1" applyAlignment="1">
      <alignment horizontal="center" vertical="center" wrapText="1"/>
    </xf>
    <xf numFmtId="164" fontId="15" fillId="0" borderId="30" xfId="6" applyFont="1" applyFill="1" applyBorder="1" applyAlignment="1">
      <alignment wrapText="1"/>
    </xf>
    <xf numFmtId="0" fontId="14" fillId="0" borderId="31" xfId="0" applyFont="1" applyBorder="1" applyAlignment="1">
      <alignment horizontal="center" vertical="center" wrapText="1"/>
    </xf>
    <xf numFmtId="0" fontId="14" fillId="0" borderId="32" xfId="0" applyFont="1" applyBorder="1" applyAlignment="1">
      <alignment horizontal="center" vertical="center" wrapText="1"/>
    </xf>
    <xf numFmtId="164" fontId="19" fillId="0" borderId="1" xfId="0" applyNumberFormat="1" applyFont="1" applyBorder="1" applyAlignment="1" applyProtection="1">
      <alignment vertical="center" wrapText="1"/>
      <protection locked="0"/>
    </xf>
    <xf numFmtId="164" fontId="19" fillId="0" borderId="6" xfId="0" applyNumberFormat="1" applyFont="1" applyBorder="1" applyAlignment="1" applyProtection="1">
      <alignment vertical="center" wrapText="1"/>
      <protection locked="0"/>
    </xf>
    <xf numFmtId="164" fontId="19" fillId="0" borderId="3" xfId="0" applyNumberFormat="1" applyFont="1" applyBorder="1" applyAlignment="1" applyProtection="1">
      <alignment vertical="center" wrapText="1"/>
      <protection locked="0"/>
    </xf>
    <xf numFmtId="164" fontId="15" fillId="0" borderId="1" xfId="0" applyNumberFormat="1" applyFont="1" applyBorder="1" applyAlignment="1" applyProtection="1">
      <alignment vertical="center"/>
      <protection locked="0"/>
    </xf>
    <xf numFmtId="164" fontId="11" fillId="0" borderId="0" xfId="0" applyNumberFormat="1" applyFont="1"/>
    <xf numFmtId="164" fontId="11" fillId="0" borderId="1" xfId="6" applyFont="1" applyFill="1" applyBorder="1" applyProtection="1">
      <protection locked="0"/>
    </xf>
    <xf numFmtId="164" fontId="15" fillId="0" borderId="12" xfId="6" applyFont="1" applyFill="1" applyBorder="1" applyAlignment="1">
      <alignment vertical="center"/>
    </xf>
    <xf numFmtId="0" fontId="46" fillId="4" borderId="0" xfId="0" applyFont="1" applyFill="1" applyAlignment="1">
      <alignment horizontal="center" vertical="center"/>
    </xf>
    <xf numFmtId="0" fontId="50" fillId="0" borderId="0" xfId="0" applyFont="1" applyAlignment="1">
      <alignment horizontal="center" vertical="center"/>
    </xf>
    <xf numFmtId="0" fontId="51" fillId="0" borderId="0" xfId="0" applyFont="1" applyAlignment="1">
      <alignment horizontal="right" vertical="center"/>
    </xf>
    <xf numFmtId="0" fontId="55" fillId="0" borderId="0" xfId="0" applyFont="1" applyAlignment="1">
      <alignment vertical="center"/>
    </xf>
    <xf numFmtId="0" fontId="11" fillId="0" borderId="1" xfId="0" applyFont="1" applyBorder="1" applyAlignment="1" applyProtection="1">
      <alignment horizontal="center" wrapText="1"/>
      <protection locked="0"/>
    </xf>
    <xf numFmtId="164" fontId="19" fillId="0" borderId="12" xfId="0" applyNumberFormat="1" applyFont="1" applyBorder="1" applyAlignment="1">
      <alignment vertical="center" wrapText="1"/>
    </xf>
    <xf numFmtId="0" fontId="6" fillId="0" borderId="34" xfId="0" applyFont="1" applyBorder="1" applyAlignment="1">
      <alignment vertical="center"/>
    </xf>
    <xf numFmtId="164" fontId="15" fillId="0" borderId="1" xfId="0" applyNumberFormat="1" applyFont="1" applyBorder="1" applyAlignment="1">
      <alignment vertical="center"/>
    </xf>
    <xf numFmtId="0" fontId="58" fillId="0" borderId="34" xfId="0" applyFont="1" applyBorder="1" applyAlignment="1">
      <alignment vertical="center"/>
    </xf>
    <xf numFmtId="0" fontId="58" fillId="0" borderId="35" xfId="0" applyFont="1" applyBorder="1" applyAlignment="1">
      <alignment vertical="center"/>
    </xf>
    <xf numFmtId="0" fontId="58" fillId="0" borderId="0" xfId="0" applyFont="1" applyAlignment="1">
      <alignment vertical="center"/>
    </xf>
    <xf numFmtId="0" fontId="60" fillId="0" borderId="0" xfId="0" applyFont="1" applyAlignment="1">
      <alignment horizontal="right" vertical="center"/>
    </xf>
    <xf numFmtId="4" fontId="15" fillId="0" borderId="12" xfId="0" applyNumberFormat="1" applyFont="1" applyBorder="1" applyProtection="1">
      <protection locked="0"/>
    </xf>
    <xf numFmtId="0" fontId="17" fillId="0" borderId="29" xfId="0" applyFont="1" applyBorder="1" applyAlignment="1">
      <alignment vertical="center" wrapText="1"/>
    </xf>
    <xf numFmtId="164" fontId="11" fillId="0" borderId="3" xfId="6" applyFont="1" applyFill="1" applyBorder="1" applyAlignment="1" applyProtection="1">
      <alignment vertical="top" wrapText="1"/>
      <protection locked="0"/>
    </xf>
    <xf numFmtId="164" fontId="11" fillId="0" borderId="12" xfId="6" applyFont="1" applyFill="1" applyBorder="1" applyAlignment="1" applyProtection="1">
      <alignment vertical="top" wrapText="1"/>
    </xf>
    <xf numFmtId="0" fontId="4" fillId="0" borderId="0" xfId="5" applyFill="1" applyAlignment="1" applyProtection="1">
      <alignment horizontal="center" vertical="center"/>
    </xf>
    <xf numFmtId="0" fontId="91" fillId="0" borderId="0" xfId="0" applyFont="1" applyAlignment="1">
      <alignment horizontal="left" vertical="center"/>
    </xf>
    <xf numFmtId="0" fontId="31" fillId="2" borderId="0" xfId="0" applyFont="1" applyFill="1" applyAlignment="1">
      <alignment horizontal="left" vertical="top"/>
    </xf>
    <xf numFmtId="0" fontId="0" fillId="2" borderId="0" xfId="0" applyFill="1" applyAlignment="1">
      <alignment horizontal="left" vertical="center"/>
    </xf>
    <xf numFmtId="0" fontId="88" fillId="0" borderId="0" xfId="0" applyFont="1" applyAlignment="1">
      <alignment horizontal="left" vertical="center"/>
    </xf>
    <xf numFmtId="0" fontId="37" fillId="0" borderId="0" xfId="0" applyFont="1" applyAlignment="1">
      <alignment vertical="center"/>
    </xf>
    <xf numFmtId="0" fontId="64" fillId="0" borderId="0" xfId="0" applyFont="1" applyAlignment="1">
      <alignment vertical="center"/>
    </xf>
    <xf numFmtId="0" fontId="96" fillId="0" borderId="0" xfId="11" applyFont="1" applyBorder="1" applyProtection="1">
      <alignment horizontal="center" vertical="center" wrapText="1"/>
      <protection locked="0"/>
    </xf>
    <xf numFmtId="0" fontId="24" fillId="0" borderId="0" xfId="0" applyFont="1" applyAlignment="1">
      <alignment horizontal="left" vertical="center"/>
    </xf>
    <xf numFmtId="0" fontId="97" fillId="0" borderId="0" xfId="5" applyFont="1" applyFill="1" applyBorder="1" applyAlignment="1" applyProtection="1">
      <alignment horizontal="center" vertical="center"/>
    </xf>
    <xf numFmtId="0" fontId="100" fillId="0" borderId="0" xfId="0" applyFont="1" applyAlignment="1">
      <alignment horizontal="left" vertical="center"/>
    </xf>
    <xf numFmtId="0" fontId="101" fillId="5" borderId="15" xfId="5" applyFont="1" applyFill="1" applyBorder="1" applyAlignment="1" applyProtection="1"/>
    <xf numFmtId="0" fontId="101" fillId="5" borderId="0" xfId="5" applyFont="1" applyFill="1" applyBorder="1" applyAlignment="1" applyProtection="1"/>
    <xf numFmtId="0" fontId="102" fillId="6" borderId="12" xfId="0" applyFont="1" applyFill="1" applyBorder="1" applyAlignment="1" applyProtection="1">
      <alignment horizontal="center" vertical="center"/>
      <protection locked="0"/>
    </xf>
    <xf numFmtId="0" fontId="4" fillId="0" borderId="0" xfId="5" applyFill="1" applyAlignment="1" applyProtection="1">
      <protection locked="0"/>
    </xf>
    <xf numFmtId="0" fontId="0" fillId="5" borderId="0" xfId="0" applyFill="1"/>
    <xf numFmtId="0" fontId="0" fillId="2" borderId="0" xfId="0" applyFill="1"/>
    <xf numFmtId="0" fontId="54" fillId="0" borderId="0" xfId="0" applyFont="1" applyAlignment="1">
      <alignment horizontal="center" vertical="center"/>
    </xf>
    <xf numFmtId="0" fontId="54" fillId="0" borderId="8" xfId="0" applyFont="1" applyBorder="1" applyAlignment="1">
      <alignment horizontal="center" vertical="center"/>
    </xf>
    <xf numFmtId="0" fontId="0" fillId="0" borderId="8" xfId="0" applyBorder="1"/>
    <xf numFmtId="0" fontId="104" fillId="0" borderId="0" xfId="0" applyFont="1" applyAlignment="1">
      <alignment horizontal="left" vertical="top" wrapText="1"/>
    </xf>
    <xf numFmtId="0" fontId="99" fillId="0" borderId="0" xfId="0" applyFont="1" applyAlignment="1">
      <alignment horizontal="center" vertical="center"/>
    </xf>
    <xf numFmtId="0" fontId="0" fillId="0" borderId="0" xfId="0" applyAlignment="1">
      <alignment horizontal="center"/>
    </xf>
    <xf numFmtId="0" fontId="74" fillId="0" borderId="0" xfId="0" applyFont="1" applyAlignment="1">
      <alignment horizontal="left" vertical="center"/>
    </xf>
    <xf numFmtId="0" fontId="61" fillId="0" borderId="0" xfId="0" applyFont="1" applyAlignment="1">
      <alignment horizontal="center" vertical="center"/>
    </xf>
    <xf numFmtId="0" fontId="107" fillId="0" borderId="0" xfId="0" applyFont="1" applyAlignment="1">
      <alignment horizontal="center" vertical="center"/>
    </xf>
    <xf numFmtId="0" fontId="54" fillId="0" borderId="1" xfId="0" applyFont="1" applyBorder="1" applyAlignment="1">
      <alignment horizontal="center" vertical="center"/>
    </xf>
    <xf numFmtId="0" fontId="62" fillId="2" borderId="0" xfId="0" applyFont="1" applyFill="1" applyAlignment="1">
      <alignment horizontal="center" vertical="center"/>
    </xf>
    <xf numFmtId="0" fontId="0" fillId="2" borderId="0" xfId="0" applyFill="1" applyAlignment="1">
      <alignment horizontal="center" vertical="center"/>
    </xf>
    <xf numFmtId="0" fontId="111" fillId="0" borderId="0" xfId="0" applyFont="1" applyAlignment="1">
      <alignment vertical="center"/>
    </xf>
    <xf numFmtId="0" fontId="77" fillId="0" borderId="0" xfId="0" applyFont="1" applyAlignment="1">
      <alignment vertical="center"/>
    </xf>
    <xf numFmtId="0" fontId="111" fillId="0" borderId="24" xfId="0" applyFont="1" applyBorder="1" applyAlignment="1">
      <alignment vertical="center"/>
    </xf>
    <xf numFmtId="0" fontId="0" fillId="2" borderId="0" xfId="0" applyFill="1" applyAlignment="1">
      <alignment vertical="center"/>
    </xf>
    <xf numFmtId="0" fontId="112" fillId="8" borderId="25" xfId="0" applyFont="1" applyFill="1" applyBorder="1"/>
    <xf numFmtId="0" fontId="94" fillId="8" borderId="25" xfId="0" applyFont="1" applyFill="1" applyBorder="1"/>
    <xf numFmtId="0" fontId="0" fillId="10" borderId="0" xfId="0" applyFill="1"/>
    <xf numFmtId="0" fontId="0" fillId="11" borderId="6" xfId="0" applyFill="1" applyBorder="1" applyAlignment="1">
      <alignment horizontal="center" vertical="center"/>
    </xf>
    <xf numFmtId="0" fontId="0" fillId="12" borderId="6" xfId="0" applyFill="1" applyBorder="1" applyAlignment="1">
      <alignment horizontal="center" vertical="center"/>
    </xf>
    <xf numFmtId="0" fontId="87" fillId="7" borderId="6" xfId="0" applyFont="1" applyFill="1" applyBorder="1" applyAlignment="1">
      <alignment horizontal="center" vertical="center"/>
    </xf>
    <xf numFmtId="0" fontId="24" fillId="12" borderId="6" xfId="0" applyFont="1" applyFill="1" applyBorder="1" applyAlignment="1">
      <alignment horizontal="center" vertical="center"/>
    </xf>
    <xf numFmtId="0" fontId="0" fillId="0" borderId="0" xfId="0" applyAlignment="1">
      <alignment vertical="center"/>
    </xf>
    <xf numFmtId="0" fontId="121" fillId="0" borderId="0" xfId="0" applyFont="1" applyAlignment="1">
      <alignment vertical="center" textRotation="90"/>
    </xf>
    <xf numFmtId="0" fontId="122" fillId="0" borderId="0" xfId="0" applyFont="1" applyAlignment="1">
      <alignment horizontal="center" vertical="center"/>
    </xf>
    <xf numFmtId="0" fontId="123" fillId="0" borderId="0" xfId="0" applyFont="1" applyAlignment="1">
      <alignment horizontal="center" vertical="center" textRotation="90"/>
    </xf>
    <xf numFmtId="0" fontId="124" fillId="13" borderId="0" xfId="0" applyFont="1" applyFill="1" applyAlignment="1">
      <alignment horizontal="center" vertical="center"/>
    </xf>
    <xf numFmtId="0" fontId="0" fillId="0" borderId="36" xfId="0" applyBorder="1" applyAlignment="1">
      <alignment horizontal="center" vertical="center"/>
    </xf>
    <xf numFmtId="0" fontId="0" fillId="11" borderId="22" xfId="0" applyFill="1" applyBorder="1" applyAlignment="1">
      <alignment horizontal="center" vertical="center"/>
    </xf>
    <xf numFmtId="0" fontId="0" fillId="11" borderId="37" xfId="0" applyFill="1" applyBorder="1" applyAlignment="1">
      <alignment horizontal="center" vertical="center"/>
    </xf>
    <xf numFmtId="0" fontId="0" fillId="11" borderId="16" xfId="0" applyFill="1" applyBorder="1" applyAlignment="1">
      <alignment horizontal="center" vertical="center"/>
    </xf>
    <xf numFmtId="0" fontId="0" fillId="2" borderId="38" xfId="0" applyFill="1" applyBorder="1" applyAlignment="1">
      <alignment horizontal="center" vertical="center"/>
    </xf>
    <xf numFmtId="0" fontId="0" fillId="11" borderId="39" xfId="0" applyFill="1" applyBorder="1" applyAlignment="1">
      <alignment horizontal="center" vertical="center"/>
    </xf>
    <xf numFmtId="0" fontId="125" fillId="13" borderId="40" xfId="0" applyFont="1" applyFill="1" applyBorder="1" applyAlignment="1">
      <alignment horizontal="center" vertical="center"/>
    </xf>
    <xf numFmtId="0" fontId="122" fillId="13" borderId="41" xfId="0" applyFont="1" applyFill="1" applyBorder="1" applyAlignment="1">
      <alignment horizontal="center"/>
    </xf>
    <xf numFmtId="0" fontId="0" fillId="0" borderId="1" xfId="0" applyBorder="1" applyAlignment="1">
      <alignment horizontal="center"/>
    </xf>
    <xf numFmtId="0" fontId="87" fillId="7" borderId="6" xfId="0" quotePrefix="1" applyFont="1" applyFill="1" applyBorder="1" applyAlignment="1">
      <alignment horizontal="center" vertical="center"/>
    </xf>
    <xf numFmtId="0" fontId="121" fillId="6" borderId="0" xfId="0" applyFont="1" applyFill="1" applyAlignment="1">
      <alignment horizontal="center" vertical="center"/>
    </xf>
    <xf numFmtId="0" fontId="78" fillId="0" borderId="24" xfId="0" applyFont="1" applyBorder="1" applyAlignment="1">
      <alignment vertical="center"/>
    </xf>
    <xf numFmtId="0" fontId="126" fillId="0" borderId="1" xfId="0" applyFont="1" applyBorder="1" applyAlignment="1">
      <alignment vertical="center"/>
    </xf>
    <xf numFmtId="0" fontId="127" fillId="2" borderId="1" xfId="0" applyFont="1" applyFill="1" applyBorder="1" applyAlignment="1">
      <alignment horizontal="center" vertical="center"/>
    </xf>
    <xf numFmtId="0" fontId="37" fillId="0" borderId="0" xfId="0" applyFont="1" applyAlignment="1">
      <alignment horizontal="left" vertical="center"/>
    </xf>
    <xf numFmtId="0" fontId="0" fillId="2" borderId="0" xfId="0" applyFill="1" applyAlignment="1">
      <alignment horizontal="center"/>
    </xf>
    <xf numFmtId="0" fontId="130" fillId="2" borderId="0" xfId="0" applyFont="1" applyFill="1" applyAlignment="1">
      <alignment horizontal="left" vertical="center"/>
    </xf>
    <xf numFmtId="0" fontId="130" fillId="2" borderId="0" xfId="0" applyFont="1" applyFill="1" applyAlignment="1">
      <alignment horizontal="center" vertical="center"/>
    </xf>
    <xf numFmtId="0" fontId="4" fillId="0" borderId="0" xfId="5" applyFill="1" applyBorder="1" applyAlignment="1" applyProtection="1">
      <alignment horizontal="center" vertical="center"/>
    </xf>
    <xf numFmtId="165" fontId="58" fillId="0" borderId="0" xfId="0" applyNumberFormat="1" applyFont="1" applyAlignment="1">
      <alignment horizontal="center" vertical="center"/>
    </xf>
    <xf numFmtId="0" fontId="37" fillId="2" borderId="0" xfId="0" applyFont="1" applyFill="1" applyAlignment="1">
      <alignment horizontal="left" vertical="center"/>
    </xf>
    <xf numFmtId="173" fontId="0" fillId="2" borderId="0" xfId="0" applyNumberFormat="1" applyFill="1"/>
    <xf numFmtId="0" fontId="131" fillId="0" borderId="0" xfId="0" applyFont="1" applyAlignment="1">
      <alignment horizontal="left" vertical="center"/>
    </xf>
    <xf numFmtId="0" fontId="110" fillId="2" borderId="0" xfId="0" applyFont="1" applyFill="1" applyAlignment="1">
      <alignment horizontal="center" vertical="center"/>
    </xf>
    <xf numFmtId="0" fontId="78" fillId="2" borderId="42" xfId="0" applyFont="1" applyFill="1" applyBorder="1"/>
    <xf numFmtId="0" fontId="78" fillId="2" borderId="27" xfId="0" applyFont="1" applyFill="1" applyBorder="1" applyAlignment="1">
      <alignment horizontal="center" vertical="center"/>
    </xf>
    <xf numFmtId="0" fontId="78" fillId="2" borderId="6" xfId="0" applyFont="1" applyFill="1" applyBorder="1" applyAlignment="1">
      <alignment horizontal="center" textRotation="90"/>
    </xf>
    <xf numFmtId="0" fontId="78" fillId="2" borderId="6" xfId="0" applyFont="1" applyFill="1" applyBorder="1" applyAlignment="1">
      <alignment horizontal="center" vertical="center"/>
    </xf>
    <xf numFmtId="0" fontId="112" fillId="2" borderId="0" xfId="0" applyFont="1" applyFill="1" applyAlignment="1">
      <alignment vertical="center"/>
    </xf>
    <xf numFmtId="0" fontId="129" fillId="2" borderId="0" xfId="0" applyFont="1" applyFill="1" applyAlignment="1">
      <alignment horizontal="left" vertical="center"/>
    </xf>
    <xf numFmtId="0" fontId="129" fillId="2" borderId="0" xfId="0" applyFont="1" applyFill="1" applyAlignment="1">
      <alignment horizontal="center" vertical="center"/>
    </xf>
    <xf numFmtId="0" fontId="129" fillId="2" borderId="0" xfId="0" applyFont="1" applyFill="1" applyAlignment="1">
      <alignment horizontal="center" vertical="center" wrapText="1"/>
    </xf>
    <xf numFmtId="0" fontId="0" fillId="14" borderId="0" xfId="0" applyFill="1"/>
    <xf numFmtId="0" fontId="28" fillId="14" borderId="0" xfId="0" applyFont="1" applyFill="1" applyAlignment="1">
      <alignment horizontal="center" vertical="center"/>
    </xf>
    <xf numFmtId="0" fontId="31" fillId="0" borderId="0" xfId="0" applyFont="1" applyAlignment="1">
      <alignment horizontal="left" vertical="center"/>
    </xf>
    <xf numFmtId="0" fontId="72" fillId="2" borderId="0" xfId="0" applyFont="1" applyFill="1" applyAlignment="1">
      <alignment horizontal="left" vertical="center"/>
    </xf>
    <xf numFmtId="0" fontId="24" fillId="2" borderId="0" xfId="0" applyFont="1" applyFill="1" applyAlignment="1">
      <alignment horizontal="left" vertical="center"/>
    </xf>
    <xf numFmtId="0" fontId="45" fillId="0" borderId="0" xfId="0" applyFont="1" applyAlignment="1">
      <alignment vertical="center" wrapText="1"/>
    </xf>
    <xf numFmtId="49" fontId="65" fillId="0" borderId="0" xfId="11" applyNumberFormat="1" applyFont="1" applyBorder="1" applyAlignment="1">
      <alignment vertical="center" wrapText="1"/>
    </xf>
    <xf numFmtId="0" fontId="5" fillId="0" borderId="0" xfId="11" applyBorder="1">
      <alignment horizontal="center" vertical="center" wrapText="1"/>
    </xf>
    <xf numFmtId="0" fontId="31" fillId="0" borderId="0" xfId="0" applyFont="1" applyAlignment="1">
      <alignment horizontal="left" vertical="top"/>
    </xf>
    <xf numFmtId="0" fontId="140" fillId="0" borderId="0" xfId="0" applyFont="1" applyAlignment="1">
      <alignment horizontal="center" vertical="center"/>
    </xf>
    <xf numFmtId="0" fontId="95" fillId="0" borderId="0" xfId="0" applyFont="1" applyAlignment="1">
      <alignment horizontal="left" vertical="center"/>
    </xf>
    <xf numFmtId="0" fontId="30" fillId="0" borderId="0" xfId="0" applyFont="1" applyAlignment="1">
      <alignment horizontal="left" vertical="center"/>
    </xf>
    <xf numFmtId="0" fontId="1" fillId="0" borderId="44" xfId="0" applyFont="1" applyBorder="1" applyAlignment="1">
      <alignment vertical="center"/>
    </xf>
    <xf numFmtId="0" fontId="1" fillId="0" borderId="40" xfId="0" applyFont="1" applyBorder="1" applyAlignment="1">
      <alignment vertical="center"/>
    </xf>
    <xf numFmtId="0" fontId="1" fillId="0" borderId="45" xfId="0" applyFont="1" applyBorder="1" applyAlignment="1">
      <alignment vertical="center"/>
    </xf>
    <xf numFmtId="0" fontId="1" fillId="0" borderId="46" xfId="0" applyFont="1" applyBorder="1" applyAlignment="1">
      <alignment vertical="center"/>
    </xf>
    <xf numFmtId="0" fontId="1" fillId="0" borderId="47" xfId="0" applyFont="1" applyBorder="1" applyAlignment="1">
      <alignment vertical="center"/>
    </xf>
    <xf numFmtId="0" fontId="1" fillId="0" borderId="48" xfId="0" applyFont="1" applyBorder="1" applyAlignment="1">
      <alignment vertical="center"/>
    </xf>
    <xf numFmtId="0" fontId="1" fillId="0" borderId="49" xfId="0" applyFont="1" applyBorder="1" applyAlignment="1">
      <alignment vertical="center"/>
    </xf>
    <xf numFmtId="0" fontId="1" fillId="0" borderId="41" xfId="0" applyFont="1" applyBorder="1" applyAlignment="1">
      <alignment vertical="center"/>
    </xf>
    <xf numFmtId="0" fontId="1" fillId="0" borderId="50" xfId="0" applyFont="1" applyBorder="1" applyAlignment="1">
      <alignment vertical="center"/>
    </xf>
    <xf numFmtId="0" fontId="45" fillId="0" borderId="0" xfId="0" applyFont="1" applyAlignment="1">
      <alignment vertical="center"/>
    </xf>
    <xf numFmtId="0" fontId="45" fillId="0" borderId="0" xfId="0" applyFont="1" applyAlignment="1">
      <alignment horizontal="center" vertical="center"/>
    </xf>
    <xf numFmtId="167" fontId="66" fillId="0" borderId="51" xfId="0" applyNumberFormat="1" applyFont="1" applyBorder="1" applyAlignment="1" applyProtection="1">
      <alignment horizontal="center" vertical="center"/>
      <protection locked="0"/>
    </xf>
    <xf numFmtId="0" fontId="66" fillId="0" borderId="52" xfId="0" applyFont="1" applyBorder="1" applyAlignment="1" applyProtection="1">
      <alignment horizontal="center" vertical="center"/>
      <protection locked="0"/>
    </xf>
    <xf numFmtId="167" fontId="66" fillId="0" borderId="53" xfId="0" applyNumberFormat="1" applyFont="1" applyBorder="1" applyAlignment="1" applyProtection="1">
      <alignment horizontal="center" vertical="center"/>
      <protection locked="0"/>
    </xf>
    <xf numFmtId="0" fontId="66" fillId="0" borderId="51" xfId="0" applyFont="1" applyBorder="1" applyAlignment="1" applyProtection="1">
      <alignment horizontal="center" vertical="center"/>
      <protection locked="0"/>
    </xf>
    <xf numFmtId="167" fontId="66" fillId="0" borderId="54" xfId="0" applyNumberFormat="1" applyFont="1" applyBorder="1" applyAlignment="1" applyProtection="1">
      <alignment horizontal="center" vertical="center"/>
      <protection locked="0"/>
    </xf>
    <xf numFmtId="0" fontId="34" fillId="0" borderId="55" xfId="0" applyFont="1" applyBorder="1" applyAlignment="1">
      <alignment horizontal="center" vertical="center" wrapText="1"/>
    </xf>
    <xf numFmtId="0" fontId="5" fillId="0" borderId="0" xfId="11" applyBorder="1" applyAlignment="1">
      <alignment vertical="center" wrapText="1"/>
    </xf>
    <xf numFmtId="0" fontId="66" fillId="0" borderId="0" xfId="0" applyFont="1" applyAlignment="1">
      <alignment vertical="center"/>
    </xf>
    <xf numFmtId="166" fontId="5" fillId="0" borderId="0" xfId="11" applyNumberFormat="1" applyBorder="1">
      <alignment horizontal="center" vertical="center" wrapText="1"/>
    </xf>
    <xf numFmtId="0" fontId="65" fillId="0" borderId="0" xfId="0" applyFont="1" applyAlignment="1">
      <alignment horizontal="center" vertical="center"/>
    </xf>
    <xf numFmtId="168" fontId="5" fillId="0" borderId="0" xfId="0" applyNumberFormat="1" applyFont="1" applyAlignment="1">
      <alignment vertical="center"/>
    </xf>
    <xf numFmtId="0" fontId="32" fillId="0" borderId="0" xfId="0" applyFont="1" applyAlignment="1">
      <alignment horizontal="center" vertical="center"/>
    </xf>
    <xf numFmtId="0" fontId="35" fillId="0" borderId="0" xfId="0" applyFont="1" applyAlignment="1">
      <alignment horizontal="center" vertical="center"/>
    </xf>
    <xf numFmtId="0" fontId="0" fillId="0" borderId="56" xfId="0" applyBorder="1" applyAlignment="1">
      <alignment horizontal="left" vertical="center"/>
    </xf>
    <xf numFmtId="0" fontId="5" fillId="15" borderId="0" xfId="11" applyFill="1" applyBorder="1" applyAlignment="1">
      <alignment vertical="center" wrapText="1"/>
    </xf>
    <xf numFmtId="0" fontId="66" fillId="0" borderId="57" xfId="0" applyFont="1" applyBorder="1" applyAlignment="1">
      <alignment horizontal="center" vertical="center"/>
    </xf>
    <xf numFmtId="0" fontId="66" fillId="0" borderId="58" xfId="0" applyFont="1" applyBorder="1" applyAlignment="1">
      <alignment vertical="center"/>
    </xf>
    <xf numFmtId="167" fontId="66" fillId="0" borderId="0" xfId="0" applyNumberFormat="1" applyFont="1" applyAlignment="1">
      <alignment horizontal="center" vertical="center"/>
    </xf>
    <xf numFmtId="0" fontId="66" fillId="0" borderId="0" xfId="0" applyFont="1" applyAlignment="1">
      <alignment vertical="center" wrapText="1"/>
    </xf>
    <xf numFmtId="0" fontId="66" fillId="0" borderId="0" xfId="0" applyFont="1" applyAlignment="1">
      <alignment horizontal="right" vertical="center"/>
    </xf>
    <xf numFmtId="0" fontId="34" fillId="0" borderId="0" xfId="0" applyFont="1" applyAlignment="1">
      <alignment horizontal="left" vertical="center"/>
    </xf>
    <xf numFmtId="0" fontId="64" fillId="0" borderId="1" xfId="0" applyFont="1" applyBorder="1" applyAlignment="1">
      <alignment horizontal="center" vertical="center"/>
    </xf>
    <xf numFmtId="0" fontId="64" fillId="0" borderId="59" xfId="0" applyFont="1" applyBorder="1" applyAlignment="1">
      <alignment horizontal="center" vertical="center"/>
    </xf>
    <xf numFmtId="0" fontId="64" fillId="0" borderId="60" xfId="0" applyFont="1" applyBorder="1" applyAlignment="1">
      <alignment horizontal="center" vertical="center"/>
    </xf>
    <xf numFmtId="0" fontId="64" fillId="0" borderId="60" xfId="0" applyFont="1" applyBorder="1" applyAlignment="1">
      <alignment horizontal="center" vertical="center" wrapText="1"/>
    </xf>
    <xf numFmtId="0" fontId="68" fillId="0" borderId="60" xfId="0" applyFont="1" applyBorder="1" applyAlignment="1">
      <alignment horizontal="center" vertical="center" wrapText="1"/>
    </xf>
    <xf numFmtId="0" fontId="64" fillId="0" borderId="61" xfId="0" applyFont="1" applyBorder="1" applyAlignment="1">
      <alignment horizontal="center" vertical="center"/>
    </xf>
    <xf numFmtId="0" fontId="63" fillId="0" borderId="0" xfId="0" applyFont="1"/>
    <xf numFmtId="0" fontId="10" fillId="0" borderId="0" xfId="0" applyFont="1"/>
    <xf numFmtId="166" fontId="5" fillId="0" borderId="0" xfId="0" applyNumberFormat="1" applyFont="1" applyAlignment="1">
      <alignment vertical="center"/>
    </xf>
    <xf numFmtId="0" fontId="89" fillId="0" borderId="0" xfId="0" applyFont="1" applyAlignment="1">
      <alignment vertical="center"/>
    </xf>
    <xf numFmtId="0" fontId="40" fillId="0" borderId="0" xfId="0" applyFont="1" applyAlignment="1">
      <alignment horizontal="center" vertical="center"/>
    </xf>
    <xf numFmtId="0" fontId="40" fillId="0" borderId="0" xfId="0" applyFont="1" applyAlignment="1">
      <alignment horizontal="center"/>
    </xf>
    <xf numFmtId="0" fontId="76" fillId="0" borderId="0" xfId="0" applyFont="1" applyAlignment="1">
      <alignment horizontal="left"/>
    </xf>
    <xf numFmtId="0" fontId="93" fillId="0" borderId="0" xfId="0" applyFont="1" applyAlignment="1">
      <alignment horizontal="center" vertical="center"/>
    </xf>
    <xf numFmtId="0" fontId="0" fillId="0" borderId="62" xfId="0" applyBorder="1" applyAlignment="1">
      <alignment vertical="center"/>
    </xf>
    <xf numFmtId="0" fontId="0" fillId="0" borderId="24" xfId="0" applyBorder="1" applyAlignment="1">
      <alignment vertical="center"/>
    </xf>
    <xf numFmtId="0" fontId="0" fillId="0" borderId="63" xfId="0" applyBorder="1" applyAlignment="1">
      <alignment vertical="center"/>
    </xf>
    <xf numFmtId="0" fontId="94" fillId="0" borderId="1" xfId="0" applyFont="1" applyBorder="1" applyAlignment="1">
      <alignment horizontal="center"/>
    </xf>
    <xf numFmtId="0" fontId="94" fillId="0" borderId="64" xfId="0" applyFont="1" applyBorder="1" applyAlignment="1">
      <alignment horizontal="center"/>
    </xf>
    <xf numFmtId="0" fontId="94" fillId="13" borderId="1" xfId="0" applyFont="1" applyFill="1" applyBorder="1" applyAlignment="1">
      <alignment horizontal="center"/>
    </xf>
    <xf numFmtId="0" fontId="29" fillId="0" borderId="5" xfId="0" applyFont="1" applyBorder="1" applyAlignment="1">
      <alignment vertical="center"/>
    </xf>
    <xf numFmtId="0" fontId="29" fillId="0" borderId="34" xfId="0" applyFont="1" applyBorder="1" applyAlignment="1">
      <alignment vertical="center"/>
    </xf>
    <xf numFmtId="0" fontId="0" fillId="0" borderId="34" xfId="0" applyBorder="1"/>
    <xf numFmtId="0" fontId="0" fillId="0" borderId="35" xfId="0" applyBorder="1"/>
    <xf numFmtId="165" fontId="29" fillId="0" borderId="12" xfId="0" applyNumberFormat="1" applyFont="1" applyBorder="1" applyAlignment="1">
      <alignment horizontal="center" vertical="center"/>
    </xf>
    <xf numFmtId="0" fontId="146" fillId="0" borderId="0" xfId="0" applyFont="1" applyAlignment="1">
      <alignment horizontal="center" vertical="center"/>
    </xf>
    <xf numFmtId="0" fontId="0" fillId="2" borderId="6" xfId="0" applyFill="1" applyBorder="1" applyAlignment="1">
      <alignment horizontal="center" vertical="center"/>
    </xf>
    <xf numFmtId="0" fontId="145" fillId="0" borderId="0" xfId="0" applyFont="1"/>
    <xf numFmtId="0" fontId="147" fillId="0" borderId="1" xfId="0" applyFont="1" applyBorder="1" applyAlignment="1">
      <alignment horizontal="center" vertical="center"/>
    </xf>
    <xf numFmtId="0" fontId="104" fillId="0" borderId="8" xfId="0" applyFont="1" applyBorder="1" applyAlignment="1" applyProtection="1">
      <alignment horizontal="left"/>
      <protection locked="0"/>
    </xf>
    <xf numFmtId="0" fontId="4" fillId="0" borderId="0" xfId="5" applyFill="1" applyAlignment="1" applyProtection="1">
      <alignment horizontal="center" vertical="center"/>
      <protection locked="0"/>
    </xf>
    <xf numFmtId="0" fontId="4" fillId="2" borderId="0" xfId="5" applyFill="1" applyAlignment="1" applyProtection="1">
      <protection locked="0"/>
    </xf>
    <xf numFmtId="0" fontId="84" fillId="2" borderId="65" xfId="0" applyFont="1" applyFill="1" applyBorder="1" applyAlignment="1" applyProtection="1">
      <alignment horizontal="center" vertical="center"/>
      <protection locked="0"/>
    </xf>
    <xf numFmtId="0" fontId="84" fillId="2" borderId="66" xfId="0" applyFont="1" applyFill="1" applyBorder="1" applyAlignment="1" applyProtection="1">
      <alignment horizontal="center" vertical="center"/>
      <protection locked="0"/>
    </xf>
    <xf numFmtId="0" fontId="84" fillId="0" borderId="67" xfId="0" applyFont="1" applyBorder="1" applyAlignment="1" applyProtection="1">
      <alignment horizontal="center" vertical="center"/>
      <protection locked="0"/>
    </xf>
    <xf numFmtId="0" fontId="84" fillId="0" borderId="68" xfId="0" applyFont="1" applyBorder="1" applyAlignment="1" applyProtection="1">
      <alignment horizontal="center" vertical="center"/>
      <protection locked="0"/>
    </xf>
    <xf numFmtId="0" fontId="6" fillId="0" borderId="0" xfId="0" applyFont="1" applyAlignment="1">
      <alignment vertical="center"/>
    </xf>
    <xf numFmtId="0" fontId="84" fillId="2" borderId="67" xfId="0" applyFont="1" applyFill="1" applyBorder="1" applyAlignment="1" applyProtection="1">
      <alignment horizontal="center" vertical="center"/>
      <protection locked="0"/>
    </xf>
    <xf numFmtId="0" fontId="88" fillId="2" borderId="0" xfId="0" applyFont="1" applyFill="1" applyAlignment="1">
      <alignment horizontal="left" vertical="center"/>
    </xf>
    <xf numFmtId="0" fontId="83" fillId="0" borderId="0" xfId="0" applyFont="1" applyAlignment="1">
      <alignment vertical="center"/>
    </xf>
    <xf numFmtId="49" fontId="129" fillId="2" borderId="69" xfId="0" applyNumberFormat="1" applyFont="1" applyFill="1" applyBorder="1" applyAlignment="1" applyProtection="1">
      <alignment horizontal="center" vertical="center"/>
      <protection locked="0"/>
    </xf>
    <xf numFmtId="49" fontId="129" fillId="2" borderId="70" xfId="0" applyNumberFormat="1" applyFont="1" applyFill="1" applyBorder="1" applyAlignment="1" applyProtection="1">
      <alignment horizontal="center" vertical="center"/>
      <protection locked="0"/>
    </xf>
    <xf numFmtId="49" fontId="129" fillId="2" borderId="71" xfId="0" applyNumberFormat="1" applyFont="1" applyFill="1" applyBorder="1" applyAlignment="1" applyProtection="1">
      <alignment horizontal="center" vertical="center"/>
      <protection locked="0"/>
    </xf>
    <xf numFmtId="0" fontId="64" fillId="0" borderId="0" xfId="0" applyFont="1" applyAlignment="1">
      <alignment horizontal="right" vertical="center"/>
    </xf>
    <xf numFmtId="49" fontId="138" fillId="2" borderId="3" xfId="0" quotePrefix="1" applyNumberFormat="1" applyFont="1" applyFill="1" applyBorder="1" applyAlignment="1">
      <alignment horizontal="center" vertical="center"/>
    </xf>
    <xf numFmtId="0" fontId="0" fillId="2" borderId="0" xfId="0" applyFill="1" applyProtection="1">
      <protection locked="0"/>
    </xf>
    <xf numFmtId="0" fontId="37" fillId="2" borderId="0" xfId="0" applyFont="1" applyFill="1" applyAlignment="1">
      <alignment horizontal="right" vertical="center"/>
    </xf>
    <xf numFmtId="0" fontId="122" fillId="13" borderId="72" xfId="0" applyFont="1" applyFill="1" applyBorder="1" applyAlignment="1">
      <alignment horizontal="center"/>
    </xf>
    <xf numFmtId="0" fontId="0" fillId="6" borderId="73" xfId="0" applyFill="1" applyBorder="1"/>
    <xf numFmtId="0" fontId="0" fillId="6" borderId="73" xfId="0" applyFill="1" applyBorder="1" applyAlignment="1">
      <alignment horizontal="center" vertical="center"/>
    </xf>
    <xf numFmtId="0" fontId="141" fillId="6" borderId="6" xfId="0" applyFont="1" applyFill="1" applyBorder="1" applyAlignment="1">
      <alignment horizontal="center" vertical="center"/>
    </xf>
    <xf numFmtId="0" fontId="28" fillId="0" borderId="0" xfId="0" applyFont="1" applyAlignment="1">
      <alignment horizontal="left" vertical="center"/>
    </xf>
    <xf numFmtId="0" fontId="28" fillId="0" borderId="0" xfId="0" applyFont="1" applyAlignment="1">
      <alignment vertical="center" wrapText="1"/>
    </xf>
    <xf numFmtId="0" fontId="144" fillId="16" borderId="74" xfId="0" applyFont="1" applyFill="1" applyBorder="1" applyAlignment="1">
      <alignment horizontal="center" vertical="center" wrapText="1"/>
    </xf>
    <xf numFmtId="0" fontId="149" fillId="16" borderId="74" xfId="0" applyFont="1" applyFill="1" applyBorder="1" applyAlignment="1">
      <alignment horizontal="center" vertical="center" wrapText="1"/>
    </xf>
    <xf numFmtId="0" fontId="121" fillId="0" borderId="0" xfId="0" applyFont="1" applyAlignment="1">
      <alignment horizontal="left" vertical="center"/>
    </xf>
    <xf numFmtId="0" fontId="163" fillId="8" borderId="73" xfId="0" applyFont="1" applyFill="1" applyBorder="1" applyAlignment="1">
      <alignment horizontal="left" vertical="center" textRotation="255" wrapText="1"/>
    </xf>
    <xf numFmtId="0" fontId="0" fillId="17" borderId="0" xfId="0" applyFill="1"/>
    <xf numFmtId="0" fontId="0" fillId="17" borderId="0" xfId="0" applyFill="1" applyAlignment="1">
      <alignment horizontal="center" vertical="center"/>
    </xf>
    <xf numFmtId="0" fontId="0" fillId="17" borderId="0" xfId="0" applyFill="1" applyAlignment="1">
      <alignment horizontal="center"/>
    </xf>
    <xf numFmtId="0" fontId="0" fillId="17" borderId="0" xfId="0" applyFill="1" applyAlignment="1">
      <alignment vertical="center"/>
    </xf>
    <xf numFmtId="0" fontId="98" fillId="0" borderId="0" xfId="0" applyFont="1" applyAlignment="1">
      <alignment vertical="center" readingOrder="1"/>
    </xf>
    <xf numFmtId="0" fontId="24" fillId="12" borderId="16" xfId="0" applyFont="1" applyFill="1" applyBorder="1" applyAlignment="1">
      <alignment horizontal="center" vertical="center"/>
    </xf>
    <xf numFmtId="0" fontId="165" fillId="17" borderId="12" xfId="0" applyFont="1" applyFill="1" applyBorder="1" applyAlignment="1">
      <alignment horizontal="center" vertical="center"/>
    </xf>
    <xf numFmtId="0" fontId="37" fillId="0" borderId="0" xfId="0" applyFont="1" applyAlignment="1">
      <alignment horizontal="center" vertical="center"/>
    </xf>
    <xf numFmtId="0" fontId="134" fillId="0" borderId="60" xfId="0" applyFont="1" applyBorder="1" applyAlignment="1">
      <alignment horizontal="center" vertical="center"/>
    </xf>
    <xf numFmtId="0" fontId="134" fillId="0" borderId="60" xfId="0" applyFont="1" applyBorder="1" applyAlignment="1">
      <alignment horizontal="center" vertical="center" wrapText="1"/>
    </xf>
    <xf numFmtId="0" fontId="134" fillId="0" borderId="61" xfId="0" applyFont="1" applyBorder="1" applyAlignment="1">
      <alignment horizontal="center" vertical="center"/>
    </xf>
    <xf numFmtId="0" fontId="66" fillId="0" borderId="64" xfId="0" applyFont="1" applyBorder="1" applyAlignment="1">
      <alignment horizontal="center" vertical="center" wrapText="1"/>
    </xf>
    <xf numFmtId="0" fontId="66" fillId="0" borderId="1" xfId="0" applyFont="1" applyBorder="1" applyAlignment="1">
      <alignment horizontal="center" vertical="center"/>
    </xf>
    <xf numFmtId="0" fontId="82" fillId="2" borderId="69" xfId="0" applyFont="1" applyFill="1" applyBorder="1" applyAlignment="1" applyProtection="1">
      <alignment horizontal="center" vertical="center"/>
      <protection locked="0"/>
    </xf>
    <xf numFmtId="0" fontId="82" fillId="2" borderId="67" xfId="0" applyFont="1" applyFill="1" applyBorder="1" applyAlignment="1" applyProtection="1">
      <alignment horizontal="center" vertical="center"/>
      <protection locked="0"/>
    </xf>
    <xf numFmtId="0" fontId="82" fillId="2" borderId="75" xfId="0" applyFont="1" applyFill="1" applyBorder="1" applyAlignment="1" applyProtection="1">
      <alignment horizontal="center" vertical="center"/>
      <protection locked="0"/>
    </xf>
    <xf numFmtId="0" fontId="84" fillId="2" borderId="69" xfId="0" applyFont="1" applyFill="1" applyBorder="1" applyAlignment="1" applyProtection="1">
      <alignment horizontal="center" vertical="center"/>
      <protection locked="0"/>
    </xf>
    <xf numFmtId="0" fontId="84" fillId="2" borderId="77" xfId="0" applyFont="1" applyFill="1" applyBorder="1" applyAlignment="1" applyProtection="1">
      <alignment horizontal="center" vertical="center"/>
      <protection locked="0"/>
    </xf>
    <xf numFmtId="0" fontId="84" fillId="2" borderId="78" xfId="0" applyFont="1" applyFill="1" applyBorder="1" applyAlignment="1" applyProtection="1">
      <alignment horizontal="center" vertical="center"/>
      <protection locked="0"/>
    </xf>
    <xf numFmtId="0" fontId="84" fillId="2" borderId="68" xfId="0" applyFont="1" applyFill="1" applyBorder="1" applyAlignment="1" applyProtection="1">
      <alignment horizontal="center" vertical="center"/>
      <protection locked="0"/>
    </xf>
    <xf numFmtId="0" fontId="78" fillId="0" borderId="0" xfId="0" applyFont="1" applyAlignment="1">
      <alignment horizontal="left" vertical="center"/>
    </xf>
    <xf numFmtId="0" fontId="152" fillId="2" borderId="29" xfId="0" applyFont="1" applyFill="1" applyBorder="1" applyAlignment="1">
      <alignment horizontal="left" vertical="center"/>
    </xf>
    <xf numFmtId="0" fontId="24" fillId="0" borderId="25" xfId="0" applyFont="1" applyBorder="1" applyAlignment="1">
      <alignment horizontal="left" vertical="center"/>
    </xf>
    <xf numFmtId="0" fontId="77" fillId="0" borderId="1" xfId="0" applyFont="1" applyBorder="1" applyAlignment="1">
      <alignment vertical="center"/>
    </xf>
    <xf numFmtId="165" fontId="58" fillId="0" borderId="12" xfId="0" applyNumberFormat="1" applyFont="1" applyBorder="1" applyAlignment="1">
      <alignment horizontal="center" vertical="center"/>
    </xf>
    <xf numFmtId="0" fontId="127" fillId="0" borderId="0" xfId="0" applyFont="1" applyAlignment="1">
      <alignment horizontal="center" vertical="center"/>
    </xf>
    <xf numFmtId="0" fontId="78" fillId="2" borderId="1" xfId="0" applyFont="1" applyFill="1" applyBorder="1" applyAlignment="1">
      <alignment horizontal="center" vertical="center" wrapText="1"/>
    </xf>
    <xf numFmtId="0" fontId="78" fillId="0" borderId="3" xfId="0" applyFont="1" applyBorder="1" applyAlignment="1">
      <alignment horizontal="center" vertical="center" wrapText="1"/>
    </xf>
    <xf numFmtId="0" fontId="78" fillId="0" borderId="1" xfId="0" applyFont="1" applyBorder="1" applyAlignment="1">
      <alignment horizontal="center" vertical="center"/>
    </xf>
    <xf numFmtId="0" fontId="21" fillId="0" borderId="0" xfId="0" applyFont="1" applyAlignment="1">
      <alignment horizontal="center" vertical="center"/>
    </xf>
    <xf numFmtId="0" fontId="84" fillId="2" borderId="65" xfId="0" applyFont="1" applyFill="1" applyBorder="1" applyAlignment="1">
      <alignment horizontal="center" vertical="center"/>
    </xf>
    <xf numFmtId="0" fontId="24" fillId="15" borderId="79" xfId="0" applyFont="1" applyFill="1" applyBorder="1"/>
    <xf numFmtId="0" fontId="24" fillId="15" borderId="3" xfId="0" applyFont="1" applyFill="1" applyBorder="1" applyAlignment="1">
      <alignment vertical="center"/>
    </xf>
    <xf numFmtId="0" fontId="24" fillId="15" borderId="3" xfId="0" applyFont="1" applyFill="1" applyBorder="1" applyAlignment="1">
      <alignment horizontal="center" vertical="center"/>
    </xf>
    <xf numFmtId="0" fontId="24" fillId="15" borderId="3" xfId="0" applyFont="1" applyFill="1" applyBorder="1" applyAlignment="1">
      <alignment horizontal="center" vertical="center" wrapText="1"/>
    </xf>
    <xf numFmtId="0" fontId="24" fillId="15" borderId="3" xfId="0" applyFont="1" applyFill="1" applyBorder="1"/>
    <xf numFmtId="0" fontId="24" fillId="15" borderId="24" xfId="0" applyFont="1" applyFill="1" applyBorder="1"/>
    <xf numFmtId="0" fontId="24" fillId="15" borderId="80" xfId="0" applyFont="1" applyFill="1" applyBorder="1"/>
    <xf numFmtId="0" fontId="6" fillId="0" borderId="0" xfId="0" applyFont="1" applyAlignment="1">
      <alignment vertical="top"/>
    </xf>
    <xf numFmtId="0" fontId="72" fillId="0" borderId="0" xfId="0" applyFont="1" applyAlignment="1">
      <alignment horizontal="left" vertical="center"/>
    </xf>
    <xf numFmtId="0" fontId="24" fillId="0" borderId="0" xfId="0" applyFont="1" applyAlignment="1">
      <alignment horizontal="center" vertical="center"/>
    </xf>
    <xf numFmtId="0" fontId="85" fillId="0" borderId="0" xfId="0" applyFont="1" applyAlignment="1">
      <alignment vertical="center" wrapText="1"/>
    </xf>
    <xf numFmtId="0" fontId="86" fillId="0" borderId="0" xfId="0" applyFont="1" applyAlignment="1">
      <alignment vertical="center" wrapText="1"/>
    </xf>
    <xf numFmtId="0" fontId="24" fillId="0" borderId="0" xfId="0" applyFont="1" applyAlignment="1">
      <alignment vertical="center" wrapText="1"/>
    </xf>
    <xf numFmtId="0" fontId="18" fillId="0" borderId="0" xfId="11" applyFont="1" applyBorder="1">
      <alignment horizontal="center" vertical="center" wrapText="1"/>
    </xf>
    <xf numFmtId="0" fontId="144" fillId="18" borderId="74" xfId="0" applyFont="1" applyFill="1" applyBorder="1" applyAlignment="1">
      <alignment horizontal="center" vertical="center" wrapText="1"/>
    </xf>
    <xf numFmtId="0" fontId="144" fillId="18" borderId="63" xfId="0" applyFont="1" applyFill="1" applyBorder="1" applyAlignment="1">
      <alignment horizontal="center" vertical="center" wrapText="1"/>
    </xf>
    <xf numFmtId="0" fontId="45" fillId="18" borderId="1" xfId="0" applyFont="1" applyFill="1" applyBorder="1" applyAlignment="1">
      <alignment horizontal="center"/>
    </xf>
    <xf numFmtId="0" fontId="144" fillId="16" borderId="63" xfId="0" applyFont="1" applyFill="1" applyBorder="1" applyAlignment="1">
      <alignment horizontal="center" vertical="center" wrapText="1"/>
    </xf>
    <xf numFmtId="0" fontId="45" fillId="16" borderId="1" xfId="0" applyFont="1" applyFill="1" applyBorder="1" applyAlignment="1">
      <alignment horizontal="center"/>
    </xf>
    <xf numFmtId="0" fontId="173" fillId="0" borderId="0" xfId="0" applyFont="1" applyAlignment="1">
      <alignment horizontal="center" vertical="center"/>
    </xf>
    <xf numFmtId="0" fontId="175" fillId="0" borderId="0" xfId="0" applyFont="1" applyAlignment="1">
      <alignment horizontal="left" vertical="center"/>
    </xf>
    <xf numFmtId="0" fontId="168" fillId="0" borderId="0" xfId="0" applyFont="1" applyAlignment="1">
      <alignment horizontal="left" vertical="center"/>
    </xf>
    <xf numFmtId="176" fontId="71" fillId="0" borderId="29" xfId="11" applyNumberFormat="1" applyFont="1" applyBorder="1" applyAlignment="1">
      <alignment horizontal="centerContinuous" vertical="center"/>
    </xf>
    <xf numFmtId="0" fontId="0" fillId="2" borderId="5" xfId="0" applyFill="1" applyBorder="1" applyAlignment="1">
      <alignment vertical="center"/>
    </xf>
    <xf numFmtId="0" fontId="0" fillId="2" borderId="35" xfId="0" applyFill="1" applyBorder="1" applyAlignment="1">
      <alignment vertical="center"/>
    </xf>
    <xf numFmtId="0" fontId="45" fillId="0" borderId="5" xfId="0" applyFont="1" applyBorder="1" applyAlignment="1">
      <alignment horizontal="centerContinuous" vertical="center"/>
    </xf>
    <xf numFmtId="0" fontId="45" fillId="0" borderId="34" xfId="0" applyFont="1" applyBorder="1" applyAlignment="1">
      <alignment horizontal="centerContinuous" vertical="center"/>
    </xf>
    <xf numFmtId="0" fontId="45" fillId="0" borderId="81" xfId="0" applyFont="1" applyBorder="1" applyAlignment="1">
      <alignment horizontal="centerContinuous" vertical="center"/>
    </xf>
    <xf numFmtId="0" fontId="45" fillId="0" borderId="82" xfId="0" applyFont="1" applyBorder="1" applyAlignment="1">
      <alignment horizontal="centerContinuous" vertical="center"/>
    </xf>
    <xf numFmtId="0" fontId="45" fillId="0" borderId="82" xfId="0" applyFont="1" applyBorder="1" applyAlignment="1">
      <alignment horizontal="centerContinuous" vertical="center" wrapText="1"/>
    </xf>
    <xf numFmtId="0" fontId="45" fillId="0" borderId="34" xfId="0" applyFont="1" applyBorder="1" applyAlignment="1">
      <alignment horizontal="centerContinuous" vertical="center" wrapText="1"/>
    </xf>
    <xf numFmtId="0" fontId="45" fillId="0" borderId="35" xfId="0" applyFont="1" applyBorder="1" applyAlignment="1">
      <alignment horizontal="centerContinuous" vertical="center" wrapText="1"/>
    </xf>
    <xf numFmtId="0" fontId="161" fillId="2" borderId="0" xfId="0" applyFont="1" applyFill="1"/>
    <xf numFmtId="0" fontId="88" fillId="0" borderId="25" xfId="0" applyFont="1" applyBorder="1" applyAlignment="1">
      <alignment horizontal="left" vertical="center"/>
    </xf>
    <xf numFmtId="0" fontId="45" fillId="0" borderId="6" xfId="0" applyFont="1" applyBorder="1" applyAlignment="1">
      <alignment horizontal="center" vertical="center" wrapText="1"/>
    </xf>
    <xf numFmtId="0" fontId="45" fillId="0" borderId="3" xfId="0" applyFont="1" applyBorder="1" applyAlignment="1">
      <alignment horizontal="center" vertical="center" wrapText="1"/>
    </xf>
    <xf numFmtId="14" fontId="84" fillId="2" borderId="65" xfId="0" applyNumberFormat="1" applyFont="1" applyFill="1" applyBorder="1" applyAlignment="1" applyProtection="1">
      <alignment horizontal="center" vertical="center" wrapText="1"/>
      <protection locked="0"/>
    </xf>
    <xf numFmtId="0" fontId="127" fillId="2" borderId="6" xfId="0" applyFont="1" applyFill="1" applyBorder="1" applyAlignment="1">
      <alignment horizontal="center" vertical="distributed" wrapText="1"/>
    </xf>
    <xf numFmtId="14" fontId="0" fillId="0" borderId="0" xfId="0" applyNumberFormat="1" applyAlignment="1">
      <alignment horizontal="center" vertical="center"/>
    </xf>
    <xf numFmtId="49" fontId="160" fillId="2" borderId="65" xfId="0" applyNumberFormat="1" applyFont="1" applyFill="1" applyBorder="1" applyAlignment="1" applyProtection="1">
      <alignment horizontal="left" vertical="center"/>
      <protection locked="0"/>
    </xf>
    <xf numFmtId="49" fontId="160" fillId="2" borderId="67" xfId="0" applyNumberFormat="1" applyFont="1" applyFill="1" applyBorder="1" applyAlignment="1" applyProtection="1">
      <alignment horizontal="left" vertical="center"/>
      <protection locked="0"/>
    </xf>
    <xf numFmtId="0" fontId="0" fillId="13" borderId="0" xfId="0" applyFill="1"/>
    <xf numFmtId="0" fontId="177" fillId="12" borderId="0" xfId="0" applyFont="1" applyFill="1" applyAlignment="1">
      <alignment horizontal="center" vertical="center"/>
    </xf>
    <xf numFmtId="0" fontId="173" fillId="6" borderId="0" xfId="0" applyFont="1" applyFill="1" applyAlignment="1">
      <alignment horizontal="center" vertical="center" wrapText="1"/>
    </xf>
    <xf numFmtId="0" fontId="173" fillId="2" borderId="0" xfId="0" applyFont="1" applyFill="1" applyAlignment="1">
      <alignment horizontal="center" vertical="center" wrapText="1"/>
    </xf>
    <xf numFmtId="0" fontId="4" fillId="2" borderId="0" xfId="5" applyFill="1" applyAlignment="1" applyProtection="1">
      <alignment horizontal="center" vertical="center" wrapText="1"/>
    </xf>
    <xf numFmtId="0" fontId="45" fillId="0" borderId="0" xfId="0" applyFont="1"/>
    <xf numFmtId="0" fontId="164" fillId="11" borderId="73" xfId="0" applyFont="1" applyFill="1" applyBorder="1" applyAlignment="1">
      <alignment horizontal="left" vertical="center" textRotation="255" wrapText="1"/>
    </xf>
    <xf numFmtId="0" fontId="142" fillId="0" borderId="0" xfId="0" applyFont="1" applyAlignment="1">
      <alignment horizontal="center" vertical="center"/>
    </xf>
    <xf numFmtId="165" fontId="29" fillId="2" borderId="12" xfId="0" applyNumberFormat="1" applyFont="1" applyFill="1" applyBorder="1" applyAlignment="1">
      <alignment horizontal="center" vertical="center"/>
    </xf>
    <xf numFmtId="49" fontId="160" fillId="2" borderId="68" xfId="0" applyNumberFormat="1" applyFont="1" applyFill="1" applyBorder="1" applyAlignment="1" applyProtection="1">
      <alignment horizontal="left" vertical="center"/>
      <protection locked="0"/>
    </xf>
    <xf numFmtId="164" fontId="15" fillId="0" borderId="3" xfId="0" applyNumberFormat="1" applyFont="1" applyBorder="1" applyAlignment="1" applyProtection="1">
      <alignment vertical="center"/>
      <protection locked="0"/>
    </xf>
    <xf numFmtId="0" fontId="11" fillId="0" borderId="14" xfId="0" applyFont="1" applyBorder="1" applyAlignment="1">
      <alignment vertical="center"/>
    </xf>
    <xf numFmtId="164" fontId="15" fillId="0" borderId="12" xfId="0" applyNumberFormat="1" applyFont="1" applyBorder="1" applyAlignment="1">
      <alignment vertical="center"/>
    </xf>
    <xf numFmtId="0" fontId="188" fillId="2" borderId="0" xfId="0" applyFont="1" applyFill="1"/>
    <xf numFmtId="0" fontId="68" fillId="2" borderId="0" xfId="0" applyFont="1" applyFill="1" applyAlignment="1">
      <alignment horizontal="center"/>
    </xf>
    <xf numFmtId="0" fontId="68" fillId="2" borderId="5" xfId="0" applyFont="1" applyFill="1" applyBorder="1" applyAlignment="1">
      <alignment horizontal="center" vertical="center"/>
    </xf>
    <xf numFmtId="0" fontId="128" fillId="2" borderId="5" xfId="0" applyFont="1" applyFill="1" applyBorder="1" applyAlignment="1">
      <alignment horizontal="center" vertical="center"/>
    </xf>
    <xf numFmtId="0" fontId="181" fillId="2" borderId="35" xfId="0" applyFont="1" applyFill="1" applyBorder="1" applyAlignment="1">
      <alignment horizontal="center" vertical="center" textRotation="90"/>
    </xf>
    <xf numFmtId="0" fontId="128" fillId="2" borderId="35" xfId="0" applyFont="1" applyFill="1" applyBorder="1" applyAlignment="1">
      <alignment horizontal="center" vertical="center"/>
    </xf>
    <xf numFmtId="0" fontId="0" fillId="2" borderId="0" xfId="0" applyFill="1" applyAlignment="1">
      <alignment horizontal="left"/>
    </xf>
    <xf numFmtId="0" fontId="128" fillId="2" borderId="34" xfId="0" applyFont="1" applyFill="1" applyBorder="1" applyAlignment="1">
      <alignment horizontal="center" vertical="center"/>
    </xf>
    <xf numFmtId="49" fontId="138" fillId="2" borderId="63" xfId="0" quotePrefix="1" applyNumberFormat="1" applyFont="1" applyFill="1" applyBorder="1" applyAlignment="1">
      <alignment horizontal="center" vertical="center"/>
    </xf>
    <xf numFmtId="49" fontId="138" fillId="2" borderId="79" xfId="0" quotePrefix="1" applyNumberFormat="1" applyFont="1" applyFill="1" applyBorder="1" applyAlignment="1">
      <alignment horizontal="center" vertical="center"/>
    </xf>
    <xf numFmtId="49" fontId="138" fillId="2" borderId="83" xfId="0" quotePrefix="1" applyNumberFormat="1" applyFont="1" applyFill="1" applyBorder="1" applyAlignment="1">
      <alignment horizontal="center" vertical="center"/>
    </xf>
    <xf numFmtId="49" fontId="138" fillId="2" borderId="62" xfId="0" quotePrefix="1" applyNumberFormat="1" applyFont="1" applyFill="1" applyBorder="1" applyAlignment="1">
      <alignment horizontal="center" vertical="center"/>
    </xf>
    <xf numFmtId="49" fontId="129" fillId="2" borderId="84" xfId="0" applyNumberFormat="1" applyFont="1" applyFill="1" applyBorder="1" applyAlignment="1">
      <alignment horizontal="center" vertical="center"/>
    </xf>
    <xf numFmtId="49" fontId="129" fillId="2" borderId="85" xfId="0" applyNumberFormat="1" applyFont="1" applyFill="1" applyBorder="1" applyAlignment="1">
      <alignment horizontal="center" vertical="center"/>
    </xf>
    <xf numFmtId="0" fontId="0" fillId="2" borderId="86" xfId="0" applyFill="1" applyBorder="1" applyAlignment="1">
      <alignment horizontal="center"/>
    </xf>
    <xf numFmtId="165" fontId="189" fillId="0" borderId="0" xfId="0" applyNumberFormat="1" applyFont="1" applyAlignment="1">
      <alignment horizontal="left" vertical="center"/>
    </xf>
    <xf numFmtId="0" fontId="184" fillId="0" borderId="0" xfId="0" applyFont="1" applyAlignment="1">
      <alignment vertical="center"/>
    </xf>
    <xf numFmtId="0" fontId="185" fillId="0" borderId="0" xfId="0" applyFont="1" applyAlignment="1">
      <alignment horizontal="left" vertical="center"/>
    </xf>
    <xf numFmtId="0" fontId="183" fillId="0" borderId="0" xfId="0" applyFont="1" applyAlignment="1">
      <alignment vertical="center"/>
    </xf>
    <xf numFmtId="0" fontId="155" fillId="0" borderId="0" xfId="0" applyFont="1" applyAlignment="1">
      <alignment vertical="center"/>
    </xf>
    <xf numFmtId="0" fontId="37" fillId="0" borderId="0" xfId="0" applyFont="1" applyAlignment="1">
      <alignment horizontal="right" vertical="center"/>
    </xf>
    <xf numFmtId="0" fontId="188" fillId="0" borderId="0" xfId="0" applyFont="1" applyAlignment="1">
      <alignment horizontal="center" vertical="center"/>
    </xf>
    <xf numFmtId="1" fontId="190" fillId="0" borderId="87" xfId="0" applyNumberFormat="1" applyFont="1" applyBorder="1" applyAlignment="1">
      <alignment vertical="center"/>
    </xf>
    <xf numFmtId="1" fontId="190" fillId="0" borderId="88" xfId="0" applyNumberFormat="1" applyFont="1" applyBorder="1" applyAlignment="1">
      <alignment vertical="center"/>
    </xf>
    <xf numFmtId="1" fontId="190" fillId="0" borderId="89" xfId="0" applyNumberFormat="1" applyFont="1" applyBorder="1" applyAlignment="1">
      <alignment vertical="center"/>
    </xf>
    <xf numFmtId="172" fontId="66" fillId="0" borderId="25" xfId="11" applyNumberFormat="1" applyFont="1" applyBorder="1" applyAlignment="1">
      <alignment horizontal="centerContinuous" vertical="center"/>
    </xf>
    <xf numFmtId="0" fontId="29" fillId="6" borderId="0" xfId="0" applyFont="1" applyFill="1" applyAlignment="1">
      <alignment horizontal="center" vertical="center" wrapText="1"/>
    </xf>
    <xf numFmtId="0" fontId="170" fillId="11" borderId="0" xfId="0" applyFont="1" applyFill="1" applyAlignment="1">
      <alignment horizontal="justify" vertical="top" wrapText="1"/>
    </xf>
    <xf numFmtId="0" fontId="170" fillId="11" borderId="0" xfId="0" quotePrefix="1" applyFont="1" applyFill="1" applyAlignment="1">
      <alignment horizontal="justify" vertical="top" wrapText="1"/>
    </xf>
    <xf numFmtId="49" fontId="66" fillId="2" borderId="90" xfId="0" applyNumberFormat="1" applyFont="1" applyFill="1" applyBorder="1" applyAlignment="1" applyProtection="1">
      <alignment horizontal="center" vertical="center"/>
      <protection locked="0"/>
    </xf>
    <xf numFmtId="49" fontId="66" fillId="2" borderId="91" xfId="0" applyNumberFormat="1" applyFont="1" applyFill="1" applyBorder="1" applyAlignment="1" applyProtection="1">
      <alignment horizontal="center" vertical="center"/>
      <protection locked="0"/>
    </xf>
    <xf numFmtId="49" fontId="66" fillId="2" borderId="92" xfId="0" applyNumberFormat="1" applyFont="1" applyFill="1" applyBorder="1" applyAlignment="1" applyProtection="1">
      <alignment horizontal="center" vertical="center"/>
      <protection locked="0"/>
    </xf>
    <xf numFmtId="0" fontId="194" fillId="2" borderId="93" xfId="0" applyFont="1" applyFill="1" applyBorder="1" applyProtection="1">
      <protection locked="0"/>
    </xf>
    <xf numFmtId="0" fontId="194" fillId="2" borderId="94" xfId="0" applyFont="1" applyFill="1" applyBorder="1" applyProtection="1">
      <protection locked="0"/>
    </xf>
    <xf numFmtId="0" fontId="194" fillId="2" borderId="95" xfId="0" applyFont="1" applyFill="1" applyBorder="1" applyProtection="1">
      <protection locked="0"/>
    </xf>
    <xf numFmtId="0" fontId="108" fillId="5" borderId="0" xfId="0" applyFont="1" applyFill="1" applyAlignment="1">
      <alignment horizontal="center" vertical="center"/>
    </xf>
    <xf numFmtId="0" fontId="184" fillId="2" borderId="0" xfId="0" applyFont="1" applyFill="1" applyAlignment="1">
      <alignment vertical="center"/>
    </xf>
    <xf numFmtId="0" fontId="159" fillId="2" borderId="29" xfId="0" applyFont="1" applyFill="1" applyBorder="1" applyAlignment="1">
      <alignment horizontal="left" vertical="center"/>
    </xf>
    <xf numFmtId="0" fontId="28" fillId="2" borderId="25" xfId="0" applyFont="1" applyFill="1" applyBorder="1" applyAlignment="1">
      <alignment horizontal="left" vertical="center"/>
    </xf>
    <xf numFmtId="0" fontId="77" fillId="2" borderId="64" xfId="0" applyFont="1" applyFill="1" applyBorder="1" applyAlignment="1">
      <alignment vertical="center"/>
    </xf>
    <xf numFmtId="0" fontId="77" fillId="2" borderId="25" xfId="0" applyFont="1" applyFill="1" applyBorder="1" applyAlignment="1">
      <alignment vertical="center"/>
    </xf>
    <xf numFmtId="0" fontId="0" fillId="2" borderId="64" xfId="0" applyFill="1" applyBorder="1" applyAlignment="1">
      <alignment horizontal="left" vertical="center"/>
    </xf>
    <xf numFmtId="0" fontId="28" fillId="2" borderId="0" xfId="0" applyFont="1" applyFill="1" applyAlignment="1">
      <alignment vertical="center" wrapText="1"/>
    </xf>
    <xf numFmtId="0" fontId="28" fillId="2" borderId="0" xfId="0" applyFont="1" applyFill="1" applyAlignment="1">
      <alignment horizontal="left" vertical="center"/>
    </xf>
    <xf numFmtId="0" fontId="134" fillId="2" borderId="0" xfId="0" applyFont="1" applyFill="1" applyAlignment="1">
      <alignment horizontal="left" vertical="center"/>
    </xf>
    <xf numFmtId="0" fontId="193" fillId="2" borderId="0" xfId="0" applyFont="1" applyFill="1" applyAlignment="1">
      <alignment horizontal="left" vertical="center"/>
    </xf>
    <xf numFmtId="0" fontId="197" fillId="0" borderId="0" xfId="0" applyFont="1" applyAlignment="1">
      <alignment horizontal="left" vertical="center"/>
    </xf>
    <xf numFmtId="0" fontId="134" fillId="0" borderId="12" xfId="0" applyFont="1" applyBorder="1" applyAlignment="1">
      <alignment horizontal="center"/>
    </xf>
    <xf numFmtId="0" fontId="179" fillId="0" borderId="3" xfId="0" applyFont="1" applyBorder="1" applyAlignment="1">
      <alignment horizontal="center" vertical="distributed" wrapText="1"/>
    </xf>
    <xf numFmtId="0" fontId="194" fillId="0" borderId="0" xfId="0" applyFont="1" applyAlignment="1">
      <alignment horizontal="left" vertical="center"/>
    </xf>
    <xf numFmtId="0" fontId="17" fillId="0" borderId="1" xfId="0" applyFont="1" applyBorder="1" applyAlignment="1" applyProtection="1">
      <alignment wrapText="1"/>
      <protection locked="0"/>
    </xf>
    <xf numFmtId="0" fontId="162" fillId="19" borderId="0" xfId="0" applyFont="1" applyFill="1" applyAlignment="1">
      <alignment horizontal="center" vertical="center" wrapText="1"/>
    </xf>
    <xf numFmtId="0" fontId="0" fillId="0" borderId="13" xfId="0" applyBorder="1" applyAlignment="1">
      <alignment horizontal="center" vertical="center"/>
    </xf>
    <xf numFmtId="0" fontId="0" fillId="0" borderId="20" xfId="0" applyBorder="1"/>
    <xf numFmtId="0" fontId="0" fillId="0" borderId="20" xfId="0" applyBorder="1" applyAlignment="1">
      <alignment horizontal="center"/>
    </xf>
    <xf numFmtId="0" fontId="0" fillId="2" borderId="96" xfId="0" applyFill="1" applyBorder="1"/>
    <xf numFmtId="0" fontId="0" fillId="0" borderId="15" xfId="0" applyBorder="1" applyAlignment="1">
      <alignment horizontal="center" vertical="center"/>
    </xf>
    <xf numFmtId="0" fontId="0" fillId="2" borderId="23" xfId="0" applyFill="1" applyBorder="1"/>
    <xf numFmtId="0" fontId="0" fillId="0" borderId="15" xfId="0" applyBorder="1" applyAlignment="1">
      <alignment vertical="center"/>
    </xf>
    <xf numFmtId="0" fontId="0" fillId="2" borderId="23" xfId="0" applyFill="1" applyBorder="1" applyAlignment="1">
      <alignment vertical="center"/>
    </xf>
    <xf numFmtId="0" fontId="98" fillId="0" borderId="15" xfId="0" applyFont="1" applyBorder="1" applyAlignment="1">
      <alignment horizontal="left" vertical="center"/>
    </xf>
    <xf numFmtId="0" fontId="122" fillId="0" borderId="15" xfId="0" applyFont="1" applyBorder="1" applyAlignment="1">
      <alignment horizontal="center" vertical="center"/>
    </xf>
    <xf numFmtId="0" fontId="113" fillId="0" borderId="15" xfId="0" applyFont="1" applyBorder="1" applyAlignment="1">
      <alignment horizontal="center"/>
    </xf>
    <xf numFmtId="0" fontId="113" fillId="2" borderId="23" xfId="0" applyFont="1" applyFill="1" applyBorder="1" applyAlignment="1">
      <alignment horizontal="center"/>
    </xf>
    <xf numFmtId="0" fontId="115" fillId="0" borderId="19" xfId="0" applyFont="1" applyBorder="1" applyAlignment="1">
      <alignment horizontal="center" vertical="center"/>
    </xf>
    <xf numFmtId="0" fontId="115" fillId="2" borderId="97" xfId="0" applyFont="1" applyFill="1" applyBorder="1" applyAlignment="1">
      <alignment horizontal="center" vertical="center"/>
    </xf>
    <xf numFmtId="0" fontId="192" fillId="2" borderId="0" xfId="0" applyFont="1" applyFill="1" applyAlignment="1">
      <alignment horizontal="left" vertical="center"/>
    </xf>
    <xf numFmtId="0" fontId="36" fillId="2" borderId="0" xfId="0" applyFont="1" applyFill="1" applyAlignment="1">
      <alignment horizontal="center" vertical="center"/>
    </xf>
    <xf numFmtId="0" fontId="25" fillId="0" borderId="0" xfId="0" applyFont="1" applyAlignment="1">
      <alignment horizontal="left" vertical="center"/>
    </xf>
    <xf numFmtId="0" fontId="24" fillId="0" borderId="0" xfId="0" applyFont="1" applyAlignment="1">
      <alignment vertical="center"/>
    </xf>
    <xf numFmtId="0" fontId="63" fillId="0" borderId="25" xfId="0" applyFont="1" applyBorder="1"/>
    <xf numFmtId="0" fontId="0" fillId="0" borderId="25" xfId="0" applyBorder="1"/>
    <xf numFmtId="165" fontId="72" fillId="0" borderId="0" xfId="0" applyNumberFormat="1" applyFont="1" applyAlignment="1">
      <alignment horizontal="center" vertical="center"/>
    </xf>
    <xf numFmtId="0" fontId="195" fillId="0" borderId="0" xfId="0" applyFont="1" applyAlignment="1">
      <alignment horizontal="left" vertical="center" indent="1"/>
    </xf>
    <xf numFmtId="165" fontId="186" fillId="0" borderId="12" xfId="0" applyNumberFormat="1" applyFont="1" applyBorder="1" applyAlignment="1" applyProtection="1">
      <alignment horizontal="center" vertical="center"/>
      <protection locked="0"/>
    </xf>
    <xf numFmtId="165" fontId="58" fillId="2" borderId="0" xfId="0" applyNumberFormat="1" applyFont="1" applyFill="1" applyAlignment="1">
      <alignment horizontal="center" vertical="center"/>
    </xf>
    <xf numFmtId="0" fontId="29" fillId="2" borderId="0" xfId="0" applyFont="1" applyFill="1" applyAlignment="1">
      <alignment vertical="center"/>
    </xf>
    <xf numFmtId="0" fontId="198" fillId="0" borderId="0" xfId="0" applyFont="1" applyAlignment="1">
      <alignment horizontal="left" vertical="center"/>
    </xf>
    <xf numFmtId="0" fontId="166" fillId="0" borderId="0" xfId="0" applyFont="1" applyAlignment="1">
      <alignment horizontal="left" vertical="center" wrapText="1"/>
    </xf>
    <xf numFmtId="0" fontId="79" fillId="0" borderId="0" xfId="0" applyFont="1" applyAlignment="1">
      <alignment horizontal="left" vertical="top"/>
    </xf>
    <xf numFmtId="0" fontId="0" fillId="17" borderId="5" xfId="0" applyFill="1" applyBorder="1" applyAlignment="1">
      <alignment horizontal="center" vertical="center"/>
    </xf>
    <xf numFmtId="0" fontId="145" fillId="2" borderId="0" xfId="0" applyFont="1" applyFill="1" applyAlignment="1">
      <alignment horizontal="center" vertical="center"/>
    </xf>
    <xf numFmtId="0" fontId="129" fillId="2" borderId="0" xfId="0" applyFont="1" applyFill="1" applyAlignment="1" applyProtection="1">
      <alignment horizontal="center" vertical="center"/>
      <protection locked="0"/>
    </xf>
    <xf numFmtId="0" fontId="1" fillId="2" borderId="0" xfId="0" applyFont="1" applyFill="1" applyAlignment="1">
      <alignment horizontal="center" vertical="center"/>
    </xf>
    <xf numFmtId="0" fontId="71" fillId="2" borderId="0" xfId="0" applyFont="1" applyFill="1" applyAlignment="1" applyProtection="1">
      <alignment horizontal="left" vertical="center"/>
      <protection locked="0"/>
    </xf>
    <xf numFmtId="0" fontId="71" fillId="2" borderId="0" xfId="0" applyFont="1" applyFill="1" applyAlignment="1" applyProtection="1">
      <alignment horizontal="center" vertical="center"/>
      <protection locked="0"/>
    </xf>
    <xf numFmtId="175"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wrapText="1"/>
      <protection locked="0"/>
    </xf>
    <xf numFmtId="0" fontId="1" fillId="2" borderId="0" xfId="0" applyFont="1" applyFill="1" applyAlignment="1" applyProtection="1">
      <alignment horizontal="left" vertical="center"/>
      <protection locked="0"/>
    </xf>
    <xf numFmtId="175" fontId="1" fillId="2" borderId="0" xfId="0" applyNumberFormat="1" applyFont="1" applyFill="1" applyAlignment="1" applyProtection="1">
      <alignment horizontal="center" vertical="center"/>
      <protection locked="0"/>
    </xf>
    <xf numFmtId="0" fontId="1" fillId="2" borderId="0" xfId="0" applyFont="1" applyFill="1" applyAlignment="1" applyProtection="1">
      <alignment horizontal="center" vertical="center" wrapText="1"/>
      <protection locked="0"/>
    </xf>
    <xf numFmtId="174" fontId="94" fillId="2" borderId="0" xfId="0" applyNumberFormat="1" applyFont="1" applyFill="1"/>
    <xf numFmtId="0" fontId="199" fillId="2" borderId="0" xfId="0" applyFont="1" applyFill="1" applyAlignment="1" applyProtection="1">
      <alignment horizontal="left" vertical="center"/>
      <protection locked="0"/>
    </xf>
    <xf numFmtId="0" fontId="199" fillId="2" borderId="0" xfId="0" applyFont="1" applyFill="1" applyAlignment="1" applyProtection="1">
      <alignment horizontal="center" vertical="center"/>
      <protection locked="0"/>
    </xf>
    <xf numFmtId="0" fontId="24" fillId="0" borderId="98" xfId="0" applyFont="1" applyBorder="1" applyAlignment="1">
      <alignment vertical="center"/>
    </xf>
    <xf numFmtId="0" fontId="155" fillId="0" borderId="0" xfId="0" applyFont="1" applyAlignment="1">
      <alignment horizontal="left" vertical="center"/>
    </xf>
    <xf numFmtId="0" fontId="132" fillId="0" borderId="0" xfId="0" applyFont="1" applyAlignment="1">
      <alignment horizontal="left"/>
    </xf>
    <xf numFmtId="0" fontId="0" fillId="0" borderId="0" xfId="0" applyAlignment="1">
      <alignment horizontal="left"/>
    </xf>
    <xf numFmtId="0" fontId="3" fillId="8" borderId="25" xfId="0" applyFont="1" applyFill="1" applyBorder="1" applyAlignment="1">
      <alignment vertical="center"/>
    </xf>
    <xf numFmtId="0" fontId="25" fillId="0" borderId="0" xfId="0" applyFont="1" applyAlignment="1">
      <alignment horizontal="center" vertical="center"/>
    </xf>
    <xf numFmtId="0" fontId="88" fillId="0" borderId="0" xfId="0" applyFont="1" applyAlignment="1">
      <alignment horizontal="center" vertical="center"/>
    </xf>
    <xf numFmtId="14" fontId="11" fillId="2" borderId="24" xfId="0" applyNumberFormat="1" applyFont="1" applyFill="1" applyBorder="1" applyAlignment="1">
      <alignment horizontal="right" vertical="center"/>
    </xf>
    <xf numFmtId="14" fontId="0" fillId="2" borderId="24" xfId="0" applyNumberFormat="1" applyFill="1" applyBorder="1" applyAlignment="1">
      <alignment horizontal="center" vertical="center"/>
    </xf>
    <xf numFmtId="0" fontId="64" fillId="2" borderId="0" xfId="0" applyFont="1" applyFill="1" applyAlignment="1">
      <alignment vertical="center"/>
    </xf>
    <xf numFmtId="165" fontId="0" fillId="0" borderId="99" xfId="0" applyNumberFormat="1" applyBorder="1" applyAlignment="1">
      <alignment horizontal="center" vertical="center"/>
    </xf>
    <xf numFmtId="0" fontId="45" fillId="13" borderId="0" xfId="0" applyFont="1" applyFill="1"/>
    <xf numFmtId="0" fontId="202" fillId="2" borderId="0" xfId="0" applyFont="1" applyFill="1"/>
    <xf numFmtId="0" fontId="0" fillId="13" borderId="0" xfId="0" applyFill="1" applyAlignment="1">
      <alignment vertical="center"/>
    </xf>
    <xf numFmtId="0" fontId="0" fillId="2" borderId="16" xfId="0" applyFill="1" applyBorder="1" applyAlignment="1">
      <alignment horizontal="center" vertical="center"/>
    </xf>
    <xf numFmtId="0" fontId="203" fillId="2" borderId="0" xfId="0" applyFont="1" applyFill="1"/>
    <xf numFmtId="0" fontId="204" fillId="2" borderId="39" xfId="0" applyFont="1" applyFill="1" applyBorder="1" applyAlignment="1">
      <alignment horizontal="center" vertical="center"/>
    </xf>
    <xf numFmtId="0" fontId="204" fillId="2" borderId="37" xfId="0" applyFont="1" applyFill="1" applyBorder="1" applyAlignment="1">
      <alignment horizontal="center" vertical="center"/>
    </xf>
    <xf numFmtId="0" fontId="200" fillId="2" borderId="100" xfId="0" applyFont="1" applyFill="1" applyBorder="1" applyAlignment="1">
      <alignment horizontal="center" vertical="center"/>
    </xf>
    <xf numFmtId="0" fontId="200" fillId="2" borderId="36" xfId="0" applyFont="1" applyFill="1" applyBorder="1" applyAlignment="1">
      <alignment horizontal="center" vertical="center"/>
    </xf>
    <xf numFmtId="0" fontId="200" fillId="2" borderId="101" xfId="0" applyFont="1" applyFill="1" applyBorder="1" applyAlignment="1">
      <alignment horizontal="center" vertical="center"/>
    </xf>
    <xf numFmtId="0" fontId="0" fillId="2" borderId="102" xfId="0" applyFill="1" applyBorder="1" applyAlignment="1">
      <alignment horizontal="center" vertical="center"/>
    </xf>
    <xf numFmtId="0" fontId="0" fillId="2" borderId="4" xfId="0" applyFill="1" applyBorder="1" applyAlignment="1">
      <alignment horizontal="center" vertical="center"/>
    </xf>
    <xf numFmtId="0" fontId="45" fillId="2" borderId="100" xfId="0" applyFont="1" applyFill="1" applyBorder="1" applyAlignment="1">
      <alignment horizontal="center" vertical="center"/>
    </xf>
    <xf numFmtId="0" fontId="45" fillId="2" borderId="101" xfId="0" applyFont="1" applyFill="1" applyBorder="1" applyAlignment="1">
      <alignment horizontal="center" vertical="center"/>
    </xf>
    <xf numFmtId="0" fontId="3" fillId="2" borderId="47" xfId="0" applyFont="1" applyFill="1" applyBorder="1" applyAlignment="1" applyProtection="1">
      <alignment horizontal="center" vertical="center"/>
      <protection locked="0"/>
    </xf>
    <xf numFmtId="0" fontId="65" fillId="2" borderId="47" xfId="0" applyFont="1" applyFill="1" applyBorder="1" applyAlignment="1" applyProtection="1">
      <alignment horizontal="left" vertical="center"/>
      <protection locked="0"/>
    </xf>
    <xf numFmtId="0" fontId="65" fillId="2" borderId="47" xfId="0" applyFont="1" applyFill="1" applyBorder="1" applyAlignment="1" applyProtection="1">
      <alignment horizontal="center" vertical="center"/>
      <protection locked="0"/>
    </xf>
    <xf numFmtId="175" fontId="65" fillId="2" borderId="47" xfId="0" applyNumberFormat="1" applyFont="1" applyFill="1" applyBorder="1" applyAlignment="1" applyProtection="1">
      <alignment horizontal="center" vertical="center"/>
      <protection locked="0"/>
    </xf>
    <xf numFmtId="0" fontId="65" fillId="2" borderId="47" xfId="0" applyFont="1" applyFill="1" applyBorder="1" applyAlignment="1" applyProtection="1">
      <alignment horizontal="center" vertical="center" wrapText="1"/>
      <protection locked="0"/>
    </xf>
    <xf numFmtId="0" fontId="205" fillId="20" borderId="47" xfId="0" applyFont="1" applyFill="1" applyBorder="1" applyAlignment="1" applyProtection="1">
      <alignment horizontal="center" vertical="center"/>
      <protection locked="0"/>
    </xf>
    <xf numFmtId="175" fontId="205" fillId="20" borderId="47" xfId="0" applyNumberFormat="1" applyFont="1" applyFill="1" applyBorder="1" applyAlignment="1" applyProtection="1">
      <alignment horizontal="center" vertical="center"/>
      <protection locked="0"/>
    </xf>
    <xf numFmtId="0" fontId="65" fillId="11" borderId="47" xfId="0" applyFont="1" applyFill="1" applyBorder="1" applyAlignment="1" applyProtection="1">
      <alignment horizontal="center" vertical="center"/>
      <protection locked="0"/>
    </xf>
    <xf numFmtId="175" fontId="65" fillId="11" borderId="47" xfId="0" applyNumberFormat="1" applyFont="1" applyFill="1" applyBorder="1" applyAlignment="1" applyProtection="1">
      <alignment horizontal="center" vertical="center"/>
      <protection locked="0"/>
    </xf>
    <xf numFmtId="0" fontId="206" fillId="20" borderId="103" xfId="0" applyFont="1" applyFill="1" applyBorder="1" applyAlignment="1" applyProtection="1">
      <alignment horizontal="center" vertical="center" wrapText="1"/>
      <protection locked="0"/>
    </xf>
    <xf numFmtId="0" fontId="205" fillId="20" borderId="103" xfId="0" applyFont="1" applyFill="1" applyBorder="1" applyAlignment="1" applyProtection="1">
      <alignment horizontal="center" vertical="center" wrapText="1"/>
      <protection locked="0"/>
    </xf>
    <xf numFmtId="0" fontId="65" fillId="11" borderId="103" xfId="0" applyFont="1" applyFill="1" applyBorder="1" applyAlignment="1" applyProtection="1">
      <alignment horizontal="center" vertical="center" wrapText="1"/>
      <protection locked="0"/>
    </xf>
    <xf numFmtId="0" fontId="65" fillId="2" borderId="40"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protection locked="0"/>
    </xf>
    <xf numFmtId="0" fontId="207" fillId="2" borderId="0" xfId="0" applyFont="1" applyFill="1" applyAlignment="1" applyProtection="1">
      <alignment horizontal="left" vertical="center"/>
      <protection locked="0"/>
    </xf>
    <xf numFmtId="0" fontId="208"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209" fillId="2" borderId="0" xfId="0" applyFont="1" applyFill="1"/>
    <xf numFmtId="0" fontId="210" fillId="20" borderId="103" xfId="0" applyFont="1" applyFill="1" applyBorder="1" applyAlignment="1" applyProtection="1">
      <alignment horizontal="center" vertical="center" wrapText="1"/>
      <protection locked="0"/>
    </xf>
    <xf numFmtId="0" fontId="129" fillId="2" borderId="104" xfId="0" applyFont="1" applyFill="1" applyBorder="1" applyAlignment="1" applyProtection="1">
      <alignment horizontal="left" vertical="center"/>
      <protection locked="0"/>
    </xf>
    <xf numFmtId="0" fontId="129" fillId="2" borderId="104" xfId="0" applyFont="1" applyFill="1" applyBorder="1" applyAlignment="1" applyProtection="1">
      <alignment horizontal="center" vertical="center"/>
      <protection locked="0"/>
    </xf>
    <xf numFmtId="175" fontId="129" fillId="2" borderId="104" xfId="0" applyNumberFormat="1" applyFont="1" applyFill="1" applyBorder="1" applyAlignment="1" applyProtection="1">
      <alignment horizontal="center" vertical="center"/>
      <protection locked="0"/>
    </xf>
    <xf numFmtId="0" fontId="129" fillId="2" borderId="104" xfId="0" applyFont="1" applyFill="1" applyBorder="1" applyAlignment="1" applyProtection="1">
      <alignment horizontal="center" vertical="center" wrapText="1"/>
      <protection locked="0"/>
    </xf>
    <xf numFmtId="0" fontId="211" fillId="2" borderId="105" xfId="0" applyFont="1" applyFill="1" applyBorder="1" applyAlignment="1" applyProtection="1">
      <alignment horizontal="left" vertical="center"/>
      <protection locked="0"/>
    </xf>
    <xf numFmtId="0" fontId="129" fillId="2" borderId="105" xfId="0" applyFont="1" applyFill="1" applyBorder="1" applyAlignment="1" applyProtection="1">
      <alignment horizontal="left" vertical="center"/>
      <protection locked="0"/>
    </xf>
    <xf numFmtId="0" fontId="129" fillId="2" borderId="105" xfId="0" applyFont="1" applyFill="1" applyBorder="1" applyAlignment="1" applyProtection="1">
      <alignment horizontal="center" vertical="center"/>
      <protection locked="0"/>
    </xf>
    <xf numFmtId="175" fontId="129" fillId="2" borderId="105" xfId="0" applyNumberFormat="1" applyFont="1" applyFill="1" applyBorder="1" applyAlignment="1" applyProtection="1">
      <alignment horizontal="center" vertical="center"/>
      <protection locked="0"/>
    </xf>
    <xf numFmtId="0" fontId="129" fillId="2" borderId="105" xfId="0" applyFont="1" applyFill="1" applyBorder="1" applyAlignment="1" applyProtection="1">
      <alignment horizontal="center" vertical="center" wrapText="1"/>
      <protection locked="0"/>
    </xf>
    <xf numFmtId="0" fontId="129" fillId="2" borderId="106" xfId="0" applyFont="1" applyFill="1" applyBorder="1" applyAlignment="1" applyProtection="1">
      <alignment horizontal="center" vertical="center"/>
      <protection locked="0"/>
    </xf>
    <xf numFmtId="0" fontId="211" fillId="13" borderId="0" xfId="0" applyFont="1" applyFill="1" applyAlignment="1" applyProtection="1">
      <alignment horizontal="left" vertical="center"/>
      <protection locked="0"/>
    </xf>
    <xf numFmtId="0" fontId="211" fillId="13" borderId="106" xfId="0" applyFont="1" applyFill="1" applyBorder="1" applyAlignment="1" applyProtection="1">
      <alignment horizontal="left" vertical="center"/>
      <protection locked="0"/>
    </xf>
    <xf numFmtId="0" fontId="129" fillId="13" borderId="0" xfId="0" applyFont="1" applyFill="1" applyAlignment="1" applyProtection="1">
      <alignment horizontal="left" vertical="center"/>
      <protection locked="0"/>
    </xf>
    <xf numFmtId="0" fontId="129" fillId="13" borderId="0" xfId="0" applyFont="1" applyFill="1" applyAlignment="1" applyProtection="1">
      <alignment horizontal="center" vertical="center"/>
      <protection locked="0"/>
    </xf>
    <xf numFmtId="175" fontId="129" fillId="13" borderId="0" xfId="0" applyNumberFormat="1" applyFont="1" applyFill="1" applyAlignment="1" applyProtection="1">
      <alignment horizontal="center" vertical="center"/>
      <protection locked="0"/>
    </xf>
    <xf numFmtId="0" fontId="129" fillId="13" borderId="0" xfId="0" applyFont="1" applyFill="1" applyAlignment="1" applyProtection="1">
      <alignment horizontal="center" vertical="center" wrapText="1"/>
      <protection locked="0"/>
    </xf>
    <xf numFmtId="0" fontId="129" fillId="13" borderId="106" xfId="0" applyFont="1" applyFill="1" applyBorder="1" applyAlignment="1" applyProtection="1">
      <alignment horizontal="left" vertical="center"/>
      <protection locked="0"/>
    </xf>
    <xf numFmtId="0" fontId="129" fillId="13" borderId="106" xfId="0" applyFont="1" applyFill="1" applyBorder="1" applyAlignment="1" applyProtection="1">
      <alignment horizontal="center" vertical="center"/>
      <protection locked="0"/>
    </xf>
    <xf numFmtId="175" fontId="129" fillId="13" borderId="106" xfId="0" applyNumberFormat="1" applyFont="1" applyFill="1" applyBorder="1" applyAlignment="1" applyProtection="1">
      <alignment horizontal="center" vertical="center"/>
      <protection locked="0"/>
    </xf>
    <xf numFmtId="0" fontId="129" fillId="13" borderId="106" xfId="0" applyFont="1" applyFill="1" applyBorder="1" applyAlignment="1" applyProtection="1">
      <alignment horizontal="center" vertical="center" wrapText="1"/>
      <protection locked="0"/>
    </xf>
    <xf numFmtId="0" fontId="211" fillId="13" borderId="105" xfId="0" applyFont="1" applyFill="1" applyBorder="1" applyAlignment="1" applyProtection="1">
      <alignment horizontal="left" vertical="center"/>
      <protection locked="0"/>
    </xf>
    <xf numFmtId="0" fontId="129" fillId="13" borderId="105" xfId="0" applyFont="1" applyFill="1" applyBorder="1" applyAlignment="1" applyProtection="1">
      <alignment horizontal="left" vertical="center"/>
      <protection locked="0"/>
    </xf>
    <xf numFmtId="0" fontId="129" fillId="13" borderId="105" xfId="0" applyFont="1" applyFill="1" applyBorder="1" applyAlignment="1" applyProtection="1">
      <alignment horizontal="center" vertical="center"/>
      <protection locked="0"/>
    </xf>
    <xf numFmtId="175" fontId="129" fillId="13" borderId="105" xfId="0" applyNumberFormat="1" applyFont="1" applyFill="1" applyBorder="1" applyAlignment="1" applyProtection="1">
      <alignment horizontal="center" vertical="center"/>
      <protection locked="0"/>
    </xf>
    <xf numFmtId="0" fontId="129" fillId="13" borderId="105" xfId="0" applyFont="1" applyFill="1" applyBorder="1" applyAlignment="1" applyProtection="1">
      <alignment horizontal="center" vertical="center" wrapText="1"/>
      <protection locked="0"/>
    </xf>
    <xf numFmtId="0" fontId="212" fillId="2" borderId="104" xfId="0" applyFont="1" applyFill="1" applyBorder="1" applyAlignment="1" applyProtection="1">
      <alignment horizontal="left" vertical="center"/>
      <protection locked="0"/>
    </xf>
    <xf numFmtId="0" fontId="129" fillId="2" borderId="106" xfId="0" applyFont="1" applyFill="1" applyBorder="1" applyAlignment="1" applyProtection="1">
      <alignment horizontal="centerContinuous" vertical="center" wrapText="1"/>
      <protection locked="0"/>
    </xf>
    <xf numFmtId="0" fontId="71" fillId="12" borderId="5" xfId="0" applyFont="1" applyFill="1" applyBorder="1" applyAlignment="1" applyProtection="1">
      <alignment horizontal="left" vertical="center"/>
      <protection locked="0"/>
    </xf>
    <xf numFmtId="0" fontId="71" fillId="12" borderId="34" xfId="0" applyFont="1" applyFill="1" applyBorder="1" applyAlignment="1" applyProtection="1">
      <alignment horizontal="left" vertical="center"/>
      <protection locked="0"/>
    </xf>
    <xf numFmtId="175" fontId="71" fillId="12" borderId="34" xfId="0" applyNumberFormat="1" applyFont="1" applyFill="1" applyBorder="1" applyAlignment="1" applyProtection="1">
      <alignment horizontal="left" vertical="center"/>
      <protection locked="0"/>
    </xf>
    <xf numFmtId="0" fontId="71" fillId="12" borderId="34" xfId="0" applyFont="1" applyFill="1" applyBorder="1" applyAlignment="1" applyProtection="1">
      <alignment horizontal="left" vertical="center" wrapText="1"/>
      <protection locked="0"/>
    </xf>
    <xf numFmtId="0" fontId="71" fillId="12" borderId="35" xfId="0" applyFont="1" applyFill="1" applyBorder="1" applyAlignment="1" applyProtection="1">
      <alignment horizontal="left" vertical="center"/>
      <protection locked="0"/>
    </xf>
    <xf numFmtId="0" fontId="201" fillId="2" borderId="98" xfId="0" applyFont="1" applyFill="1" applyBorder="1" applyAlignment="1" applyProtection="1">
      <alignment horizontal="left" vertical="center"/>
      <protection locked="0"/>
    </xf>
    <xf numFmtId="0" fontId="0" fillId="15" borderId="0" xfId="0" applyFill="1"/>
    <xf numFmtId="0" fontId="112" fillId="15" borderId="0" xfId="0" applyFont="1" applyFill="1" applyAlignment="1">
      <alignment vertical="center"/>
    </xf>
    <xf numFmtId="0" fontId="89" fillId="11" borderId="4" xfId="0" applyFont="1" applyFill="1" applyBorder="1" applyAlignment="1">
      <alignment horizontal="center"/>
    </xf>
    <xf numFmtId="1" fontId="25" fillId="11" borderId="107" xfId="0" applyNumberFormat="1" applyFont="1" applyFill="1" applyBorder="1" applyAlignment="1">
      <alignment horizontal="center" vertical="center"/>
    </xf>
    <xf numFmtId="0" fontId="205" fillId="20" borderId="47" xfId="0" applyFont="1" applyFill="1" applyBorder="1" applyAlignment="1">
      <alignment horizontal="left" vertical="center"/>
    </xf>
    <xf numFmtId="0" fontId="65" fillId="11" borderId="47" xfId="0" applyFont="1" applyFill="1" applyBorder="1" applyAlignment="1">
      <alignment horizontal="left" vertical="center"/>
    </xf>
    <xf numFmtId="0" fontId="65" fillId="2" borderId="47" xfId="0" applyFont="1" applyFill="1" applyBorder="1" applyAlignment="1">
      <alignment horizontal="left" vertical="center"/>
    </xf>
    <xf numFmtId="0" fontId="4" fillId="6" borderId="34" xfId="5" applyFill="1" applyBorder="1" applyAlignment="1" applyProtection="1">
      <alignment horizontal="left" vertical="center"/>
      <protection locked="0"/>
    </xf>
    <xf numFmtId="0" fontId="69" fillId="6" borderId="34" xfId="0" applyFont="1" applyFill="1" applyBorder="1" applyAlignment="1" applyProtection="1">
      <alignment horizontal="center" vertical="center"/>
      <protection locked="0"/>
    </xf>
    <xf numFmtId="0" fontId="134" fillId="0" borderId="0" xfId="0" applyFont="1" applyAlignment="1">
      <alignment vertical="center"/>
    </xf>
    <xf numFmtId="0" fontId="217" fillId="6" borderId="0" xfId="0" applyFont="1" applyFill="1" applyAlignment="1">
      <alignment horizontal="center" vertical="center"/>
    </xf>
    <xf numFmtId="0" fontId="0" fillId="0" borderId="108" xfId="0" applyBorder="1"/>
    <xf numFmtId="175" fontId="71" fillId="2" borderId="0" xfId="0" applyNumberFormat="1" applyFont="1" applyFill="1" applyAlignment="1">
      <alignment horizontal="left" vertical="center"/>
    </xf>
    <xf numFmtId="0" fontId="223" fillId="21" borderId="12" xfId="0" applyFont="1" applyFill="1" applyBorder="1" applyAlignment="1">
      <alignment horizontal="center" vertical="center" wrapText="1"/>
    </xf>
    <xf numFmtId="0" fontId="170" fillId="11" borderId="0" xfId="0" applyFont="1" applyFill="1" applyAlignment="1">
      <alignment horizontal="left" vertical="top" wrapText="1"/>
    </xf>
    <xf numFmtId="0" fontId="177" fillId="14" borderId="0" xfId="0" applyFont="1" applyFill="1" applyAlignment="1">
      <alignment horizontal="center" vertical="center"/>
    </xf>
    <xf numFmtId="0" fontId="198" fillId="0" borderId="0" xfId="0" applyFont="1" applyAlignment="1">
      <alignment horizontal="left" vertical="top"/>
    </xf>
    <xf numFmtId="0" fontId="31" fillId="0" borderId="0" xfId="0" applyFont="1" applyAlignment="1">
      <alignment horizontal="left"/>
    </xf>
    <xf numFmtId="0" fontId="3" fillId="0" borderId="12" xfId="0" applyFont="1" applyBorder="1" applyAlignment="1" applyProtection="1">
      <alignment horizontal="center" vertical="center"/>
      <protection locked="0"/>
    </xf>
    <xf numFmtId="0" fontId="134" fillId="0" borderId="0" xfId="0" applyFont="1" applyAlignment="1">
      <alignment horizontal="center" vertical="center"/>
    </xf>
    <xf numFmtId="0" fontId="176" fillId="13" borderId="0" xfId="0" applyFont="1" applyFill="1" applyAlignment="1">
      <alignment horizontal="center" vertical="center"/>
    </xf>
    <xf numFmtId="0" fontId="222" fillId="0" borderId="62" xfId="0" applyFont="1" applyBorder="1" applyAlignment="1">
      <alignment vertical="center"/>
    </xf>
    <xf numFmtId="0" fontId="72" fillId="0" borderId="5" xfId="0" applyFont="1" applyBorder="1" applyAlignment="1">
      <alignment vertical="center" wrapText="1"/>
    </xf>
    <xf numFmtId="0" fontId="0" fillId="0" borderId="0" xfId="0" applyProtection="1">
      <protection locked="0"/>
    </xf>
    <xf numFmtId="0" fontId="0" fillId="2" borderId="102" xfId="0" applyFill="1" applyBorder="1"/>
    <xf numFmtId="0" fontId="170" fillId="2" borderId="0" xfId="0" applyFont="1" applyFill="1" applyAlignment="1">
      <alignment horizontal="left" vertical="top" wrapText="1"/>
    </xf>
    <xf numFmtId="0" fontId="213" fillId="14" borderId="0" xfId="0" applyFont="1" applyFill="1" applyAlignment="1" applyProtection="1">
      <alignment horizontal="left" vertical="center"/>
      <protection locked="0"/>
    </xf>
    <xf numFmtId="0" fontId="71" fillId="14" borderId="0" xfId="0" applyFont="1" applyFill="1" applyAlignment="1" applyProtection="1">
      <alignment horizontal="left" vertical="center"/>
      <protection locked="0"/>
    </xf>
    <xf numFmtId="0" fontId="71" fillId="14" borderId="0" xfId="0" applyFont="1" applyFill="1" applyAlignment="1" applyProtection="1">
      <alignment horizontal="center" vertical="center"/>
      <protection locked="0"/>
    </xf>
    <xf numFmtId="175" fontId="71" fillId="14" borderId="0" xfId="0" applyNumberFormat="1" applyFont="1" applyFill="1" applyAlignment="1" applyProtection="1">
      <alignment horizontal="center" vertical="center"/>
      <protection locked="0"/>
    </xf>
    <xf numFmtId="0" fontId="71" fillId="14" borderId="0" xfId="0" applyFont="1" applyFill="1" applyAlignment="1" applyProtection="1">
      <alignment horizontal="center" vertical="center" wrapText="1"/>
      <protection locked="0"/>
    </xf>
    <xf numFmtId="0" fontId="129" fillId="14" borderId="0" xfId="0" applyFont="1" applyFill="1" applyAlignment="1" applyProtection="1">
      <alignment horizontal="center" vertical="center"/>
      <protection locked="0"/>
    </xf>
    <xf numFmtId="0" fontId="24" fillId="0" borderId="110" xfId="0" applyFont="1" applyBorder="1" applyAlignment="1" applyProtection="1">
      <alignment vertical="center"/>
      <protection locked="0"/>
    </xf>
    <xf numFmtId="0" fontId="24" fillId="0" borderId="111" xfId="0" applyFont="1" applyBorder="1" applyAlignment="1" applyProtection="1">
      <alignment vertical="center"/>
      <protection locked="0"/>
    </xf>
    <xf numFmtId="0" fontId="191" fillId="0" borderId="0" xfId="0" applyFont="1" applyAlignment="1">
      <alignment horizontal="center"/>
    </xf>
    <xf numFmtId="0" fontId="24" fillId="0" borderId="112" xfId="0" applyFont="1" applyBorder="1" applyAlignment="1" applyProtection="1">
      <alignment horizontal="center" vertical="center"/>
      <protection locked="0"/>
    </xf>
    <xf numFmtId="175" fontId="73" fillId="0" borderId="113" xfId="0" applyNumberFormat="1" applyFont="1" applyBorder="1" applyAlignment="1" applyProtection="1">
      <alignment horizontal="center" vertical="center"/>
      <protection locked="0"/>
    </xf>
    <xf numFmtId="175" fontId="73" fillId="0" borderId="114" xfId="0" applyNumberFormat="1" applyFont="1" applyBorder="1" applyAlignment="1" applyProtection="1">
      <alignment horizontal="center" vertical="center"/>
      <protection locked="0"/>
    </xf>
    <xf numFmtId="175" fontId="73" fillId="0" borderId="115" xfId="0" applyNumberFormat="1" applyFont="1" applyBorder="1" applyAlignment="1" applyProtection="1">
      <alignment horizontal="center" vertical="center"/>
      <protection locked="0"/>
    </xf>
    <xf numFmtId="0" fontId="229" fillId="0" borderId="29" xfId="0" applyFont="1" applyBorder="1" applyAlignment="1">
      <alignment horizontal="left" vertical="center"/>
    </xf>
    <xf numFmtId="0" fontId="229" fillId="0" borderId="4" xfId="0" applyFont="1" applyBorder="1" applyAlignment="1">
      <alignment horizontal="left" vertical="center"/>
    </xf>
    <xf numFmtId="176" fontId="253" fillId="11" borderId="3" xfId="0" applyNumberFormat="1" applyFont="1" applyFill="1" applyBorder="1" applyAlignment="1">
      <alignment horizontal="center" vertical="center"/>
    </xf>
    <xf numFmtId="176" fontId="134" fillId="11" borderId="3" xfId="0" applyNumberFormat="1" applyFont="1" applyFill="1" applyBorder="1" applyAlignment="1">
      <alignment horizontal="center" vertical="center"/>
    </xf>
    <xf numFmtId="0" fontId="4" fillId="0" borderId="0" xfId="5" applyFill="1" applyAlignment="1" applyProtection="1"/>
    <xf numFmtId="0" fontId="115" fillId="25" borderId="0" xfId="0" applyFont="1" applyFill="1" applyAlignment="1">
      <alignment horizontal="center" vertical="center"/>
    </xf>
    <xf numFmtId="0" fontId="0" fillId="26" borderId="0" xfId="0" applyFill="1"/>
    <xf numFmtId="0" fontId="0" fillId="27" borderId="0" xfId="0" applyFill="1"/>
    <xf numFmtId="0" fontId="24" fillId="22" borderId="29" xfId="0" applyFont="1" applyFill="1" applyBorder="1"/>
    <xf numFmtId="0" fontId="0" fillId="22" borderId="25" xfId="0" applyFill="1" applyBorder="1"/>
    <xf numFmtId="0" fontId="0" fillId="22" borderId="64" xfId="0" applyFill="1" applyBorder="1"/>
    <xf numFmtId="0" fontId="24" fillId="22" borderId="62" xfId="0" applyFont="1" applyFill="1" applyBorder="1"/>
    <xf numFmtId="0" fontId="0" fillId="22" borderId="24" xfId="0" applyFill="1" applyBorder="1"/>
    <xf numFmtId="0" fontId="0" fillId="22" borderId="63" xfId="0" applyFill="1" applyBorder="1"/>
    <xf numFmtId="0" fontId="145" fillId="0" borderId="0" xfId="0" applyFont="1" applyAlignment="1">
      <alignment vertical="center"/>
    </xf>
    <xf numFmtId="0" fontId="89" fillId="2" borderId="24" xfId="0" applyFont="1" applyFill="1" applyBorder="1" applyAlignment="1">
      <alignment horizontal="center" vertical="center"/>
    </xf>
    <xf numFmtId="0" fontId="29" fillId="6" borderId="116" xfId="0" applyFont="1" applyFill="1" applyBorder="1" applyAlignment="1">
      <alignment horizontal="center" vertical="center"/>
    </xf>
    <xf numFmtId="0" fontId="89" fillId="2" borderId="117" xfId="0" applyFont="1" applyFill="1" applyBorder="1" applyAlignment="1">
      <alignment horizontal="center" vertical="center"/>
    </xf>
    <xf numFmtId="0" fontId="0" fillId="26" borderId="22" xfId="0" applyFill="1" applyBorder="1"/>
    <xf numFmtId="0" fontId="0" fillId="26" borderId="18" xfId="0" applyFill="1" applyBorder="1"/>
    <xf numFmtId="0" fontId="0" fillId="26" borderId="98" xfId="0" applyFill="1" applyBorder="1"/>
    <xf numFmtId="0" fontId="142" fillId="0" borderId="98" xfId="0" applyFont="1" applyBorder="1" applyAlignment="1">
      <alignment horizontal="right" vertical="center"/>
    </xf>
    <xf numFmtId="0" fontId="0" fillId="26" borderId="71" xfId="0" applyFill="1" applyBorder="1"/>
    <xf numFmtId="0" fontId="0" fillId="26" borderId="21" xfId="0" applyFill="1" applyBorder="1"/>
    <xf numFmtId="0" fontId="0" fillId="26" borderId="118" xfId="0" applyFill="1" applyBorder="1"/>
    <xf numFmtId="0" fontId="0" fillId="26" borderId="23" xfId="0" applyFill="1" applyBorder="1"/>
    <xf numFmtId="0" fontId="0" fillId="26" borderId="23" xfId="0" applyFill="1" applyBorder="1" applyAlignment="1">
      <alignment vertical="center"/>
    </xf>
    <xf numFmtId="0" fontId="0" fillId="26" borderId="97" xfId="0" applyFill="1" applyBorder="1"/>
    <xf numFmtId="0" fontId="0" fillId="27" borderId="98" xfId="0" applyFill="1" applyBorder="1"/>
    <xf numFmtId="0" fontId="0" fillId="27" borderId="23" xfId="0" applyFill="1" applyBorder="1"/>
    <xf numFmtId="0" fontId="0" fillId="28" borderId="0" xfId="0" applyFill="1"/>
    <xf numFmtId="0" fontId="4" fillId="27" borderId="0" xfId="5" applyFill="1" applyAlignment="1" applyProtection="1"/>
    <xf numFmtId="0" fontId="254" fillId="29" borderId="119" xfId="0" applyFont="1" applyFill="1" applyBorder="1" applyAlignment="1">
      <alignment vertical="center"/>
    </xf>
    <xf numFmtId="0" fontId="149" fillId="30" borderId="74" xfId="0" applyFont="1" applyFill="1" applyBorder="1" applyAlignment="1">
      <alignment horizontal="center" vertical="center" wrapText="1"/>
    </xf>
    <xf numFmtId="1" fontId="255" fillId="28" borderId="0" xfId="0" applyNumberFormat="1" applyFont="1" applyFill="1" applyAlignment="1">
      <alignment horizontal="center" vertical="center"/>
    </xf>
    <xf numFmtId="0" fontId="27" fillId="28" borderId="0" xfId="0" applyFont="1" applyFill="1"/>
    <xf numFmtId="0" fontId="4" fillId="28" borderId="0" xfId="5" quotePrefix="1" applyFill="1" applyBorder="1" applyAlignment="1" applyProtection="1">
      <alignment horizontal="left" vertical="center"/>
    </xf>
    <xf numFmtId="0" fontId="108" fillId="28" borderId="0" xfId="0" applyFont="1" applyFill="1" applyAlignment="1">
      <alignment horizontal="left"/>
    </xf>
    <xf numFmtId="0" fontId="150" fillId="28" borderId="120" xfId="0" applyFont="1" applyFill="1" applyBorder="1" applyAlignment="1">
      <alignment horizontal="center" textRotation="255"/>
    </xf>
    <xf numFmtId="0" fontId="152" fillId="28" borderId="0" xfId="0" quotePrefix="1" applyFont="1" applyFill="1" applyAlignment="1">
      <alignment horizontal="left" vertical="center"/>
    </xf>
    <xf numFmtId="0" fontId="109" fillId="28" borderId="0" xfId="0" applyFont="1" applyFill="1" applyAlignment="1">
      <alignment horizontal="left"/>
    </xf>
    <xf numFmtId="0" fontId="109" fillId="28" borderId="0" xfId="0" applyFont="1" applyFill="1" applyAlignment="1">
      <alignment horizontal="left" vertical="center"/>
    </xf>
    <xf numFmtId="0" fontId="35" fillId="28" borderId="0" xfId="0" quotePrefix="1" applyFont="1" applyFill="1" applyAlignment="1">
      <alignment horizontal="left" vertical="center"/>
    </xf>
    <xf numFmtId="0" fontId="133" fillId="28" borderId="0" xfId="0" applyFont="1" applyFill="1" applyAlignment="1">
      <alignment vertical="center"/>
    </xf>
    <xf numFmtId="0" fontId="109" fillId="28" borderId="0" xfId="0" applyFont="1" applyFill="1"/>
    <xf numFmtId="0" fontId="105" fillId="0" borderId="1" xfId="0" applyFont="1" applyBorder="1" applyAlignment="1">
      <alignment horizontal="center" vertical="center" wrapText="1"/>
    </xf>
    <xf numFmtId="0" fontId="0" fillId="28" borderId="0" xfId="0" applyFill="1" applyAlignment="1">
      <alignment horizontal="center" vertical="center"/>
    </xf>
    <xf numFmtId="0" fontId="142" fillId="28" borderId="0" xfId="0" applyFont="1" applyFill="1" applyAlignment="1">
      <alignment horizontal="right" vertical="center"/>
    </xf>
    <xf numFmtId="0" fontId="89" fillId="28" borderId="0" xfId="0" applyFont="1" applyFill="1" applyAlignment="1">
      <alignment horizontal="center"/>
    </xf>
    <xf numFmtId="0" fontId="118" fillId="28" borderId="0" xfId="0" applyFont="1" applyFill="1"/>
    <xf numFmtId="0" fontId="116" fillId="28" borderId="0" xfId="0" applyFont="1" applyFill="1" applyAlignment="1">
      <alignment horizontal="center" vertical="center" textRotation="90"/>
    </xf>
    <xf numFmtId="0" fontId="89" fillId="28" borderId="0" xfId="0" applyFont="1" applyFill="1" applyAlignment="1">
      <alignment vertical="center"/>
    </xf>
    <xf numFmtId="0" fontId="134" fillId="8" borderId="15" xfId="0" applyFont="1" applyFill="1" applyBorder="1" applyAlignment="1">
      <alignment vertical="center"/>
    </xf>
    <xf numFmtId="0" fontId="134" fillId="8" borderId="0" xfId="0" applyFont="1" applyFill="1" applyAlignment="1">
      <alignment vertical="center"/>
    </xf>
    <xf numFmtId="0" fontId="29" fillId="0" borderId="47" xfId="0" applyFont="1" applyBorder="1" applyAlignment="1">
      <alignment horizontal="center" vertical="center"/>
    </xf>
    <xf numFmtId="0" fontId="255" fillId="31" borderId="1" xfId="0" applyFont="1" applyFill="1" applyBorder="1" applyAlignment="1">
      <alignment horizontal="center" vertical="center"/>
    </xf>
    <xf numFmtId="0" fontId="255" fillId="31" borderId="6" xfId="0" applyFont="1" applyFill="1" applyBorder="1" applyAlignment="1">
      <alignment horizontal="center" vertical="center"/>
    </xf>
    <xf numFmtId="0" fontId="255" fillId="31" borderId="3" xfId="0" applyFont="1" applyFill="1" applyBorder="1" applyAlignment="1">
      <alignment horizontal="center" vertical="center"/>
    </xf>
    <xf numFmtId="0" fontId="256" fillId="28" borderId="0" xfId="0" applyFont="1" applyFill="1"/>
    <xf numFmtId="0" fontId="3" fillId="32" borderId="1" xfId="0" applyFont="1" applyFill="1" applyBorder="1" applyAlignment="1">
      <alignment horizontal="left"/>
    </xf>
    <xf numFmtId="0" fontId="30" fillId="32" borderId="1" xfId="0" applyFont="1" applyFill="1" applyBorder="1" applyAlignment="1">
      <alignment horizontal="left"/>
    </xf>
    <xf numFmtId="2" fontId="3" fillId="32" borderId="1" xfId="0" applyNumberFormat="1" applyFont="1" applyFill="1" applyBorder="1" applyAlignment="1">
      <alignment horizontal="left"/>
    </xf>
    <xf numFmtId="2" fontId="30" fillId="32" borderId="1" xfId="0" applyNumberFormat="1" applyFont="1" applyFill="1" applyBorder="1" applyAlignment="1">
      <alignment horizontal="left"/>
    </xf>
    <xf numFmtId="0" fontId="156" fillId="0" borderId="0" xfId="0" applyFont="1" applyAlignment="1">
      <alignment horizontal="center" vertical="center"/>
    </xf>
    <xf numFmtId="0" fontId="257" fillId="0" borderId="0" xfId="0" applyFont="1"/>
    <xf numFmtId="0" fontId="142" fillId="0" borderId="0" xfId="0" applyFont="1" applyAlignment="1">
      <alignment horizontal="right" vertical="center"/>
    </xf>
    <xf numFmtId="0" fontId="30" fillId="32" borderId="3" xfId="0" applyFont="1" applyFill="1" applyBorder="1" applyAlignment="1">
      <alignment horizontal="left"/>
    </xf>
    <xf numFmtId="0" fontId="144" fillId="33" borderId="74" xfId="0" applyFont="1" applyFill="1" applyBorder="1" applyAlignment="1">
      <alignment horizontal="center" vertical="center" wrapText="1"/>
    </xf>
    <xf numFmtId="49" fontId="145" fillId="33" borderId="3" xfId="0" applyNumberFormat="1" applyFont="1" applyFill="1" applyBorder="1" applyAlignment="1">
      <alignment horizontal="center"/>
    </xf>
    <xf numFmtId="49" fontId="145" fillId="33" borderId="1" xfId="0" applyNumberFormat="1" applyFont="1" applyFill="1" applyBorder="1" applyAlignment="1">
      <alignment horizontal="center"/>
    </xf>
    <xf numFmtId="49" fontId="45" fillId="33" borderId="1" xfId="0" applyNumberFormat="1" applyFont="1" applyFill="1" applyBorder="1" applyAlignment="1">
      <alignment horizontal="center"/>
    </xf>
    <xf numFmtId="49" fontId="145" fillId="30" borderId="1" xfId="0" applyNumberFormat="1" applyFont="1" applyFill="1" applyBorder="1" applyAlignment="1">
      <alignment horizontal="center"/>
    </xf>
    <xf numFmtId="49" fontId="145" fillId="30" borderId="3" xfId="0" applyNumberFormat="1" applyFont="1" applyFill="1" applyBorder="1" applyAlignment="1">
      <alignment horizontal="center"/>
    </xf>
    <xf numFmtId="49" fontId="45" fillId="30" borderId="1" xfId="0" applyNumberFormat="1" applyFont="1" applyFill="1" applyBorder="1" applyAlignment="1">
      <alignment horizontal="center"/>
    </xf>
    <xf numFmtId="0" fontId="45" fillId="33" borderId="1" xfId="0" applyFont="1" applyFill="1" applyBorder="1" applyAlignment="1">
      <alignment horizontal="center"/>
    </xf>
    <xf numFmtId="0" fontId="45" fillId="30" borderId="1" xfId="0" applyFont="1" applyFill="1" applyBorder="1" applyAlignment="1">
      <alignment horizontal="center"/>
    </xf>
    <xf numFmtId="0" fontId="158" fillId="30" borderId="1" xfId="0" applyFont="1" applyFill="1" applyBorder="1" applyAlignment="1">
      <alignment horizontal="center"/>
    </xf>
    <xf numFmtId="176" fontId="3" fillId="11" borderId="1" xfId="0" applyNumberFormat="1" applyFont="1" applyFill="1" applyBorder="1" applyAlignment="1">
      <alignment horizontal="center" vertical="center"/>
    </xf>
    <xf numFmtId="49" fontId="78" fillId="11" borderId="1" xfId="0" applyNumberFormat="1" applyFont="1" applyFill="1" applyBorder="1" applyAlignment="1">
      <alignment horizontal="center"/>
    </xf>
    <xf numFmtId="0" fontId="0" fillId="28" borderId="0" xfId="0" applyFill="1" applyAlignment="1">
      <alignment horizontal="center"/>
    </xf>
    <xf numFmtId="0" fontId="29" fillId="28" borderId="0" xfId="0" applyFont="1" applyFill="1" applyAlignment="1">
      <alignment horizontal="center"/>
    </xf>
    <xf numFmtId="1" fontId="258" fillId="32" borderId="3" xfId="0" applyNumberFormat="1" applyFont="1" applyFill="1" applyBorder="1" applyAlignment="1">
      <alignment horizontal="center" vertical="center"/>
    </xf>
    <xf numFmtId="1" fontId="258" fillId="32" borderId="1" xfId="0" applyNumberFormat="1" applyFont="1" applyFill="1" applyBorder="1" applyAlignment="1">
      <alignment horizontal="center" vertical="center"/>
    </xf>
    <xf numFmtId="1" fontId="258" fillId="32" borderId="29" xfId="0" applyNumberFormat="1" applyFont="1" applyFill="1" applyBorder="1" applyAlignment="1">
      <alignment horizontal="center" vertical="center"/>
    </xf>
    <xf numFmtId="0" fontId="94" fillId="0" borderId="0" xfId="0" applyFont="1" applyAlignment="1">
      <alignment horizontal="center" vertical="center"/>
    </xf>
    <xf numFmtId="0" fontId="135" fillId="28" borderId="0" xfId="0" applyFont="1" applyFill="1" applyAlignment="1">
      <alignment vertical="center"/>
    </xf>
    <xf numFmtId="0" fontId="111" fillId="28" borderId="0" xfId="0" applyFont="1" applyFill="1" applyAlignment="1">
      <alignment vertical="center"/>
    </xf>
    <xf numFmtId="0" fontId="0" fillId="28" borderId="0" xfId="0" applyFill="1" applyAlignment="1">
      <alignment vertical="center"/>
    </xf>
    <xf numFmtId="0" fontId="121" fillId="28" borderId="0" xfId="0" applyFont="1" applyFill="1" applyAlignment="1">
      <alignment vertical="center" textRotation="90"/>
    </xf>
    <xf numFmtId="0" fontId="122" fillId="28" borderId="0" xfId="0" applyFont="1" applyFill="1" applyAlignment="1">
      <alignment horizontal="center" vertical="center"/>
    </xf>
    <xf numFmtId="0" fontId="113" fillId="28" borderId="0" xfId="0" applyFont="1" applyFill="1" applyAlignment="1">
      <alignment horizontal="center"/>
    </xf>
    <xf numFmtId="0" fontId="115" fillId="28" borderId="0" xfId="0" applyFont="1" applyFill="1" applyAlignment="1">
      <alignment horizontal="center" vertical="center"/>
    </xf>
    <xf numFmtId="0" fontId="0" fillId="28" borderId="4" xfId="0" applyFill="1" applyBorder="1"/>
    <xf numFmtId="0" fontId="0" fillId="35" borderId="0" xfId="0" applyFill="1"/>
    <xf numFmtId="0" fontId="0" fillId="35" borderId="0" xfId="0" applyFill="1" applyAlignment="1">
      <alignment vertical="center"/>
    </xf>
    <xf numFmtId="0" fontId="225" fillId="35" borderId="0" xfId="0" applyFont="1" applyFill="1" applyAlignment="1">
      <alignment vertical="center"/>
    </xf>
    <xf numFmtId="0" fontId="120" fillId="35" borderId="0" xfId="0" applyFont="1" applyFill="1"/>
    <xf numFmtId="0" fontId="119" fillId="35" borderId="0" xfId="0" applyFont="1" applyFill="1" applyAlignment="1">
      <alignment horizontal="center"/>
    </xf>
    <xf numFmtId="0" fontId="110" fillId="35" borderId="0" xfId="0" applyFont="1" applyFill="1" applyAlignment="1">
      <alignment horizontal="center"/>
    </xf>
    <xf numFmtId="0" fontId="94" fillId="35" borderId="0" xfId="0" applyFont="1" applyFill="1"/>
    <xf numFmtId="0" fontId="116" fillId="35" borderId="0" xfId="0" applyFont="1" applyFill="1" applyAlignment="1">
      <alignment horizontal="center" vertical="center" textRotation="90"/>
    </xf>
    <xf numFmtId="0" fontId="116" fillId="35" borderId="0" xfId="0" applyFont="1" applyFill="1" applyAlignment="1">
      <alignment horizontal="center" vertical="center"/>
    </xf>
    <xf numFmtId="0" fontId="4" fillId="35" borderId="0" xfId="5" applyFill="1" applyAlignment="1" applyProtection="1"/>
    <xf numFmtId="0" fontId="259" fillId="35" borderId="0" xfId="0" applyFont="1" applyFill="1"/>
    <xf numFmtId="0" fontId="260" fillId="35" borderId="0" xfId="0" applyFont="1" applyFill="1"/>
    <xf numFmtId="0" fontId="101" fillId="29" borderId="98" xfId="5" applyFont="1" applyFill="1" applyBorder="1" applyAlignment="1" applyProtection="1"/>
    <xf numFmtId="0" fontId="0" fillId="28" borderId="102" xfId="0" applyFill="1" applyBorder="1"/>
    <xf numFmtId="0" fontId="109" fillId="28" borderId="98" xfId="0" applyFont="1" applyFill="1" applyBorder="1"/>
    <xf numFmtId="0" fontId="27" fillId="28" borderId="98" xfId="0" applyFont="1" applyFill="1" applyBorder="1"/>
    <xf numFmtId="0" fontId="0" fillId="28" borderId="98" xfId="0" applyFill="1" applyBorder="1" applyAlignment="1">
      <alignment horizontal="center" vertical="center"/>
    </xf>
    <xf numFmtId="0" fontId="0" fillId="26" borderId="98" xfId="0" applyFill="1" applyBorder="1" applyAlignment="1">
      <alignment horizontal="center" vertical="center"/>
    </xf>
    <xf numFmtId="0" fontId="142" fillId="28" borderId="98" xfId="0" applyFont="1" applyFill="1" applyBorder="1" applyAlignment="1">
      <alignment horizontal="right" vertical="center"/>
    </xf>
    <xf numFmtId="0" fontId="0" fillId="0" borderId="98" xfId="0" applyBorder="1" applyAlignment="1">
      <alignment horizontal="center" vertical="center"/>
    </xf>
    <xf numFmtId="0" fontId="143" fillId="28" borderId="98" xfId="0" applyFont="1" applyFill="1" applyBorder="1" applyAlignment="1">
      <alignment horizontal="center" vertical="center"/>
    </xf>
    <xf numFmtId="0" fontId="110" fillId="28" borderId="98" xfId="0" applyFont="1" applyFill="1" applyBorder="1" applyAlignment="1">
      <alignment horizontal="right" vertical="center"/>
    </xf>
    <xf numFmtId="0" fontId="112" fillId="8" borderId="64" xfId="0" applyFont="1" applyFill="1" applyBorder="1"/>
    <xf numFmtId="0" fontId="0" fillId="28" borderId="0" xfId="0" quotePrefix="1" applyFill="1"/>
    <xf numFmtId="0" fontId="116" fillId="28" borderId="102" xfId="0" applyFont="1" applyFill="1" applyBorder="1" applyAlignment="1">
      <alignment horizontal="center" vertical="center" textRotation="90"/>
    </xf>
    <xf numFmtId="0" fontId="0" fillId="10" borderId="100" xfId="0" applyFill="1" applyBorder="1"/>
    <xf numFmtId="0" fontId="0" fillId="10" borderId="102" xfId="0" applyFill="1" applyBorder="1"/>
    <xf numFmtId="0" fontId="0" fillId="28" borderId="98" xfId="0" applyFill="1" applyBorder="1"/>
    <xf numFmtId="0" fontId="165" fillId="17" borderId="121" xfId="0" applyFont="1" applyFill="1" applyBorder="1" applyAlignment="1">
      <alignment horizontal="center" vertical="center"/>
    </xf>
    <xf numFmtId="0" fontId="0" fillId="0" borderId="98" xfId="0" applyBorder="1"/>
    <xf numFmtId="0" fontId="0" fillId="0" borderId="102" xfId="0" applyBorder="1"/>
    <xf numFmtId="0" fontId="0" fillId="0" borderId="62" xfId="0" applyBorder="1"/>
    <xf numFmtId="0" fontId="0" fillId="0" borderId="24" xfId="0" applyBorder="1"/>
    <xf numFmtId="0" fontId="0" fillId="0" borderId="63" xfId="0" applyBorder="1"/>
    <xf numFmtId="0" fontId="135" fillId="28" borderId="102" xfId="0" applyFont="1" applyFill="1" applyBorder="1" applyAlignment="1">
      <alignment vertical="center"/>
    </xf>
    <xf numFmtId="0" fontId="261" fillId="26" borderId="0" xfId="0" applyFont="1" applyFill="1" applyAlignment="1">
      <alignment horizontal="center" vertical="center"/>
    </xf>
    <xf numFmtId="0" fontId="111" fillId="0" borderId="98" xfId="0" applyFont="1" applyBorder="1" applyAlignment="1">
      <alignment vertical="center"/>
    </xf>
    <xf numFmtId="0" fontId="78" fillId="0" borderId="62" xfId="0" applyFont="1" applyBorder="1" applyAlignment="1">
      <alignment vertical="center"/>
    </xf>
    <xf numFmtId="0" fontId="114" fillId="2" borderId="98" xfId="0" applyFont="1" applyFill="1" applyBorder="1" applyAlignment="1">
      <alignment horizontal="center"/>
    </xf>
    <xf numFmtId="0" fontId="0" fillId="2" borderId="98" xfId="0" applyFill="1" applyBorder="1" applyAlignment="1">
      <alignment horizontal="center" vertical="center"/>
    </xf>
    <xf numFmtId="0" fontId="254" fillId="29" borderId="122" xfId="0" applyFont="1" applyFill="1" applyBorder="1" applyAlignment="1">
      <alignment vertical="center"/>
    </xf>
    <xf numFmtId="0" fontId="109" fillId="28" borderId="102" xfId="0" applyFont="1" applyFill="1" applyBorder="1" applyAlignment="1">
      <alignment horizontal="left"/>
    </xf>
    <xf numFmtId="0" fontId="27" fillId="0" borderId="98" xfId="0" applyFont="1" applyBorder="1"/>
    <xf numFmtId="0" fontId="27" fillId="28" borderId="102" xfId="0" applyFont="1" applyFill="1" applyBorder="1"/>
    <xf numFmtId="0" fontId="3" fillId="11" borderId="123" xfId="0" applyFont="1" applyFill="1" applyBorder="1" applyAlignment="1">
      <alignment horizontal="center" vertical="center" textRotation="90" wrapText="1"/>
    </xf>
    <xf numFmtId="1" fontId="0" fillId="11" borderId="1" xfId="0" applyNumberFormat="1" applyFill="1" applyBorder="1" applyAlignment="1">
      <alignment horizontal="center" vertical="center"/>
    </xf>
    <xf numFmtId="0" fontId="142" fillId="0" borderId="0" xfId="0" applyFont="1" applyAlignment="1">
      <alignment horizontal="center"/>
    </xf>
    <xf numFmtId="49" fontId="142" fillId="0" borderId="0" xfId="0" applyNumberFormat="1" applyFont="1" applyAlignment="1">
      <alignment horizontal="center"/>
    </xf>
    <xf numFmtId="0" fontId="87" fillId="7" borderId="124" xfId="0" applyFont="1" applyFill="1" applyBorder="1" applyAlignment="1">
      <alignment horizontal="center" vertical="center"/>
    </xf>
    <xf numFmtId="165" fontId="0" fillId="11" borderId="82" xfId="0" applyNumberFormat="1" applyFill="1" applyBorder="1" applyAlignment="1">
      <alignment horizontal="center" vertical="center"/>
    </xf>
    <xf numFmtId="0" fontId="262" fillId="25" borderId="0" xfId="5" applyFont="1" applyFill="1" applyAlignment="1" applyProtection="1">
      <alignment vertical="center"/>
    </xf>
    <xf numFmtId="0" fontId="0" fillId="5" borderId="0" xfId="0" applyFill="1" applyAlignment="1">
      <alignment vertical="center"/>
    </xf>
    <xf numFmtId="0" fontId="224" fillId="6" borderId="0" xfId="0" applyFont="1" applyFill="1" applyAlignment="1">
      <alignment horizontal="center" vertical="center"/>
    </xf>
    <xf numFmtId="0" fontId="0" fillId="23" borderId="254" xfId="0" applyFill="1" applyBorder="1"/>
    <xf numFmtId="0" fontId="4" fillId="0" borderId="64" xfId="5" applyFill="1" applyBorder="1" applyAlignment="1" applyProtection="1">
      <alignment horizontal="center" vertical="center"/>
    </xf>
    <xf numFmtId="0" fontId="0" fillId="23" borderId="255" xfId="0" applyFill="1" applyBorder="1"/>
    <xf numFmtId="0" fontId="0" fillId="23" borderId="255" xfId="0" applyFill="1" applyBorder="1" applyAlignment="1">
      <alignment vertical="center"/>
    </xf>
    <xf numFmtId="0" fontId="135" fillId="5" borderId="0" xfId="0" applyFont="1" applyFill="1" applyAlignment="1">
      <alignment horizontal="center" vertical="center"/>
    </xf>
    <xf numFmtId="0" fontId="260" fillId="24" borderId="0" xfId="0" applyFont="1" applyFill="1" applyAlignment="1">
      <alignment vertical="center" wrapText="1"/>
    </xf>
    <xf numFmtId="0" fontId="4" fillId="0" borderId="1" xfId="5" applyFill="1" applyBorder="1" applyAlignment="1" applyProtection="1">
      <alignment vertical="center"/>
    </xf>
    <xf numFmtId="0" fontId="0" fillId="31" borderId="256" xfId="0" applyFill="1" applyBorder="1"/>
    <xf numFmtId="0" fontId="0" fillId="31" borderId="256" xfId="0" applyFill="1" applyBorder="1" applyAlignment="1">
      <alignment vertical="center"/>
    </xf>
    <xf numFmtId="0" fontId="119" fillId="31" borderId="256" xfId="0" applyFont="1" applyFill="1" applyBorder="1" applyAlignment="1">
      <alignment horizontal="center"/>
    </xf>
    <xf numFmtId="0" fontId="110" fillId="31" borderId="256" xfId="0" applyFont="1" applyFill="1" applyBorder="1" applyAlignment="1">
      <alignment horizontal="center"/>
    </xf>
    <xf numFmtId="0" fontId="116" fillId="31" borderId="256" xfId="0" applyFont="1" applyFill="1" applyBorder="1" applyAlignment="1">
      <alignment horizontal="center" vertical="center" textRotation="90"/>
    </xf>
    <xf numFmtId="0" fontId="0" fillId="31" borderId="257" xfId="0" applyFill="1" applyBorder="1"/>
    <xf numFmtId="0" fontId="0" fillId="31" borderId="257" xfId="0" applyFill="1" applyBorder="1" applyAlignment="1">
      <alignment vertical="center"/>
    </xf>
    <xf numFmtId="0" fontId="0" fillId="36" borderId="258" xfId="0" applyFill="1" applyBorder="1"/>
    <xf numFmtId="0" fontId="0" fillId="36" borderId="258" xfId="0" applyFill="1" applyBorder="1" applyAlignment="1">
      <alignment vertical="center"/>
    </xf>
    <xf numFmtId="0" fontId="119" fillId="36" borderId="258" xfId="0" applyFont="1" applyFill="1" applyBorder="1" applyAlignment="1">
      <alignment horizontal="center"/>
    </xf>
    <xf numFmtId="0" fontId="110" fillId="36" borderId="258" xfId="0" applyFont="1" applyFill="1" applyBorder="1" applyAlignment="1">
      <alignment horizontal="center"/>
    </xf>
    <xf numFmtId="0" fontId="116" fillId="36" borderId="258" xfId="0" applyFont="1" applyFill="1" applyBorder="1" applyAlignment="1">
      <alignment horizontal="center" vertical="center" textRotation="90"/>
    </xf>
    <xf numFmtId="0" fontId="262" fillId="36" borderId="259" xfId="5" applyFont="1" applyFill="1" applyBorder="1" applyAlignment="1" applyProtection="1">
      <alignment vertical="center"/>
    </xf>
    <xf numFmtId="0" fontId="0" fillId="11" borderId="0" xfId="0" applyFill="1" applyAlignment="1">
      <alignment vertical="center"/>
    </xf>
    <xf numFmtId="0" fontId="262" fillId="25" borderId="258" xfId="5" applyFont="1" applyFill="1" applyBorder="1" applyAlignment="1" applyProtection="1">
      <alignment vertical="center"/>
    </xf>
    <xf numFmtId="0" fontId="262" fillId="25" borderId="0" xfId="5" applyFont="1" applyFill="1" applyBorder="1" applyAlignment="1" applyProtection="1">
      <alignment vertical="center"/>
    </xf>
    <xf numFmtId="0" fontId="262" fillId="25" borderId="259" xfId="5" applyFont="1" applyFill="1" applyBorder="1" applyAlignment="1" applyProtection="1">
      <alignment vertical="center"/>
    </xf>
    <xf numFmtId="0" fontId="263" fillId="23" borderId="254" xfId="0" applyFont="1" applyFill="1" applyBorder="1" applyAlignment="1">
      <alignment vertical="center" wrapText="1"/>
    </xf>
    <xf numFmtId="0" fontId="264" fillId="23" borderId="255" xfId="0" applyFont="1" applyFill="1" applyBorder="1" applyAlignment="1">
      <alignment horizontal="right" vertical="center" wrapText="1"/>
    </xf>
    <xf numFmtId="0" fontId="265" fillId="36" borderId="259" xfId="0" applyFont="1" applyFill="1" applyBorder="1" applyAlignment="1">
      <alignment horizontal="right" vertical="center" wrapText="1"/>
    </xf>
    <xf numFmtId="0" fontId="255" fillId="36" borderId="258" xfId="0" applyFont="1" applyFill="1" applyBorder="1" applyAlignment="1">
      <alignment vertical="center"/>
    </xf>
    <xf numFmtId="0" fontId="258" fillId="11" borderId="0" xfId="0" applyFont="1" applyFill="1" applyAlignment="1">
      <alignment vertical="center"/>
    </xf>
    <xf numFmtId="0" fontId="255" fillId="31" borderId="257" xfId="0" applyFont="1" applyFill="1" applyBorder="1" applyAlignment="1">
      <alignment vertical="center"/>
    </xf>
    <xf numFmtId="0" fontId="265" fillId="31" borderId="256" xfId="0" applyFont="1" applyFill="1" applyBorder="1" applyAlignment="1">
      <alignment horizontal="center" vertical="center"/>
    </xf>
    <xf numFmtId="0" fontId="177" fillId="37" borderId="0" xfId="0" applyFont="1" applyFill="1" applyAlignment="1">
      <alignment horizontal="center" vertical="center"/>
    </xf>
    <xf numFmtId="0" fontId="266" fillId="24" borderId="0" xfId="0" applyFont="1" applyFill="1" applyAlignment="1">
      <alignment vertical="center"/>
    </xf>
    <xf numFmtId="0" fontId="0" fillId="24" borderId="0" xfId="0" applyFill="1"/>
    <xf numFmtId="0" fontId="16" fillId="32" borderId="260" xfId="0" applyFont="1" applyFill="1" applyBorder="1" applyAlignment="1">
      <alignment vertical="center"/>
    </xf>
    <xf numFmtId="0" fontId="267" fillId="38" borderId="1" xfId="0" applyFont="1" applyFill="1" applyBorder="1" applyAlignment="1">
      <alignment vertical="center"/>
    </xf>
    <xf numFmtId="0" fontId="30" fillId="32" borderId="260" xfId="0" applyFont="1" applyFill="1" applyBorder="1" applyAlignment="1">
      <alignment horizontal="left"/>
    </xf>
    <xf numFmtId="14" fontId="78" fillId="6" borderId="260" xfId="0" applyNumberFormat="1" applyFont="1" applyFill="1" applyBorder="1" applyAlignment="1">
      <alignment horizontal="center" vertical="center"/>
    </xf>
    <xf numFmtId="176" fontId="3" fillId="11" borderId="260" xfId="0" applyNumberFormat="1" applyFont="1" applyFill="1" applyBorder="1" applyAlignment="1">
      <alignment horizontal="center" vertical="center"/>
    </xf>
    <xf numFmtId="176" fontId="253" fillId="11" borderId="260" xfId="0" applyNumberFormat="1" applyFont="1" applyFill="1" applyBorder="1" applyAlignment="1">
      <alignment horizontal="center" vertical="center"/>
    </xf>
    <xf numFmtId="49" fontId="45" fillId="33" borderId="260" xfId="0" applyNumberFormat="1" applyFont="1" applyFill="1" applyBorder="1" applyAlignment="1">
      <alignment horizontal="center"/>
    </xf>
    <xf numFmtId="49" fontId="145" fillId="33" borderId="260" xfId="0" applyNumberFormat="1" applyFont="1" applyFill="1" applyBorder="1" applyAlignment="1">
      <alignment horizontal="center"/>
    </xf>
    <xf numFmtId="49" fontId="45" fillId="30" borderId="260" xfId="0" applyNumberFormat="1" applyFont="1" applyFill="1" applyBorder="1" applyAlignment="1">
      <alignment horizontal="center"/>
    </xf>
    <xf numFmtId="49" fontId="145" fillId="30" borderId="260" xfId="0" applyNumberFormat="1" applyFont="1" applyFill="1" applyBorder="1" applyAlignment="1">
      <alignment horizontal="center"/>
    </xf>
    <xf numFmtId="0" fontId="45" fillId="33" borderId="260" xfId="0" applyFont="1" applyFill="1" applyBorder="1" applyAlignment="1">
      <alignment horizontal="center"/>
    </xf>
    <xf numFmtId="0" fontId="45" fillId="30" borderId="260" xfId="0" applyFont="1" applyFill="1" applyBorder="1" applyAlignment="1">
      <alignment horizontal="center"/>
    </xf>
    <xf numFmtId="1" fontId="0" fillId="11" borderId="261" xfId="0" applyNumberFormat="1" applyFill="1" applyBorder="1" applyAlignment="1">
      <alignment horizontal="center" vertical="center"/>
    </xf>
    <xf numFmtId="0" fontId="169" fillId="0" borderId="1" xfId="0" applyFont="1" applyBorder="1" applyAlignment="1">
      <alignment horizontal="center" vertical="center" wrapText="1"/>
    </xf>
    <xf numFmtId="0" fontId="19" fillId="0" borderId="1" xfId="0" applyFont="1" applyBorder="1" applyAlignment="1" applyProtection="1">
      <alignment horizontal="center" wrapText="1"/>
      <protection locked="0"/>
    </xf>
    <xf numFmtId="164" fontId="15" fillId="0" borderId="0" xfId="6" applyFont="1" applyFill="1" applyBorder="1" applyAlignment="1">
      <alignment wrapText="1"/>
    </xf>
    <xf numFmtId="0" fontId="268" fillId="25" borderId="12" xfId="0" applyFont="1" applyFill="1" applyBorder="1" applyAlignment="1">
      <alignment horizontal="center" vertical="center"/>
    </xf>
    <xf numFmtId="0" fontId="0" fillId="36" borderId="0" xfId="0" applyFill="1"/>
    <xf numFmtId="0" fontId="82" fillId="2" borderId="2" xfId="0" applyFont="1" applyFill="1" applyBorder="1" applyAlignment="1" applyProtection="1">
      <alignment horizontal="center" vertical="center"/>
      <protection locked="0"/>
    </xf>
    <xf numFmtId="0" fontId="82" fillId="2" borderId="66" xfId="0" applyFont="1" applyFill="1" applyBorder="1" applyAlignment="1" applyProtection="1">
      <alignment horizontal="center" vertical="center"/>
      <protection locked="0"/>
    </xf>
    <xf numFmtId="0" fontId="82" fillId="2" borderId="125"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wrapText="1"/>
      <protection locked="0"/>
    </xf>
    <xf numFmtId="0" fontId="45" fillId="2" borderId="94" xfId="0" applyFont="1" applyFill="1" applyBorder="1" applyProtection="1">
      <protection locked="0"/>
    </xf>
    <xf numFmtId="0" fontId="84" fillId="0" borderId="67" xfId="0" applyFont="1" applyBorder="1" applyAlignment="1" applyProtection="1">
      <alignment horizontal="center" vertical="center" wrapText="1"/>
      <protection locked="0"/>
    </xf>
    <xf numFmtId="0" fontId="269" fillId="36" borderId="47" xfId="0" applyFont="1" applyFill="1" applyBorder="1" applyAlignment="1" applyProtection="1">
      <alignment horizontal="left" vertical="center"/>
      <protection locked="0"/>
    </xf>
    <xf numFmtId="0" fontId="269" fillId="36" borderId="47" xfId="0" applyFont="1" applyFill="1" applyBorder="1" applyAlignment="1" applyProtection="1">
      <alignment horizontal="center" vertical="center"/>
      <protection locked="0"/>
    </xf>
    <xf numFmtId="175" fontId="65" fillId="2" borderId="47" xfId="0" applyNumberFormat="1" applyFont="1" applyFill="1" applyBorder="1" applyAlignment="1" applyProtection="1">
      <alignment horizontal="left" vertical="center"/>
      <protection locked="0"/>
    </xf>
    <xf numFmtId="0" fontId="270" fillId="36" borderId="47" xfId="0" applyFont="1" applyFill="1" applyBorder="1" applyAlignment="1" applyProtection="1">
      <alignment horizontal="center" vertical="center"/>
      <protection locked="0"/>
    </xf>
    <xf numFmtId="0" fontId="271" fillId="0" borderId="0" xfId="0" applyFont="1"/>
    <xf numFmtId="0" fontId="254" fillId="29" borderId="0" xfId="0" applyFont="1" applyFill="1" applyAlignment="1">
      <alignment vertical="center"/>
    </xf>
    <xf numFmtId="0" fontId="142" fillId="0" borderId="0" xfId="0" applyFont="1" applyAlignment="1">
      <alignment horizontal="left" vertical="center"/>
    </xf>
    <xf numFmtId="1" fontId="0" fillId="11" borderId="6" xfId="0" applyNumberFormat="1" applyFill="1" applyBorder="1" applyAlignment="1">
      <alignment horizontal="center" vertical="center"/>
    </xf>
    <xf numFmtId="0" fontId="218" fillId="0" borderId="0" xfId="0" applyFont="1" applyAlignment="1">
      <alignment horizontal="center" vertical="center"/>
    </xf>
    <xf numFmtId="0" fontId="160" fillId="2" borderId="67" xfId="0" applyFont="1" applyFill="1" applyBorder="1" applyAlignment="1" applyProtection="1">
      <alignment horizontal="center" vertical="center"/>
      <protection locked="0"/>
    </xf>
    <xf numFmtId="0" fontId="81" fillId="2" borderId="0" xfId="0" applyFont="1" applyFill="1" applyAlignment="1">
      <alignment vertical="center"/>
    </xf>
    <xf numFmtId="0" fontId="160" fillId="2" borderId="68" xfId="0" applyFont="1" applyFill="1" applyBorder="1" applyAlignment="1" applyProtection="1">
      <alignment horizontal="center" vertical="center"/>
      <protection locked="0"/>
    </xf>
    <xf numFmtId="0" fontId="272" fillId="0" borderId="0" xfId="0" applyFont="1" applyAlignment="1">
      <alignment horizontal="left" vertical="center"/>
    </xf>
    <xf numFmtId="0" fontId="272" fillId="0" borderId="0" xfId="0" applyFont="1" applyAlignment="1">
      <alignment horizontal="center" vertical="center"/>
    </xf>
    <xf numFmtId="0" fontId="59" fillId="26" borderId="0" xfId="0" applyFont="1" applyFill="1" applyAlignment="1">
      <alignment horizontal="center" vertical="center"/>
    </xf>
    <xf numFmtId="0" fontId="59" fillId="26" borderId="0" xfId="0" applyFont="1" applyFill="1"/>
    <xf numFmtId="0" fontId="273" fillId="0" borderId="0" xfId="0" applyFont="1" applyAlignment="1">
      <alignment vertical="center"/>
    </xf>
    <xf numFmtId="0" fontId="260" fillId="39" borderId="0" xfId="0" applyFont="1" applyFill="1" applyProtection="1">
      <protection locked="0"/>
    </xf>
    <xf numFmtId="0" fontId="24" fillId="26" borderId="0" xfId="0" applyFont="1" applyFill="1"/>
    <xf numFmtId="0" fontId="256" fillId="26" borderId="0" xfId="0" applyFont="1" applyFill="1" applyAlignment="1">
      <alignment vertical="center"/>
    </xf>
    <xf numFmtId="0" fontId="256" fillId="26" borderId="0" xfId="0" applyFont="1" applyFill="1"/>
    <xf numFmtId="0" fontId="274" fillId="28" borderId="0" xfId="0" applyFont="1" applyFill="1" applyAlignment="1">
      <alignment horizontal="center" vertical="center" wrapText="1"/>
    </xf>
    <xf numFmtId="0" fontId="275" fillId="0" borderId="0" xfId="0" applyFont="1" applyAlignment="1">
      <alignment horizontal="center" vertical="center"/>
    </xf>
    <xf numFmtId="0" fontId="276" fillId="2" borderId="0" xfId="0" applyFont="1" applyFill="1" applyAlignment="1">
      <alignment horizontal="left" vertical="center"/>
    </xf>
    <xf numFmtId="0" fontId="78" fillId="0" borderId="22" xfId="0" applyFont="1" applyBorder="1" applyAlignment="1">
      <alignment horizontal="center" vertical="center" wrapText="1"/>
    </xf>
    <xf numFmtId="0" fontId="78" fillId="0" borderId="62" xfId="0" applyFont="1" applyBorder="1" applyAlignment="1">
      <alignment horizontal="center" vertical="center"/>
    </xf>
    <xf numFmtId="0" fontId="277" fillId="0" borderId="80" xfId="0" applyFont="1" applyBorder="1" applyAlignment="1">
      <alignment horizontal="center" vertical="center"/>
    </xf>
    <xf numFmtId="0" fontId="278" fillId="2" borderId="0" xfId="0" applyFont="1" applyFill="1"/>
    <xf numFmtId="0" fontId="260" fillId="31" borderId="0" xfId="0" applyFont="1" applyFill="1" applyAlignment="1">
      <alignment horizontal="center" vertical="center"/>
    </xf>
    <xf numFmtId="0" fontId="155" fillId="31" borderId="0" xfId="0" applyFont="1" applyFill="1" applyAlignment="1">
      <alignment vertical="center"/>
    </xf>
    <xf numFmtId="0" fontId="0" fillId="31" borderId="0" xfId="0" applyFill="1" applyAlignment="1">
      <alignment vertical="center"/>
    </xf>
    <xf numFmtId="0" fontId="279" fillId="31" borderId="0" xfId="0" applyFont="1" applyFill="1" applyAlignment="1">
      <alignment vertical="center"/>
    </xf>
    <xf numFmtId="49" fontId="129" fillId="2" borderId="127" xfId="0" applyNumberFormat="1" applyFont="1" applyFill="1" applyBorder="1" applyAlignment="1">
      <alignment horizontal="center" vertical="center"/>
    </xf>
    <xf numFmtId="49" fontId="129" fillId="2" borderId="128" xfId="0" applyNumberFormat="1" applyFont="1" applyFill="1" applyBorder="1" applyAlignment="1">
      <alignment horizontal="center" vertical="center"/>
    </xf>
    <xf numFmtId="0" fontId="24" fillId="0" borderId="1"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89" fillId="2" borderId="0" xfId="0" applyFont="1" applyFill="1" applyAlignment="1">
      <alignment horizontal="center"/>
    </xf>
    <xf numFmtId="49" fontId="65" fillId="2" borderId="129" xfId="0" applyNumberFormat="1" applyFont="1" applyFill="1" applyBorder="1" applyAlignment="1" applyProtection="1">
      <alignment horizontal="center" vertical="center"/>
      <protection locked="0"/>
    </xf>
    <xf numFmtId="49" fontId="129" fillId="2" borderId="130" xfId="0" applyNumberFormat="1" applyFont="1" applyFill="1" applyBorder="1" applyAlignment="1" applyProtection="1">
      <alignment horizontal="center" vertical="center"/>
      <protection locked="0"/>
    </xf>
    <xf numFmtId="49" fontId="129" fillId="2" borderId="33" xfId="0" applyNumberFormat="1" applyFont="1" applyFill="1" applyBorder="1" applyAlignment="1" applyProtection="1">
      <alignment horizontal="center" vertical="center"/>
      <protection locked="0"/>
    </xf>
    <xf numFmtId="0" fontId="0" fillId="2" borderId="35" xfId="0" applyFill="1" applyBorder="1" applyAlignment="1">
      <alignment horizontal="center" vertical="center"/>
    </xf>
    <xf numFmtId="49" fontId="66" fillId="2" borderId="90" xfId="0" applyNumberFormat="1" applyFont="1" applyFill="1" applyBorder="1" applyAlignment="1" applyProtection="1">
      <alignment horizontal="left" vertical="center"/>
      <protection locked="0"/>
    </xf>
    <xf numFmtId="49" fontId="66" fillId="2" borderId="91" xfId="0" applyNumberFormat="1" applyFont="1" applyFill="1" applyBorder="1" applyAlignment="1" applyProtection="1">
      <alignment horizontal="left" vertical="center"/>
      <protection locked="0"/>
    </xf>
    <xf numFmtId="49" fontId="66" fillId="2" borderId="92" xfId="0" applyNumberFormat="1" applyFont="1" applyFill="1" applyBorder="1" applyAlignment="1" applyProtection="1">
      <alignment horizontal="left" vertical="center"/>
      <protection locked="0"/>
    </xf>
    <xf numFmtId="49" fontId="66" fillId="2" borderId="65" xfId="0" applyNumberFormat="1" applyFont="1" applyFill="1" applyBorder="1" applyAlignment="1" applyProtection="1">
      <alignment horizontal="left" vertical="center"/>
      <protection locked="0"/>
    </xf>
    <xf numFmtId="49" fontId="66" fillId="2" borderId="67" xfId="0" applyNumberFormat="1" applyFont="1" applyFill="1" applyBorder="1" applyAlignment="1" applyProtection="1">
      <alignment horizontal="left" vertical="center"/>
      <protection locked="0"/>
    </xf>
    <xf numFmtId="49" fontId="66" fillId="2" borderId="131" xfId="0" applyNumberFormat="1" applyFont="1" applyFill="1" applyBorder="1" applyAlignment="1" applyProtection="1">
      <alignment horizontal="left" vertical="center"/>
      <protection locked="0"/>
    </xf>
    <xf numFmtId="49" fontId="66" fillId="2" borderId="70" xfId="0" applyNumberFormat="1" applyFont="1" applyFill="1" applyBorder="1" applyAlignment="1" applyProtection="1">
      <alignment horizontal="left" vertical="center"/>
      <protection locked="0"/>
    </xf>
    <xf numFmtId="49" fontId="66" fillId="2" borderId="69" xfId="0" applyNumberFormat="1" applyFont="1" applyFill="1" applyBorder="1" applyAlignment="1" applyProtection="1">
      <alignment horizontal="left" vertical="center"/>
      <protection locked="0"/>
    </xf>
    <xf numFmtId="49" fontId="66" fillId="2" borderId="71" xfId="0" applyNumberFormat="1" applyFont="1" applyFill="1" applyBorder="1" applyAlignment="1" applyProtection="1">
      <alignment horizontal="left" vertical="center"/>
      <protection locked="0"/>
    </xf>
    <xf numFmtId="0" fontId="0" fillId="26" borderId="0" xfId="0" applyFill="1" applyProtection="1">
      <protection locked="0"/>
    </xf>
    <xf numFmtId="49" fontId="82" fillId="2" borderId="129" xfId="0" applyNumberFormat="1" applyFont="1" applyFill="1" applyBorder="1" applyAlignment="1" applyProtection="1">
      <alignment horizontal="center" vertical="center"/>
      <protection locked="0"/>
    </xf>
    <xf numFmtId="49" fontId="82" fillId="2" borderId="130" xfId="0" applyNumberFormat="1" applyFont="1" applyFill="1" applyBorder="1" applyAlignment="1" applyProtection="1">
      <alignment horizontal="center" vertical="center"/>
      <protection locked="0"/>
    </xf>
    <xf numFmtId="49" fontId="82" fillId="2" borderId="69" xfId="0" applyNumberFormat="1" applyFont="1" applyFill="1" applyBorder="1" applyAlignment="1" applyProtection="1">
      <alignment horizontal="center" vertical="center"/>
      <protection locked="0"/>
    </xf>
    <xf numFmtId="0" fontId="281" fillId="31" borderId="0" xfId="0" applyFont="1" applyFill="1" applyAlignment="1">
      <alignment horizontal="center" vertical="center"/>
    </xf>
    <xf numFmtId="0" fontId="281" fillId="31" borderId="21" xfId="0" applyFont="1" applyFill="1" applyBorder="1" applyAlignment="1">
      <alignment horizontal="center" vertical="center"/>
    </xf>
    <xf numFmtId="0" fontId="281" fillId="31" borderId="262" xfId="0" applyFont="1" applyFill="1" applyBorder="1" applyAlignment="1">
      <alignment horizontal="center" vertical="center"/>
    </xf>
    <xf numFmtId="0" fontId="281" fillId="31" borderId="263" xfId="0" applyFont="1" applyFill="1" applyBorder="1" applyAlignment="1">
      <alignment horizontal="center" vertical="center"/>
    </xf>
    <xf numFmtId="0" fontId="281" fillId="31" borderId="264" xfId="0" applyFont="1" applyFill="1" applyBorder="1" applyAlignment="1">
      <alignment horizontal="center" vertical="center"/>
    </xf>
    <xf numFmtId="0" fontId="260" fillId="26" borderId="0" xfId="0" applyFont="1" applyFill="1" applyAlignment="1">
      <alignment horizontal="center" vertical="center"/>
    </xf>
    <xf numFmtId="0" fontId="275" fillId="31" borderId="0" xfId="0" applyFont="1" applyFill="1" applyAlignment="1">
      <alignment horizontal="center" vertical="center"/>
    </xf>
    <xf numFmtId="0" fontId="132" fillId="0" borderId="0" xfId="0" applyFont="1" applyAlignment="1">
      <alignment horizontal="left" vertical="center"/>
    </xf>
    <xf numFmtId="0" fontId="0" fillId="26" borderId="254" xfId="0" applyFill="1" applyBorder="1"/>
    <xf numFmtId="0" fontId="0" fillId="35" borderId="1" xfId="0" applyFill="1" applyBorder="1" applyAlignment="1">
      <alignment vertical="center"/>
    </xf>
    <xf numFmtId="0" fontId="0" fillId="34" borderId="0" xfId="0" applyFill="1" applyAlignment="1">
      <alignment horizontal="center" vertical="center"/>
    </xf>
    <xf numFmtId="0" fontId="282" fillId="31" borderId="3" xfId="0" applyFont="1" applyFill="1" applyBorder="1" applyAlignment="1">
      <alignment horizontal="center" vertical="center"/>
    </xf>
    <xf numFmtId="0" fontId="282" fillId="31" borderId="1" xfId="0" applyFont="1" applyFill="1" applyBorder="1" applyAlignment="1">
      <alignment horizontal="center" vertical="center"/>
    </xf>
    <xf numFmtId="0" fontId="283" fillId="24" borderId="12" xfId="0" applyFont="1" applyFill="1" applyBorder="1" applyAlignment="1">
      <alignment horizontal="center" vertical="center"/>
    </xf>
    <xf numFmtId="0" fontId="257" fillId="35" borderId="0" xfId="0" applyFont="1" applyFill="1" applyAlignment="1">
      <alignment horizontal="center" vertical="center"/>
    </xf>
    <xf numFmtId="0" fontId="0" fillId="0" borderId="24" xfId="0" applyBorder="1" applyAlignment="1">
      <alignment horizontal="center" vertical="center"/>
    </xf>
    <xf numFmtId="0" fontId="284" fillId="26" borderId="64" xfId="0" applyFont="1" applyFill="1" applyBorder="1" applyAlignment="1">
      <alignment horizontal="center" vertical="center"/>
    </xf>
    <xf numFmtId="0" fontId="255" fillId="35" borderId="0" xfId="0" applyFont="1" applyFill="1"/>
    <xf numFmtId="0" fontId="0" fillId="35" borderId="0" xfId="0" applyFill="1" applyAlignment="1">
      <alignment horizontal="right" vertical="center"/>
    </xf>
    <xf numFmtId="0" fontId="0" fillId="35" borderId="29" xfId="0" applyFill="1" applyBorder="1" applyAlignment="1">
      <alignment vertical="center"/>
    </xf>
    <xf numFmtId="0" fontId="0" fillId="35" borderId="64" xfId="0" applyFill="1" applyBorder="1"/>
    <xf numFmtId="0" fontId="0" fillId="23" borderId="0" xfId="0" applyFill="1"/>
    <xf numFmtId="0" fontId="78" fillId="40" borderId="29" xfId="0" applyFont="1" applyFill="1" applyBorder="1" applyAlignment="1">
      <alignment horizontal="center" vertical="center" textRotation="90"/>
    </xf>
    <xf numFmtId="1" fontId="0" fillId="40" borderId="29" xfId="0" applyNumberFormat="1" applyFill="1" applyBorder="1" applyAlignment="1">
      <alignment horizontal="center" vertical="center"/>
    </xf>
    <xf numFmtId="0" fontId="260" fillId="31" borderId="21" xfId="0" applyFont="1" applyFill="1" applyBorder="1"/>
    <xf numFmtId="165" fontId="31" fillId="31" borderId="0" xfId="0" applyNumberFormat="1" applyFont="1" applyFill="1" applyAlignment="1">
      <alignment horizontal="center" vertical="center"/>
    </xf>
    <xf numFmtId="0" fontId="0" fillId="31" borderId="0" xfId="0" applyFill="1" applyAlignment="1">
      <alignment horizontal="left" vertical="center"/>
    </xf>
    <xf numFmtId="0" fontId="0" fillId="41" borderId="132" xfId="0" applyFill="1" applyBorder="1" applyAlignment="1">
      <alignment vertical="center"/>
    </xf>
    <xf numFmtId="0" fontId="29" fillId="41" borderId="133" xfId="0" applyFont="1" applyFill="1" applyBorder="1" applyAlignment="1">
      <alignment vertical="center"/>
    </xf>
    <xf numFmtId="0" fontId="0" fillId="42" borderId="0" xfId="0" applyFill="1"/>
    <xf numFmtId="0" fontId="255" fillId="39" borderId="0" xfId="0" applyFont="1" applyFill="1" applyAlignment="1">
      <alignment horizontal="center" vertical="center"/>
    </xf>
    <xf numFmtId="0" fontId="285" fillId="43" borderId="0" xfId="0" applyFont="1" applyFill="1" applyAlignment="1">
      <alignment horizontal="center" vertical="center" wrapText="1"/>
    </xf>
    <xf numFmtId="0" fontId="278" fillId="31" borderId="0" xfId="0" applyFont="1" applyFill="1"/>
    <xf numFmtId="0" fontId="132" fillId="2" borderId="0" xfId="0" applyFont="1" applyFill="1" applyAlignment="1">
      <alignment vertical="center"/>
    </xf>
    <xf numFmtId="0" fontId="29" fillId="41" borderId="265" xfId="0" applyFont="1" applyFill="1" applyBorder="1" applyAlignment="1">
      <alignment vertical="center"/>
    </xf>
    <xf numFmtId="0" fontId="0" fillId="41" borderId="265" xfId="0" applyFill="1" applyBorder="1" applyAlignment="1">
      <alignment vertical="center"/>
    </xf>
    <xf numFmtId="0" fontId="253" fillId="43" borderId="265" xfId="0" applyFont="1" applyFill="1" applyBorder="1" applyAlignment="1">
      <alignment horizontal="center" vertical="center"/>
    </xf>
    <xf numFmtId="0" fontId="286" fillId="26" borderId="265" xfId="0" applyFont="1" applyFill="1" applyBorder="1" applyAlignment="1">
      <alignment vertical="center"/>
    </xf>
    <xf numFmtId="0" fontId="256" fillId="41" borderId="265" xfId="0" applyFont="1" applyFill="1" applyBorder="1" applyAlignment="1">
      <alignment horizontal="left" vertical="center"/>
    </xf>
    <xf numFmtId="0" fontId="25" fillId="44" borderId="265" xfId="0" applyFont="1" applyFill="1" applyBorder="1" applyAlignment="1">
      <alignment vertical="center"/>
    </xf>
    <xf numFmtId="0" fontId="256" fillId="44" borderId="265" xfId="0" applyFont="1" applyFill="1" applyBorder="1" applyAlignment="1">
      <alignment vertical="center"/>
    </xf>
    <xf numFmtId="0" fontId="256" fillId="26" borderId="265" xfId="0" applyFont="1" applyFill="1" applyBorder="1" applyAlignment="1">
      <alignment vertical="center"/>
    </xf>
    <xf numFmtId="0" fontId="29" fillId="44" borderId="265" xfId="0" applyFont="1" applyFill="1" applyBorder="1" applyAlignment="1">
      <alignment vertical="center"/>
    </xf>
    <xf numFmtId="0" fontId="0" fillId="44" borderId="265" xfId="0" applyFill="1" applyBorder="1" applyAlignment="1">
      <alignment vertical="center"/>
    </xf>
    <xf numFmtId="0" fontId="25" fillId="45" borderId="265" xfId="0" applyFont="1" applyFill="1" applyBorder="1" applyAlignment="1">
      <alignment vertical="center"/>
    </xf>
    <xf numFmtId="0" fontId="256" fillId="45" borderId="265" xfId="0" applyFont="1" applyFill="1" applyBorder="1" applyAlignment="1">
      <alignment vertical="center"/>
    </xf>
    <xf numFmtId="0" fontId="255" fillId="46" borderId="265" xfId="0" applyFont="1" applyFill="1" applyBorder="1" applyAlignment="1">
      <alignment vertical="center"/>
    </xf>
    <xf numFmtId="0" fontId="260" fillId="46" borderId="265" xfId="0" applyFont="1" applyFill="1" applyBorder="1" applyAlignment="1">
      <alignment vertical="center"/>
    </xf>
    <xf numFmtId="0" fontId="0" fillId="0" borderId="265" xfId="0" applyBorder="1" applyAlignment="1">
      <alignment vertical="center"/>
    </xf>
    <xf numFmtId="0" fontId="255" fillId="47" borderId="265" xfId="0" applyFont="1" applyFill="1" applyBorder="1" applyAlignment="1">
      <alignment vertical="center"/>
    </xf>
    <xf numFmtId="0" fontId="260" fillId="47" borderId="265" xfId="0" applyFont="1" applyFill="1" applyBorder="1" applyAlignment="1">
      <alignment vertical="center"/>
    </xf>
    <xf numFmtId="0" fontId="255" fillId="39" borderId="265" xfId="0" applyFont="1" applyFill="1" applyBorder="1" applyAlignment="1">
      <alignment vertical="center"/>
    </xf>
    <xf numFmtId="0" fontId="260" fillId="39" borderId="265" xfId="0" applyFont="1" applyFill="1" applyBorder="1" applyAlignment="1">
      <alignment vertical="center"/>
    </xf>
    <xf numFmtId="0" fontId="255" fillId="48" borderId="265" xfId="0" applyFont="1" applyFill="1" applyBorder="1" applyAlignment="1">
      <alignment vertical="center"/>
    </xf>
    <xf numFmtId="0" fontId="260" fillId="48" borderId="265" xfId="0" applyFont="1" applyFill="1" applyBorder="1" applyAlignment="1">
      <alignment vertical="center"/>
    </xf>
    <xf numFmtId="0" fontId="29" fillId="27" borderId="0" xfId="0" applyFont="1" applyFill="1"/>
    <xf numFmtId="0" fontId="29" fillId="24" borderId="134" xfId="0" applyFont="1" applyFill="1" applyBorder="1" applyAlignment="1">
      <alignment horizontal="center" vertical="center"/>
    </xf>
    <xf numFmtId="0" fontId="28" fillId="0" borderId="0" xfId="0" applyFont="1" applyAlignment="1">
      <alignment horizontal="center"/>
    </xf>
    <xf numFmtId="0" fontId="27" fillId="0" borderId="0" xfId="0" applyFont="1"/>
    <xf numFmtId="0" fontId="0" fillId="27" borderId="0" xfId="0" applyFill="1" applyAlignment="1">
      <alignment vertical="center"/>
    </xf>
    <xf numFmtId="0" fontId="0" fillId="23" borderId="254" xfId="0" applyFill="1" applyBorder="1" applyAlignment="1">
      <alignment vertical="center"/>
    </xf>
    <xf numFmtId="0" fontId="0" fillId="28" borderId="98" xfId="0" applyFill="1" applyBorder="1" applyAlignment="1">
      <alignment vertical="center"/>
    </xf>
    <xf numFmtId="0" fontId="0" fillId="28" borderId="102" xfId="0" applyFill="1" applyBorder="1" applyAlignment="1">
      <alignment vertical="center"/>
    </xf>
    <xf numFmtId="49" fontId="45" fillId="33" borderId="265" xfId="0" applyNumberFormat="1" applyFont="1" applyFill="1" applyBorder="1" applyAlignment="1">
      <alignment horizontal="center" vertical="center"/>
    </xf>
    <xf numFmtId="49" fontId="145" fillId="33" borderId="265" xfId="0" applyNumberFormat="1" applyFont="1" applyFill="1" applyBorder="1" applyAlignment="1">
      <alignment horizontal="center" vertical="center"/>
    </xf>
    <xf numFmtId="49" fontId="45" fillId="30" borderId="265" xfId="0" applyNumberFormat="1" applyFont="1" applyFill="1" applyBorder="1" applyAlignment="1">
      <alignment horizontal="center" vertical="center"/>
    </xf>
    <xf numFmtId="49" fontId="145" fillId="30" borderId="265" xfId="0" applyNumberFormat="1" applyFont="1" applyFill="1" applyBorder="1" applyAlignment="1">
      <alignment horizontal="center" vertical="center"/>
    </xf>
    <xf numFmtId="1" fontId="0" fillId="11" borderId="16" xfId="0" applyNumberFormat="1" applyFill="1" applyBorder="1" applyAlignment="1">
      <alignment horizontal="center" vertical="center"/>
    </xf>
    <xf numFmtId="0" fontId="45" fillId="18" borderId="265" xfId="0" applyFont="1" applyFill="1" applyBorder="1" applyAlignment="1">
      <alignment horizontal="center" vertical="center"/>
    </xf>
    <xf numFmtId="0" fontId="45" fillId="16" borderId="265" xfId="0" applyFont="1" applyFill="1" applyBorder="1" applyAlignment="1">
      <alignment horizontal="center" vertical="center"/>
    </xf>
    <xf numFmtId="0" fontId="0" fillId="0" borderId="29" xfId="0" applyBorder="1" applyAlignment="1">
      <alignment horizontal="center" vertical="center"/>
    </xf>
    <xf numFmtId="0" fontId="3" fillId="32" borderId="265" xfId="0" applyFont="1" applyFill="1" applyBorder="1" applyAlignment="1">
      <alignment horizontal="left" vertical="center"/>
    </xf>
    <xf numFmtId="14" fontId="78" fillId="6" borderId="265" xfId="0" applyNumberFormat="1" applyFont="1" applyFill="1" applyBorder="1" applyAlignment="1">
      <alignment horizontal="center" vertical="center"/>
    </xf>
    <xf numFmtId="176" fontId="35" fillId="11" borderId="265" xfId="0" applyNumberFormat="1" applyFont="1" applyFill="1" applyBorder="1" applyAlignment="1">
      <alignment horizontal="center" vertical="center"/>
    </xf>
    <xf numFmtId="176" fontId="253" fillId="11" borderId="265" xfId="0" applyNumberFormat="1" applyFont="1" applyFill="1" applyBorder="1" applyAlignment="1">
      <alignment horizontal="center" vertical="center"/>
    </xf>
    <xf numFmtId="0" fontId="287" fillId="38" borderId="6" xfId="0" applyFont="1" applyFill="1" applyBorder="1" applyAlignment="1">
      <alignment horizontal="left" vertical="center"/>
    </xf>
    <xf numFmtId="14" fontId="287" fillId="38" borderId="6" xfId="0" applyNumberFormat="1" applyFont="1" applyFill="1" applyBorder="1" applyAlignment="1">
      <alignment horizontal="center" vertical="center"/>
    </xf>
    <xf numFmtId="176" fontId="288" fillId="38" borderId="6" xfId="0" applyNumberFormat="1" applyFont="1" applyFill="1" applyBorder="1" applyAlignment="1">
      <alignment horizontal="center" vertical="center"/>
    </xf>
    <xf numFmtId="176" fontId="287" fillId="38" borderId="4" xfId="0" applyNumberFormat="1" applyFont="1" applyFill="1" applyBorder="1" applyAlignment="1">
      <alignment horizontal="center" vertical="center"/>
    </xf>
    <xf numFmtId="49" fontId="289" fillId="38" borderId="6" xfId="0" applyNumberFormat="1" applyFont="1" applyFill="1" applyBorder="1" applyAlignment="1">
      <alignment horizontal="center" vertical="center"/>
    </xf>
    <xf numFmtId="0" fontId="289" fillId="38" borderId="6" xfId="0" applyFont="1" applyFill="1" applyBorder="1" applyAlignment="1">
      <alignment horizontal="center" vertical="center"/>
    </xf>
    <xf numFmtId="1" fontId="290" fillId="38" borderId="6" xfId="0" applyNumberFormat="1" applyFont="1" applyFill="1" applyBorder="1" applyAlignment="1">
      <alignment horizontal="center" vertical="center"/>
    </xf>
    <xf numFmtId="1" fontId="290" fillId="38" borderId="29" xfId="0" applyNumberFormat="1" applyFont="1" applyFill="1" applyBorder="1" applyAlignment="1">
      <alignment horizontal="center" vertical="center"/>
    </xf>
    <xf numFmtId="0" fontId="4" fillId="50" borderId="265" xfId="5" applyFill="1" applyBorder="1" applyAlignment="1" applyProtection="1">
      <alignment horizontal="center" vertical="center"/>
    </xf>
    <xf numFmtId="0" fontId="255" fillId="26" borderId="265" xfId="0" applyFont="1" applyFill="1" applyBorder="1" applyAlignment="1">
      <alignment vertical="center"/>
    </xf>
    <xf numFmtId="0" fontId="0" fillId="26" borderId="0" xfId="0" applyFill="1" applyAlignment="1">
      <alignment horizontal="left"/>
    </xf>
    <xf numFmtId="0" fontId="239" fillId="2" borderId="0" xfId="0" applyFont="1" applyFill="1" applyAlignment="1">
      <alignment horizontal="center" vertical="center"/>
    </xf>
    <xf numFmtId="0" fontId="291" fillId="2" borderId="0" xfId="0" applyFont="1" applyFill="1" applyAlignment="1">
      <alignment horizontal="center" vertical="center"/>
    </xf>
    <xf numFmtId="0" fontId="291" fillId="2" borderId="0" xfId="0" applyFont="1" applyFill="1" applyAlignment="1">
      <alignment horizontal="left" vertical="center"/>
    </xf>
    <xf numFmtId="0" fontId="185" fillId="2" borderId="0" xfId="0" applyFont="1" applyFill="1" applyAlignment="1">
      <alignment horizontal="left" vertical="center"/>
    </xf>
    <xf numFmtId="2" fontId="66" fillId="2" borderId="90" xfId="0" applyNumberFormat="1" applyFont="1" applyFill="1" applyBorder="1" applyAlignment="1" applyProtection="1">
      <alignment horizontal="left" vertical="center"/>
      <protection locked="0"/>
    </xf>
    <xf numFmtId="2" fontId="66" fillId="2" borderId="67" xfId="0" applyNumberFormat="1" applyFont="1" applyFill="1" applyBorder="1" applyAlignment="1" applyProtection="1">
      <alignment horizontal="left" vertical="center"/>
      <protection locked="0"/>
    </xf>
    <xf numFmtId="2" fontId="129" fillId="2" borderId="69" xfId="0" applyNumberFormat="1" applyFont="1" applyFill="1" applyBorder="1" applyAlignment="1" applyProtection="1">
      <alignment horizontal="center" vertical="center"/>
      <protection locked="0"/>
    </xf>
    <xf numFmtId="2" fontId="66" fillId="2" borderId="69" xfId="0" applyNumberFormat="1" applyFont="1" applyFill="1" applyBorder="1" applyAlignment="1" applyProtection="1">
      <alignment horizontal="left" vertical="center"/>
      <protection locked="0"/>
    </xf>
    <xf numFmtId="165" fontId="67" fillId="2" borderId="129" xfId="0" applyNumberFormat="1" applyFont="1" applyFill="1" applyBorder="1" applyAlignment="1" applyProtection="1">
      <alignment horizontal="center" vertical="center"/>
      <protection locked="0"/>
    </xf>
    <xf numFmtId="165" fontId="67" fillId="2" borderId="130" xfId="0" applyNumberFormat="1" applyFont="1" applyFill="1" applyBorder="1" applyAlignment="1" applyProtection="1">
      <alignment horizontal="center" vertical="center"/>
      <protection locked="0"/>
    </xf>
    <xf numFmtId="165" fontId="67" fillId="2" borderId="33" xfId="0" applyNumberFormat="1" applyFont="1" applyFill="1" applyBorder="1" applyAlignment="1" applyProtection="1">
      <alignment horizontal="center" vertical="center"/>
      <protection locked="0"/>
    </xf>
    <xf numFmtId="165" fontId="67" fillId="2" borderId="70" xfId="0" applyNumberFormat="1" applyFont="1" applyFill="1" applyBorder="1" applyAlignment="1" applyProtection="1">
      <alignment horizontal="center" vertical="center"/>
      <protection locked="0"/>
    </xf>
    <xf numFmtId="165" fontId="67" fillId="2" borderId="69" xfId="0" applyNumberFormat="1" applyFont="1" applyFill="1" applyBorder="1" applyAlignment="1" applyProtection="1">
      <alignment horizontal="center" vertical="center"/>
      <protection locked="0"/>
    </xf>
    <xf numFmtId="165" fontId="67" fillId="2" borderId="71" xfId="0" applyNumberFormat="1" applyFont="1" applyFill="1" applyBorder="1" applyAlignment="1" applyProtection="1">
      <alignment horizontal="center" vertical="center"/>
      <protection locked="0"/>
    </xf>
    <xf numFmtId="0" fontId="260" fillId="31" borderId="268" xfId="0" applyFont="1" applyFill="1" applyBorder="1" applyAlignment="1">
      <alignment vertical="center"/>
    </xf>
    <xf numFmtId="0" fontId="260" fillId="31" borderId="269" xfId="0" applyFont="1" applyFill="1" applyBorder="1" applyAlignment="1">
      <alignment vertical="center"/>
    </xf>
    <xf numFmtId="0" fontId="260" fillId="31" borderId="270" xfId="0" applyFont="1" applyFill="1" applyBorder="1" applyAlignment="1">
      <alignment vertical="center"/>
    </xf>
    <xf numFmtId="0" fontId="260" fillId="31" borderId="272" xfId="0" applyFont="1" applyFill="1" applyBorder="1" applyAlignment="1">
      <alignment vertical="center"/>
    </xf>
    <xf numFmtId="0" fontId="29" fillId="25" borderId="265" xfId="0" applyFont="1" applyFill="1" applyBorder="1" applyAlignment="1">
      <alignment vertical="center"/>
    </xf>
    <xf numFmtId="0" fontId="0" fillId="25" borderId="265" xfId="0" applyFill="1" applyBorder="1" applyAlignment="1">
      <alignment vertical="center"/>
    </xf>
    <xf numFmtId="0" fontId="59" fillId="26" borderId="265" xfId="0" applyFont="1" applyFill="1" applyBorder="1" applyAlignment="1">
      <alignment vertical="center"/>
    </xf>
    <xf numFmtId="0" fontId="240" fillId="32" borderId="3" xfId="0" applyFont="1" applyFill="1" applyBorder="1" applyAlignment="1">
      <alignment vertical="center"/>
    </xf>
    <xf numFmtId="0" fontId="240" fillId="32" borderId="1" xfId="0" applyFont="1" applyFill="1" applyBorder="1" applyAlignment="1">
      <alignment vertical="center"/>
    </xf>
    <xf numFmtId="0" fontId="262" fillId="26" borderId="265" xfId="0" applyFont="1" applyFill="1" applyBorder="1" applyAlignment="1">
      <alignment vertical="center"/>
    </xf>
    <xf numFmtId="0" fontId="0" fillId="0" borderId="98" xfId="0" applyBorder="1" applyAlignment="1">
      <alignment horizontal="left" vertical="center"/>
    </xf>
    <xf numFmtId="0" fontId="255" fillId="39" borderId="0" xfId="0" applyFont="1" applyFill="1" applyAlignment="1">
      <alignment vertical="center"/>
    </xf>
    <xf numFmtId="0" fontId="24" fillId="27" borderId="265" xfId="0" applyFont="1" applyFill="1" applyBorder="1" applyAlignment="1">
      <alignment horizontal="center" vertical="center"/>
    </xf>
    <xf numFmtId="0" fontId="59" fillId="27" borderId="0" xfId="0" applyFont="1" applyFill="1"/>
    <xf numFmtId="0" fontId="24" fillId="27" borderId="0" xfId="0" applyFont="1" applyFill="1" applyAlignment="1">
      <alignment horizontal="center" vertical="center"/>
    </xf>
    <xf numFmtId="0" fontId="293" fillId="26" borderId="0" xfId="0" applyFont="1" applyFill="1" applyAlignment="1">
      <alignment vertical="center"/>
    </xf>
    <xf numFmtId="0" fontId="294" fillId="0" borderId="0" xfId="0" applyFont="1" applyAlignment="1">
      <alignment horizontal="left" vertical="center"/>
    </xf>
    <xf numFmtId="0" fontId="295" fillId="0" borderId="0" xfId="0" applyFont="1" applyAlignment="1">
      <alignment horizontal="right" vertical="center" indent="1"/>
    </xf>
    <xf numFmtId="0" fontId="295" fillId="0" borderId="0" xfId="0" applyFont="1" applyAlignment="1">
      <alignment horizontal="center" vertical="center"/>
    </xf>
    <xf numFmtId="0" fontId="272" fillId="0" borderId="274" xfId="0" applyFont="1" applyBorder="1" applyAlignment="1">
      <alignment horizontal="left" vertical="center"/>
    </xf>
    <xf numFmtId="0" fontId="296" fillId="0" borderId="275" xfId="0" applyFont="1" applyBorder="1" applyAlignment="1">
      <alignment horizontal="left" vertical="center"/>
    </xf>
    <xf numFmtId="0" fontId="272" fillId="0" borderId="276" xfId="0" applyFont="1" applyBorder="1" applyAlignment="1">
      <alignment horizontal="left" vertical="center"/>
    </xf>
    <xf numFmtId="0" fontId="295" fillId="0" borderId="277" xfId="0" applyFont="1" applyBorder="1" applyAlignment="1">
      <alignment horizontal="right" vertical="center" indent="1"/>
    </xf>
    <xf numFmtId="0" fontId="272" fillId="0" borderId="278" xfId="0" applyFont="1" applyBorder="1" applyAlignment="1">
      <alignment horizontal="left" vertical="center"/>
    </xf>
    <xf numFmtId="0" fontId="0" fillId="0" borderId="279" xfId="0" applyBorder="1" applyAlignment="1">
      <alignment horizontal="left" vertical="center"/>
    </xf>
    <xf numFmtId="0" fontId="0" fillId="0" borderId="280" xfId="0" applyBorder="1" applyAlignment="1">
      <alignment horizontal="left" vertical="center"/>
    </xf>
    <xf numFmtId="0" fontId="0" fillId="0" borderId="281" xfId="0" applyBorder="1" applyAlignment="1">
      <alignment horizontal="left" vertical="center"/>
    </xf>
    <xf numFmtId="14" fontId="286" fillId="26" borderId="265" xfId="0" applyNumberFormat="1" applyFont="1" applyFill="1" applyBorder="1" applyAlignment="1">
      <alignment horizontal="left" vertical="center"/>
    </xf>
    <xf numFmtId="0" fontId="0" fillId="51" borderId="0" xfId="0" applyFill="1"/>
    <xf numFmtId="0" fontId="0" fillId="51" borderId="0" xfId="0" applyFill="1" applyAlignment="1">
      <alignment vertical="center"/>
    </xf>
    <xf numFmtId="0" fontId="0" fillId="31" borderId="0" xfId="0" applyFill="1"/>
    <xf numFmtId="0" fontId="145" fillId="31" borderId="0" xfId="0" applyFont="1" applyFill="1"/>
    <xf numFmtId="0" fontId="30" fillId="31" borderId="0" xfId="0" applyFont="1" applyFill="1" applyAlignment="1">
      <alignment horizontal="left"/>
    </xf>
    <xf numFmtId="0" fontId="147" fillId="31" borderId="0" xfId="0" applyFont="1" applyFill="1" applyAlignment="1">
      <alignment horizontal="center" vertical="center"/>
    </xf>
    <xf numFmtId="14" fontId="73" fillId="31" borderId="0" xfId="0" applyNumberFormat="1" applyFont="1" applyFill="1" applyAlignment="1">
      <alignment horizontal="center"/>
    </xf>
    <xf numFmtId="0" fontId="145" fillId="31" borderId="0" xfId="0" applyFont="1" applyFill="1" applyAlignment="1">
      <alignment vertical="center"/>
    </xf>
    <xf numFmtId="0" fontId="286" fillId="26" borderId="282" xfId="0" applyFont="1" applyFill="1" applyBorder="1" applyAlignment="1">
      <alignment vertical="center"/>
    </xf>
    <xf numFmtId="0" fontId="24" fillId="27" borderId="283" xfId="0" applyFont="1" applyFill="1" applyBorder="1" applyAlignment="1">
      <alignment horizontal="center" vertical="center"/>
    </xf>
    <xf numFmtId="0" fontId="256" fillId="27" borderId="1" xfId="0" applyFont="1" applyFill="1" applyBorder="1" applyAlignment="1">
      <alignment horizontal="center" vertical="center"/>
    </xf>
    <xf numFmtId="0" fontId="297" fillId="26" borderId="265" xfId="0" applyFont="1" applyFill="1" applyBorder="1" applyAlignment="1">
      <alignment vertical="center"/>
    </xf>
    <xf numFmtId="0" fontId="30" fillId="0" borderId="136" xfId="0" applyFont="1" applyBorder="1" applyAlignment="1">
      <alignment horizontal="left" vertical="center"/>
    </xf>
    <xf numFmtId="0" fontId="30" fillId="0" borderId="137" xfId="0" applyFont="1" applyBorder="1" applyAlignment="1">
      <alignment horizontal="left" vertical="center"/>
    </xf>
    <xf numFmtId="0" fontId="24" fillId="0" borderId="0" xfId="0" applyFont="1" applyAlignment="1" applyProtection="1">
      <alignment horizontal="center" vertical="center"/>
      <protection locked="0"/>
    </xf>
    <xf numFmtId="0" fontId="88" fillId="31" borderId="0" xfId="0" applyFont="1" applyFill="1" applyAlignment="1">
      <alignment horizontal="left" vertical="center"/>
    </xf>
    <xf numFmtId="0" fontId="24" fillId="31" borderId="0" xfId="0" applyFont="1" applyFill="1" applyAlignment="1" applyProtection="1">
      <alignment horizontal="left" vertical="center"/>
      <protection locked="0"/>
    </xf>
    <xf numFmtId="0" fontId="286" fillId="26" borderId="265" xfId="0" applyFont="1" applyFill="1" applyBorder="1" applyAlignment="1">
      <alignment horizontal="left" vertical="center"/>
    </xf>
    <xf numFmtId="0" fontId="48" fillId="26" borderId="0" xfId="0" applyFont="1" applyFill="1" applyAlignment="1">
      <alignment horizontal="center" vertical="center"/>
    </xf>
    <xf numFmtId="0" fontId="0" fillId="26" borderId="0" xfId="0" applyFill="1" applyAlignment="1">
      <alignment vertical="center"/>
    </xf>
    <xf numFmtId="0" fontId="286" fillId="26" borderId="265" xfId="0" applyFont="1" applyFill="1" applyBorder="1" applyAlignment="1">
      <alignment horizontal="center" vertical="center"/>
    </xf>
    <xf numFmtId="0" fontId="89" fillId="2" borderId="3" xfId="0" applyFont="1" applyFill="1" applyBorder="1" applyAlignment="1">
      <alignment horizontal="center" vertical="center"/>
    </xf>
    <xf numFmtId="0" fontId="279" fillId="2" borderId="138" xfId="0" applyFont="1" applyFill="1" applyBorder="1" applyProtection="1">
      <protection locked="0"/>
    </xf>
    <xf numFmtId="0" fontId="279" fillId="2" borderId="139" xfId="0" applyFont="1" applyFill="1" applyBorder="1" applyProtection="1">
      <protection locked="0"/>
    </xf>
    <xf numFmtId="0" fontId="279" fillId="2" borderId="140" xfId="0" applyFont="1" applyFill="1" applyBorder="1" applyProtection="1">
      <protection locked="0"/>
    </xf>
    <xf numFmtId="49" fontId="129" fillId="2" borderId="141" xfId="0" applyNumberFormat="1" applyFont="1" applyFill="1" applyBorder="1" applyAlignment="1">
      <alignment horizontal="center" vertical="center"/>
    </xf>
    <xf numFmtId="49" fontId="129" fillId="2" borderId="102" xfId="0" applyNumberFormat="1" applyFont="1" applyFill="1" applyBorder="1" applyAlignment="1">
      <alignment horizontal="center" vertical="center"/>
    </xf>
    <xf numFmtId="49" fontId="129" fillId="2" borderId="124" xfId="0" applyNumberFormat="1" applyFont="1" applyFill="1" applyBorder="1" applyAlignment="1">
      <alignment horizontal="center" vertical="center"/>
    </xf>
    <xf numFmtId="0" fontId="279" fillId="2" borderId="142" xfId="0" applyFont="1" applyFill="1" applyBorder="1" applyProtection="1">
      <protection locked="0"/>
    </xf>
    <xf numFmtId="49" fontId="279" fillId="2" borderId="139" xfId="0" applyNumberFormat="1" applyFont="1" applyFill="1" applyBorder="1" applyProtection="1">
      <protection locked="0"/>
    </xf>
    <xf numFmtId="49" fontId="138" fillId="2" borderId="42" xfId="0" quotePrefix="1" applyNumberFormat="1" applyFont="1" applyFill="1" applyBorder="1" applyAlignment="1">
      <alignment horizontal="center" vertical="center"/>
    </xf>
    <xf numFmtId="49" fontId="129" fillId="2" borderId="65" xfId="0" applyNumberFormat="1" applyFont="1" applyFill="1" applyBorder="1" applyAlignment="1" applyProtection="1">
      <alignment horizontal="center" vertical="center"/>
      <protection locked="0"/>
    </xf>
    <xf numFmtId="49" fontId="129" fillId="2" borderId="67" xfId="0" applyNumberFormat="1" applyFont="1" applyFill="1" applyBorder="1" applyAlignment="1" applyProtection="1">
      <alignment horizontal="center" vertical="center"/>
      <protection locked="0"/>
    </xf>
    <xf numFmtId="49" fontId="129" fillId="2" borderId="131" xfId="0" applyNumberFormat="1" applyFont="1" applyFill="1" applyBorder="1" applyAlignment="1" applyProtection="1">
      <alignment horizontal="center" vertical="center"/>
      <protection locked="0"/>
    </xf>
    <xf numFmtId="49" fontId="129" fillId="2" borderId="4" xfId="0" applyNumberFormat="1" applyFont="1" applyFill="1" applyBorder="1" applyAlignment="1" applyProtection="1">
      <alignment horizontal="center" vertical="center"/>
      <protection locked="0"/>
    </xf>
    <xf numFmtId="0" fontId="275" fillId="26" borderId="0" xfId="0" applyFont="1" applyFill="1" applyAlignment="1">
      <alignment horizontal="center" vertical="center"/>
    </xf>
    <xf numFmtId="0" fontId="263" fillId="31" borderId="284" xfId="0" applyFont="1" applyFill="1" applyBorder="1" applyAlignment="1">
      <alignment vertical="center"/>
    </xf>
    <xf numFmtId="0" fontId="263" fillId="31" borderId="260" xfId="0" applyFont="1" applyFill="1" applyBorder="1" applyAlignment="1">
      <alignment vertical="center"/>
    </xf>
    <xf numFmtId="0" fontId="298" fillId="31" borderId="285" xfId="0" applyFont="1" applyFill="1" applyBorder="1" applyAlignment="1">
      <alignment vertical="center"/>
    </xf>
    <xf numFmtId="0" fontId="298" fillId="31" borderId="270" xfId="0" applyFont="1" applyFill="1" applyBorder="1" applyAlignment="1">
      <alignment horizontal="center" vertical="center"/>
    </xf>
    <xf numFmtId="0" fontId="274" fillId="15" borderId="0" xfId="0" applyFont="1" applyFill="1" applyAlignment="1">
      <alignment horizontal="center" wrapText="1"/>
    </xf>
    <xf numFmtId="0" fontId="263" fillId="52" borderId="265" xfId="0" applyFont="1" applyFill="1" applyBorder="1" applyAlignment="1">
      <alignment vertical="center"/>
    </xf>
    <xf numFmtId="0" fontId="298" fillId="52" borderId="265" xfId="0" applyFont="1" applyFill="1" applyBorder="1" applyAlignment="1">
      <alignment vertical="center"/>
    </xf>
    <xf numFmtId="0" fontId="0" fillId="26" borderId="0" xfId="0" applyFill="1" applyAlignment="1">
      <alignment horizontal="left" vertical="center"/>
    </xf>
    <xf numFmtId="0" fontId="4" fillId="27" borderId="0" xfId="5" applyFill="1" applyAlignment="1" applyProtection="1">
      <alignment horizontal="center" vertical="center"/>
      <protection locked="0"/>
    </xf>
    <xf numFmtId="0" fontId="242" fillId="27" borderId="0" xfId="5" applyFont="1" applyFill="1" applyAlignment="1" applyProtection="1">
      <alignment horizontal="center" vertical="center"/>
      <protection locked="0"/>
    </xf>
    <xf numFmtId="0" fontId="4" fillId="2" borderId="0" xfId="5" applyFill="1" applyBorder="1" applyAlignment="1" applyProtection="1">
      <alignment horizontal="center" vertical="center" wrapText="1"/>
      <protection locked="0"/>
    </xf>
    <xf numFmtId="0" fontId="274" fillId="15" borderId="0" xfId="0" applyFont="1" applyFill="1" applyAlignment="1">
      <alignment horizontal="center" vertical="center" wrapText="1"/>
    </xf>
    <xf numFmtId="0" fontId="299" fillId="15" borderId="102" xfId="0" applyFont="1" applyFill="1" applyBorder="1" applyAlignment="1">
      <alignment horizontal="center" vertical="center" wrapText="1"/>
    </xf>
    <xf numFmtId="0" fontId="300" fillId="26" borderId="0" xfId="0" applyFont="1" applyFill="1" applyAlignment="1">
      <alignment horizontal="center" vertical="center"/>
    </xf>
    <xf numFmtId="0" fontId="4" fillId="43" borderId="265" xfId="5" applyFill="1" applyBorder="1" applyAlignment="1" applyProtection="1">
      <alignment horizontal="center" vertical="center"/>
      <protection locked="0"/>
    </xf>
    <xf numFmtId="0" fontId="253" fillId="43" borderId="265" xfId="0" applyFont="1" applyFill="1" applyBorder="1" applyAlignment="1" applyProtection="1">
      <alignment horizontal="center" vertical="center"/>
      <protection locked="0"/>
    </xf>
    <xf numFmtId="0" fontId="4" fillId="50" borderId="265" xfId="5" applyFill="1" applyBorder="1" applyAlignment="1" applyProtection="1">
      <alignment horizontal="center" vertical="center"/>
      <protection locked="0"/>
    </xf>
    <xf numFmtId="0" fontId="1" fillId="26" borderId="265" xfId="0" applyFont="1" applyFill="1" applyBorder="1" applyAlignment="1" applyProtection="1">
      <alignment vertical="center"/>
      <protection locked="0"/>
    </xf>
    <xf numFmtId="0" fontId="4" fillId="53" borderId="265" xfId="5" applyFill="1" applyBorder="1" applyAlignment="1" applyProtection="1">
      <alignment horizontal="center" vertical="center"/>
      <protection locked="0"/>
    </xf>
    <xf numFmtId="0" fontId="78" fillId="50" borderId="265" xfId="5" applyFont="1" applyFill="1" applyBorder="1" applyAlignment="1" applyProtection="1">
      <alignment horizontal="center" vertical="center"/>
      <protection locked="0"/>
    </xf>
    <xf numFmtId="0" fontId="4" fillId="50" borderId="143" xfId="5" applyFill="1" applyBorder="1" applyAlignment="1" applyProtection="1">
      <alignment horizontal="center" vertical="center"/>
      <protection locked="0"/>
    </xf>
    <xf numFmtId="0" fontId="301" fillId="0" borderId="0" xfId="0" applyFont="1" applyAlignment="1">
      <alignment horizontal="center" vertical="center"/>
    </xf>
    <xf numFmtId="0" fontId="0" fillId="25" borderId="0" xfId="0" applyFill="1"/>
    <xf numFmtId="0" fontId="256" fillId="13" borderId="0" xfId="0" applyFont="1" applyFill="1"/>
    <xf numFmtId="0" fontId="256" fillId="25" borderId="0" xfId="0" applyFont="1" applyFill="1"/>
    <xf numFmtId="0" fontId="0" fillId="54" borderId="0" xfId="0" applyFill="1"/>
    <xf numFmtId="0" fontId="290" fillId="48" borderId="0" xfId="0" applyFont="1" applyFill="1"/>
    <xf numFmtId="0" fontId="260" fillId="0" borderId="0" xfId="0" applyFont="1" applyAlignment="1">
      <alignment horizontal="left" vertical="center"/>
    </xf>
    <xf numFmtId="0" fontId="178" fillId="51" borderId="0" xfId="0" quotePrefix="1" applyFont="1" applyFill="1"/>
    <xf numFmtId="0" fontId="302" fillId="51" borderId="0" xfId="0" applyFont="1" applyFill="1" applyAlignment="1">
      <alignment horizontal="center" vertical="center"/>
    </xf>
    <xf numFmtId="0" fontId="256" fillId="46" borderId="0" xfId="0" applyFont="1" applyFill="1"/>
    <xf numFmtId="0" fontId="0" fillId="46" borderId="0" xfId="0" applyFill="1"/>
    <xf numFmtId="0" fontId="0" fillId="32" borderId="0" xfId="0" applyFill="1"/>
    <xf numFmtId="0" fontId="278" fillId="32" borderId="265" xfId="0" applyFont="1" applyFill="1" applyBorder="1" applyAlignment="1" applyProtection="1">
      <alignment horizontal="center" vertical="center" wrapText="1"/>
      <protection locked="0"/>
    </xf>
    <xf numFmtId="0" fontId="59" fillId="28" borderId="29" xfId="0" applyFont="1" applyFill="1" applyBorder="1" applyAlignment="1">
      <alignment horizontal="center" vertical="center"/>
    </xf>
    <xf numFmtId="0" fontId="293" fillId="26" borderId="265" xfId="0" applyFont="1" applyFill="1" applyBorder="1" applyAlignment="1">
      <alignment vertical="center"/>
    </xf>
    <xf numFmtId="0" fontId="293" fillId="35" borderId="265" xfId="0" applyFont="1" applyFill="1" applyBorder="1" applyAlignment="1">
      <alignment vertical="center"/>
    </xf>
    <xf numFmtId="0" fontId="0" fillId="26" borderId="265" xfId="0" applyFill="1" applyBorder="1"/>
    <xf numFmtId="0" fontId="293" fillId="26" borderId="286" xfId="0" applyFont="1" applyFill="1" applyBorder="1" applyAlignment="1">
      <alignment vertical="center"/>
    </xf>
    <xf numFmtId="0" fontId="24" fillId="26" borderId="287" xfId="0" applyFont="1" applyFill="1" applyBorder="1" applyAlignment="1">
      <alignment vertical="center"/>
    </xf>
    <xf numFmtId="0" fontId="293" fillId="26" borderId="288" xfId="0" applyFont="1" applyFill="1" applyBorder="1" applyAlignment="1">
      <alignment vertical="center"/>
    </xf>
    <xf numFmtId="0" fontId="24" fillId="26" borderId="289" xfId="0" applyFont="1" applyFill="1" applyBorder="1" applyAlignment="1">
      <alignment vertical="center"/>
    </xf>
    <xf numFmtId="0" fontId="24" fillId="26" borderId="290" xfId="0" applyFont="1" applyFill="1" applyBorder="1" applyAlignment="1">
      <alignment vertical="center"/>
    </xf>
    <xf numFmtId="0" fontId="293" fillId="26" borderId="291" xfId="0" applyFont="1" applyFill="1" applyBorder="1" applyAlignment="1">
      <alignment vertical="center"/>
    </xf>
    <xf numFmtId="0" fontId="24" fillId="26" borderId="292" xfId="0" applyFont="1" applyFill="1" applyBorder="1" applyAlignment="1">
      <alignment vertical="center"/>
    </xf>
    <xf numFmtId="0" fontId="293" fillId="26" borderId="293" xfId="0" applyFont="1" applyFill="1" applyBorder="1" applyAlignment="1">
      <alignment vertical="center"/>
    </xf>
    <xf numFmtId="0" fontId="24" fillId="26" borderId="294" xfId="0" applyFont="1" applyFill="1" applyBorder="1" applyAlignment="1">
      <alignment vertical="center"/>
    </xf>
    <xf numFmtId="0" fontId="303" fillId="26" borderId="0" xfId="0" applyFont="1" applyFill="1" applyAlignment="1">
      <alignment vertical="center"/>
    </xf>
    <xf numFmtId="0" fontId="25" fillId="26" borderId="0" xfId="0" applyFont="1" applyFill="1" applyAlignment="1">
      <alignment vertical="center"/>
    </xf>
    <xf numFmtId="0" fontId="297" fillId="26" borderId="0" xfId="0" applyFont="1" applyFill="1" applyAlignment="1">
      <alignment vertical="center"/>
    </xf>
    <xf numFmtId="0" fontId="304" fillId="39" borderId="0" xfId="0" applyFont="1" applyFill="1" applyAlignment="1">
      <alignment horizontal="center" vertical="center"/>
    </xf>
    <xf numFmtId="0" fontId="274" fillId="39" borderId="0" xfId="0" applyFont="1" applyFill="1" applyAlignment="1" applyProtection="1">
      <alignment vertical="center" wrapText="1"/>
      <protection locked="0"/>
    </xf>
    <xf numFmtId="0" fontId="246" fillId="26" borderId="265" xfId="0" applyFont="1" applyFill="1" applyBorder="1" applyAlignment="1">
      <alignment horizontal="left" vertical="center"/>
    </xf>
    <xf numFmtId="0" fontId="245" fillId="35" borderId="265" xfId="0" applyFont="1" applyFill="1" applyBorder="1" applyAlignment="1">
      <alignment horizontal="center" vertical="center"/>
    </xf>
    <xf numFmtId="0" fontId="245" fillId="26" borderId="265" xfId="0" applyFont="1" applyFill="1" applyBorder="1" applyAlignment="1">
      <alignment horizontal="center" vertical="center"/>
    </xf>
    <xf numFmtId="14" fontId="262" fillId="26" borderId="265" xfId="0" applyNumberFormat="1" applyFont="1" applyFill="1" applyBorder="1" applyAlignment="1">
      <alignment horizontal="left" vertical="center"/>
    </xf>
    <xf numFmtId="49" fontId="65" fillId="2" borderId="130" xfId="0" applyNumberFormat="1" applyFont="1" applyFill="1" applyBorder="1" applyAlignment="1" applyProtection="1">
      <alignment horizontal="center" vertical="center"/>
      <protection locked="0"/>
    </xf>
    <xf numFmtId="0" fontId="15" fillId="0" borderId="1" xfId="0" applyFont="1" applyBorder="1" applyAlignment="1" applyProtection="1">
      <alignment horizontal="center" wrapText="1"/>
      <protection locked="0"/>
    </xf>
    <xf numFmtId="0" fontId="262" fillId="26" borderId="265" xfId="0" applyFont="1" applyFill="1" applyBorder="1" applyAlignment="1">
      <alignment horizontal="left" vertical="center"/>
    </xf>
    <xf numFmtId="0" fontId="305" fillId="26" borderId="265" xfId="0" applyFont="1" applyFill="1" applyBorder="1" applyAlignment="1">
      <alignment horizontal="right" vertical="center"/>
    </xf>
    <xf numFmtId="0" fontId="306" fillId="2" borderId="0" xfId="0" applyFont="1" applyFill="1" applyAlignment="1">
      <alignment horizontal="left" vertical="center"/>
    </xf>
    <xf numFmtId="165" fontId="247" fillId="31" borderId="0" xfId="0" applyNumberFormat="1" applyFont="1" applyFill="1" applyAlignment="1">
      <alignment vertical="center"/>
    </xf>
    <xf numFmtId="0" fontId="29" fillId="0" borderId="0" xfId="0" applyFont="1" applyAlignment="1">
      <alignment vertical="center"/>
    </xf>
    <xf numFmtId="0" fontId="31" fillId="26" borderId="0" xfId="0" applyFont="1" applyFill="1" applyAlignment="1">
      <alignment horizontal="left" vertical="top"/>
    </xf>
    <xf numFmtId="0" fontId="4" fillId="26" borderId="0" xfId="5" applyFill="1" applyBorder="1" applyAlignment="1" applyProtection="1">
      <alignment horizontal="center" vertical="center"/>
      <protection locked="0"/>
    </xf>
    <xf numFmtId="0" fontId="307" fillId="26" borderId="0" xfId="0" applyFont="1" applyFill="1" applyAlignment="1">
      <alignment horizontal="left" vertical="center"/>
    </xf>
    <xf numFmtId="0" fontId="68" fillId="0" borderId="0" xfId="0" applyFont="1" applyAlignment="1">
      <alignment horizontal="left" vertical="center" indent="1"/>
    </xf>
    <xf numFmtId="0" fontId="0" fillId="26" borderId="295" xfId="0" applyFill="1" applyBorder="1"/>
    <xf numFmtId="0" fontId="0" fillId="26" borderId="296" xfId="0" applyFill="1" applyBorder="1"/>
    <xf numFmtId="0" fontId="310" fillId="26" borderId="94" xfId="0" applyFont="1" applyFill="1" applyBorder="1" applyAlignment="1">
      <alignment horizontal="center" vertical="center"/>
    </xf>
    <xf numFmtId="0" fontId="248" fillId="0" borderId="0" xfId="0" applyFont="1" applyAlignment="1">
      <alignment horizontal="center" vertical="center"/>
    </xf>
    <xf numFmtId="0" fontId="249" fillId="0" borderId="0" xfId="0" applyFont="1" applyAlignment="1">
      <alignment horizontal="center" vertical="center" wrapText="1"/>
    </xf>
    <xf numFmtId="14" fontId="160" fillId="2" borderId="67" xfId="0" applyNumberFormat="1" applyFont="1" applyFill="1" applyBorder="1" applyAlignment="1" applyProtection="1">
      <alignment horizontal="center" vertical="center"/>
      <protection locked="0"/>
    </xf>
    <xf numFmtId="16" fontId="160" fillId="2" borderId="67" xfId="0" applyNumberFormat="1" applyFont="1" applyFill="1" applyBorder="1" applyAlignment="1" applyProtection="1">
      <alignment horizontal="center" vertical="center"/>
      <protection locked="0"/>
    </xf>
    <xf numFmtId="0" fontId="311" fillId="0" borderId="0" xfId="0" applyFont="1" applyAlignment="1">
      <alignment horizontal="center" vertical="center"/>
    </xf>
    <xf numFmtId="0" fontId="59" fillId="28" borderId="0" xfId="0" applyFont="1" applyFill="1" applyAlignment="1">
      <alignment horizontal="center" vertical="center"/>
    </xf>
    <xf numFmtId="0" fontId="312" fillId="48" borderId="265" xfId="0" applyFont="1" applyFill="1" applyBorder="1" applyAlignment="1">
      <alignment horizontal="center" vertical="center"/>
    </xf>
    <xf numFmtId="0" fontId="0" fillId="41" borderId="265" xfId="0" applyFill="1" applyBorder="1" applyAlignment="1">
      <alignment horizontal="center" vertical="center"/>
    </xf>
    <xf numFmtId="0" fontId="246" fillId="25" borderId="265" xfId="0" applyFont="1" applyFill="1" applyBorder="1" applyAlignment="1">
      <alignment horizontal="center" vertical="center"/>
    </xf>
    <xf numFmtId="0" fontId="260" fillId="39" borderId="265" xfId="0" applyFont="1" applyFill="1" applyBorder="1" applyAlignment="1">
      <alignment horizontal="center" vertical="center"/>
    </xf>
    <xf numFmtId="169" fontId="82" fillId="2" borderId="70" xfId="0" applyNumberFormat="1" applyFont="1" applyFill="1" applyBorder="1" applyAlignment="1" applyProtection="1">
      <alignment horizontal="center" vertical="center"/>
      <protection locked="0"/>
    </xf>
    <xf numFmtId="0" fontId="250" fillId="0" borderId="0" xfId="0" applyFont="1" applyAlignment="1">
      <alignment horizontal="center" vertical="center"/>
    </xf>
    <xf numFmtId="0" fontId="313" fillId="0" borderId="0" xfId="0" applyFont="1" applyAlignment="1">
      <alignment horizontal="left" vertical="center"/>
    </xf>
    <xf numFmtId="14" fontId="3" fillId="0" borderId="27" xfId="0" applyNumberFormat="1" applyFont="1" applyBorder="1" applyAlignment="1" applyProtection="1">
      <alignment horizontal="center" vertical="center"/>
      <protection locked="0"/>
    </xf>
    <xf numFmtId="0" fontId="183" fillId="0" borderId="12" xfId="0" applyFont="1" applyBorder="1" applyAlignment="1" applyProtection="1">
      <alignment horizontal="center" vertical="center"/>
      <protection locked="0"/>
    </xf>
    <xf numFmtId="0" fontId="258" fillId="2" borderId="0" xfId="0" applyFont="1" applyFill="1" applyAlignment="1">
      <alignment horizontal="left" vertical="center"/>
    </xf>
    <xf numFmtId="0" fontId="262" fillId="26" borderId="0" xfId="0" applyFont="1" applyFill="1" applyAlignment="1">
      <alignment vertical="center"/>
    </xf>
    <xf numFmtId="0" fontId="4" fillId="26" borderId="0" xfId="5" applyFill="1" applyAlignment="1" applyProtection="1">
      <alignment vertical="center"/>
      <protection locked="0"/>
    </xf>
    <xf numFmtId="0" fontId="3" fillId="32" borderId="3" xfId="0" applyFont="1" applyFill="1" applyBorder="1" applyAlignment="1">
      <alignment horizontal="center" vertical="center"/>
    </xf>
    <xf numFmtId="0" fontId="3" fillId="32" borderId="265" xfId="0" applyFont="1" applyFill="1" applyBorder="1" applyAlignment="1">
      <alignment horizontal="center" vertical="center"/>
    </xf>
    <xf numFmtId="0" fontId="3" fillId="32" borderId="1" xfId="0" applyFont="1" applyFill="1" applyBorder="1" applyAlignment="1">
      <alignment horizontal="center"/>
    </xf>
    <xf numFmtId="2" fontId="3" fillId="32" borderId="1" xfId="0" applyNumberFormat="1" applyFont="1" applyFill="1" applyBorder="1" applyAlignment="1">
      <alignment horizontal="center"/>
    </xf>
    <xf numFmtId="0" fontId="287" fillId="38" borderId="6" xfId="0" applyFont="1" applyFill="1" applyBorder="1" applyAlignment="1">
      <alignment horizontal="center" vertical="center"/>
    </xf>
    <xf numFmtId="49" fontId="66" fillId="2" borderId="147" xfId="0" applyNumberFormat="1" applyFont="1" applyFill="1" applyBorder="1" applyAlignment="1" applyProtection="1">
      <alignment horizontal="left" vertical="center"/>
      <protection locked="0"/>
    </xf>
    <xf numFmtId="49" fontId="66" fillId="2" borderId="77" xfId="0" applyNumberFormat="1" applyFont="1" applyFill="1" applyBorder="1" applyAlignment="1" applyProtection="1">
      <alignment horizontal="left" vertical="center"/>
      <protection locked="0"/>
    </xf>
    <xf numFmtId="49" fontId="66" fillId="2" borderId="148" xfId="0" applyNumberFormat="1" applyFont="1" applyFill="1" applyBorder="1" applyAlignment="1" applyProtection="1">
      <alignment horizontal="left" vertical="center"/>
      <protection locked="0"/>
    </xf>
    <xf numFmtId="49" fontId="66" fillId="2" borderId="124" xfId="0" applyNumberFormat="1" applyFont="1" applyFill="1" applyBorder="1" applyAlignment="1" applyProtection="1">
      <alignment horizontal="left" vertical="center"/>
      <protection locked="0"/>
    </xf>
    <xf numFmtId="2" fontId="66" fillId="2" borderId="147" xfId="0" applyNumberFormat="1" applyFont="1" applyFill="1" applyBorder="1" applyAlignment="1" applyProtection="1">
      <alignment horizontal="left" vertical="center"/>
      <protection locked="0"/>
    </xf>
    <xf numFmtId="49" fontId="138" fillId="2" borderId="149" xfId="0" quotePrefix="1" applyNumberFormat="1" applyFont="1" applyFill="1" applyBorder="1" applyAlignment="1">
      <alignment horizontal="center" vertical="center"/>
    </xf>
    <xf numFmtId="49" fontId="315" fillId="2" borderId="27" xfId="0" quotePrefix="1" applyNumberFormat="1" applyFont="1" applyFill="1" applyBorder="1" applyAlignment="1">
      <alignment horizontal="center" vertical="center"/>
    </xf>
    <xf numFmtId="0" fontId="258" fillId="25" borderId="265" xfId="0" applyFont="1" applyFill="1" applyBorder="1" applyAlignment="1">
      <alignment vertical="center"/>
    </xf>
    <xf numFmtId="0" fontId="24" fillId="26" borderId="0" xfId="0" applyFont="1" applyFill="1" applyAlignment="1">
      <alignment vertical="center"/>
    </xf>
    <xf numFmtId="0" fontId="246" fillId="28" borderId="265" xfId="0" applyFont="1" applyFill="1" applyBorder="1" applyAlignment="1">
      <alignment horizontal="left" vertical="center"/>
    </xf>
    <xf numFmtId="0" fontId="0" fillId="55" borderId="0" xfId="0" applyFill="1"/>
    <xf numFmtId="0" fontId="97" fillId="55" borderId="0" xfId="5" applyFont="1" applyFill="1" applyAlignment="1" applyProtection="1">
      <alignment vertical="center"/>
      <protection locked="0"/>
    </xf>
    <xf numFmtId="0" fontId="137" fillId="55" borderId="0" xfId="0" applyFont="1" applyFill="1" applyAlignment="1">
      <alignment vertical="center"/>
    </xf>
    <xf numFmtId="0" fontId="0" fillId="55" borderId="0" xfId="0" applyFill="1" applyProtection="1">
      <protection locked="0"/>
    </xf>
    <xf numFmtId="0" fontId="78" fillId="55" borderId="0" xfId="5" applyFont="1" applyFill="1" applyBorder="1" applyAlignment="1" applyProtection="1">
      <alignment horizontal="center" vertical="center"/>
      <protection locked="0"/>
    </xf>
    <xf numFmtId="0" fontId="90" fillId="55" borderId="0" xfId="0" applyFont="1" applyFill="1" applyAlignment="1">
      <alignment vertical="center"/>
    </xf>
    <xf numFmtId="0" fontId="0" fillId="55" borderId="0" xfId="0" applyFill="1" applyAlignment="1">
      <alignment vertical="center"/>
    </xf>
    <xf numFmtId="0" fontId="0" fillId="56" borderId="0" xfId="0" applyFill="1"/>
    <xf numFmtId="0" fontId="137" fillId="56" borderId="0" xfId="0" applyFont="1" applyFill="1" applyAlignment="1">
      <alignment vertical="center"/>
    </xf>
    <xf numFmtId="0" fontId="0" fillId="56" borderId="0" xfId="0" applyFill="1" applyAlignment="1">
      <alignment vertical="center"/>
    </xf>
    <xf numFmtId="0" fontId="0" fillId="56" borderId="0" xfId="0" applyFill="1" applyAlignment="1">
      <alignment horizontal="center"/>
    </xf>
    <xf numFmtId="0" fontId="167" fillId="56" borderId="0" xfId="5" applyFont="1" applyFill="1" applyBorder="1" applyAlignment="1" applyProtection="1">
      <alignment horizontal="center" vertical="center"/>
      <protection locked="0"/>
    </xf>
    <xf numFmtId="0" fontId="167" fillId="26" borderId="0" xfId="5" applyFont="1" applyFill="1" applyBorder="1" applyAlignment="1" applyProtection="1">
      <alignment horizontal="center" vertical="center"/>
      <protection locked="0"/>
    </xf>
    <xf numFmtId="0" fontId="137" fillId="26" borderId="0" xfId="0" applyFont="1" applyFill="1" applyAlignment="1">
      <alignment vertical="center"/>
    </xf>
    <xf numFmtId="0" fontId="260" fillId="56" borderId="0" xfId="0" applyFont="1" applyFill="1" applyAlignment="1">
      <alignment vertical="center"/>
    </xf>
    <xf numFmtId="0" fontId="290" fillId="55" borderId="0" xfId="0" applyFont="1" applyFill="1"/>
    <xf numFmtId="0" fontId="316" fillId="55" borderId="0" xfId="5" applyFont="1" applyFill="1" applyAlignment="1" applyProtection="1">
      <alignment vertical="center"/>
      <protection locked="0"/>
    </xf>
    <xf numFmtId="0" fontId="298" fillId="55" borderId="0" xfId="0" applyFont="1" applyFill="1" applyAlignment="1">
      <alignment horizontal="left" vertical="center"/>
    </xf>
    <xf numFmtId="0" fontId="0" fillId="55" borderId="273" xfId="0" applyFill="1" applyBorder="1"/>
    <xf numFmtId="0" fontId="0" fillId="55" borderId="297" xfId="0" applyFill="1" applyBorder="1"/>
    <xf numFmtId="0" fontId="0" fillId="55" borderId="298" xfId="0" applyFill="1" applyBorder="1"/>
    <xf numFmtId="0" fontId="92" fillId="55" borderId="0" xfId="0" applyFont="1" applyFill="1" applyAlignment="1">
      <alignment horizontal="left" vertical="center" indent="2"/>
    </xf>
    <xf numFmtId="0" fontId="0" fillId="55" borderId="271" xfId="0" applyFill="1" applyBorder="1"/>
    <xf numFmtId="0" fontId="167" fillId="55" borderId="0" xfId="5" applyFont="1" applyFill="1" applyBorder="1" applyAlignment="1" applyProtection="1">
      <alignment horizontal="center" vertical="center"/>
      <protection locked="0"/>
    </xf>
    <xf numFmtId="0" fontId="317" fillId="55" borderId="0" xfId="0" applyFont="1" applyFill="1" applyAlignment="1">
      <alignment vertical="center"/>
    </xf>
    <xf numFmtId="0" fontId="318" fillId="56" borderId="0" xfId="0" applyFont="1" applyFill="1" applyAlignment="1">
      <alignment horizontal="center" vertical="center"/>
    </xf>
    <xf numFmtId="0" fontId="318" fillId="55" borderId="299" xfId="0" applyFont="1" applyFill="1" applyBorder="1" applyAlignment="1">
      <alignment horizontal="center" vertical="center"/>
    </xf>
    <xf numFmtId="0" fontId="290" fillId="56" borderId="0" xfId="0" applyFont="1" applyFill="1" applyAlignment="1">
      <alignment vertical="center"/>
    </xf>
    <xf numFmtId="0" fontId="290" fillId="56" borderId="0" xfId="0" applyFont="1" applyFill="1" applyAlignment="1">
      <alignment horizontal="center" vertical="center"/>
    </xf>
    <xf numFmtId="0" fontId="319" fillId="56" borderId="0" xfId="0" applyFont="1" applyFill="1" applyAlignment="1">
      <alignment horizontal="center" vertical="center"/>
    </xf>
    <xf numFmtId="0" fontId="139" fillId="55" borderId="300" xfId="0" applyFont="1" applyFill="1" applyBorder="1" applyAlignment="1">
      <alignment vertical="center"/>
    </xf>
    <xf numFmtId="0" fontId="139" fillId="55" borderId="301" xfId="0" applyFont="1" applyFill="1" applyBorder="1" applyAlignment="1">
      <alignment vertical="center"/>
    </xf>
    <xf numFmtId="0" fontId="139" fillId="55" borderId="302" xfId="0" applyFont="1" applyFill="1" applyBorder="1" applyAlignment="1">
      <alignment vertical="center"/>
    </xf>
    <xf numFmtId="0" fontId="299" fillId="55" borderId="299" xfId="0" applyFont="1" applyFill="1" applyBorder="1" applyAlignment="1">
      <alignment vertical="center" wrapText="1"/>
    </xf>
    <xf numFmtId="0" fontId="274" fillId="56" borderId="0" xfId="0" applyFont="1" applyFill="1" applyAlignment="1">
      <alignment vertical="center"/>
    </xf>
    <xf numFmtId="0" fontId="299" fillId="56" borderId="299" xfId="0" applyFont="1" applyFill="1" applyBorder="1" applyAlignment="1">
      <alignment horizontal="center" vertical="center"/>
    </xf>
    <xf numFmtId="0" fontId="274" fillId="55" borderId="303" xfId="0" applyFont="1" applyFill="1" applyBorder="1" applyAlignment="1">
      <alignment horizontal="center" vertical="center" wrapText="1"/>
    </xf>
    <xf numFmtId="0" fontId="299" fillId="55" borderId="299" xfId="0" applyFont="1" applyFill="1" applyBorder="1" applyAlignment="1">
      <alignment horizontal="center" vertical="center" wrapText="1"/>
    </xf>
    <xf numFmtId="0" fontId="97" fillId="55" borderId="0" xfId="5" applyFont="1" applyFill="1" applyBorder="1" applyAlignment="1" applyProtection="1">
      <alignment vertical="center"/>
      <protection locked="0"/>
    </xf>
    <xf numFmtId="0" fontId="320" fillId="55" borderId="0" xfId="0" applyFont="1" applyFill="1" applyAlignment="1">
      <alignment vertical="center"/>
    </xf>
    <xf numFmtId="0" fontId="321" fillId="56" borderId="0" xfId="0" applyFont="1" applyFill="1" applyAlignment="1">
      <alignment horizontal="center" vertical="center"/>
    </xf>
    <xf numFmtId="0" fontId="61" fillId="40" borderId="0" xfId="0" applyFont="1" applyFill="1" applyAlignment="1">
      <alignment horizontal="center" vertical="center"/>
    </xf>
    <xf numFmtId="0" fontId="251" fillId="0" borderId="0" xfId="0" applyFont="1" applyAlignment="1">
      <alignment horizontal="center" vertical="center"/>
    </xf>
    <xf numFmtId="0" fontId="242" fillId="40" borderId="0" xfId="5" applyFont="1" applyFill="1" applyAlignment="1" applyProtection="1">
      <alignment horizontal="left" vertical="center"/>
      <protection locked="0"/>
    </xf>
    <xf numFmtId="0" fontId="322" fillId="56" borderId="299" xfId="5" applyFont="1" applyFill="1" applyBorder="1" applyAlignment="1" applyProtection="1">
      <alignment horizontal="center" vertical="center"/>
      <protection locked="0"/>
    </xf>
    <xf numFmtId="0" fontId="323" fillId="37" borderId="299" xfId="5" applyFont="1" applyFill="1" applyBorder="1" applyAlignment="1" applyProtection="1">
      <alignment horizontal="center" vertical="center"/>
      <protection locked="0"/>
    </xf>
    <xf numFmtId="14" fontId="3" fillId="0" borderId="28" xfId="0" applyNumberFormat="1" applyFont="1" applyBorder="1" applyAlignment="1" applyProtection="1">
      <alignment horizontal="center" vertical="center"/>
      <protection locked="0"/>
    </xf>
    <xf numFmtId="0" fontId="256" fillId="26" borderId="1" xfId="0" applyFont="1" applyFill="1" applyBorder="1" applyAlignment="1">
      <alignment horizontal="center" vertical="center"/>
    </xf>
    <xf numFmtId="0" fontId="305" fillId="0" borderId="0" xfId="0" applyFont="1" applyAlignment="1">
      <alignment vertical="center"/>
    </xf>
    <xf numFmtId="0" fontId="0" fillId="2" borderId="12" xfId="0"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protection locked="0"/>
    </xf>
    <xf numFmtId="49" fontId="0" fillId="2" borderId="0" xfId="0" applyNumberFormat="1" applyFill="1"/>
    <xf numFmtId="164" fontId="325" fillId="0" borderId="1" xfId="6" applyFont="1" applyFill="1" applyBorder="1" applyAlignment="1" applyProtection="1">
      <alignment vertical="top" wrapText="1"/>
      <protection locked="0"/>
    </xf>
    <xf numFmtId="0" fontId="0" fillId="27" borderId="64" xfId="0" applyFill="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11" applyBorder="1" applyProtection="1">
      <alignment horizontal="center" vertical="center" wrapText="1"/>
      <protection locked="0"/>
    </xf>
    <xf numFmtId="0" fontId="180" fillId="0" borderId="0" xfId="0" applyFont="1" applyAlignment="1">
      <alignment horizontal="left" vertical="center"/>
    </xf>
    <xf numFmtId="0" fontId="10" fillId="0" borderId="0" xfId="0" applyFont="1" applyAlignment="1">
      <alignment vertical="center"/>
    </xf>
    <xf numFmtId="0" fontId="275" fillId="26" borderId="144" xfId="0" applyFont="1" applyFill="1" applyBorder="1" applyAlignment="1">
      <alignment horizontal="center" vertical="center"/>
    </xf>
    <xf numFmtId="0" fontId="134" fillId="2" borderId="0" xfId="0" applyFont="1" applyFill="1" applyAlignment="1">
      <alignment vertical="center"/>
    </xf>
    <xf numFmtId="14" fontId="0" fillId="0" borderId="0" xfId="0" applyNumberFormat="1"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0" fillId="26" borderId="265" xfId="0" applyFill="1" applyBorder="1" applyAlignment="1">
      <alignment horizontal="center" vertical="center"/>
    </xf>
    <xf numFmtId="0" fontId="0" fillId="26" borderId="0" xfId="0" applyFill="1" applyAlignment="1">
      <alignment horizontal="center" vertical="center"/>
    </xf>
    <xf numFmtId="0" fontId="326" fillId="39" borderId="0" xfId="0" applyFont="1" applyFill="1" applyAlignment="1">
      <alignment horizontal="center" vertical="center"/>
    </xf>
    <xf numFmtId="0" fontId="327" fillId="25" borderId="0" xfId="0" applyFont="1" applyFill="1" applyAlignment="1">
      <alignment horizontal="center" vertical="center"/>
    </xf>
    <xf numFmtId="0" fontId="261" fillId="0" borderId="0" xfId="0" applyFont="1" applyAlignment="1">
      <alignment horizontal="center" vertical="center"/>
    </xf>
    <xf numFmtId="0" fontId="328" fillId="0" borderId="0" xfId="0" applyFont="1" applyAlignment="1">
      <alignment wrapText="1"/>
    </xf>
    <xf numFmtId="0" fontId="148" fillId="0" borderId="0" xfId="0" applyFont="1" applyAlignment="1">
      <alignment horizontal="center" vertical="center"/>
    </xf>
    <xf numFmtId="0" fontId="66" fillId="0" borderId="57" xfId="0" applyFont="1" applyBorder="1" applyAlignment="1" applyProtection="1">
      <alignment horizontal="left" vertical="center"/>
      <protection locked="0"/>
    </xf>
    <xf numFmtId="0" fontId="66" fillId="0" borderId="1" xfId="0" applyFont="1" applyBorder="1" applyAlignment="1" applyProtection="1">
      <alignment horizontal="left" vertical="center"/>
      <protection locked="0"/>
    </xf>
    <xf numFmtId="0" fontId="82" fillId="2" borderId="70" xfId="0" applyFont="1" applyFill="1" applyBorder="1" applyAlignment="1" applyProtection="1">
      <alignment horizontal="center" vertical="center"/>
      <protection locked="0"/>
    </xf>
    <xf numFmtId="0" fontId="82" fillId="2" borderId="147" xfId="0" applyFont="1" applyFill="1" applyBorder="1" applyAlignment="1" applyProtection="1">
      <alignment horizontal="center" vertical="center"/>
      <protection locked="0"/>
    </xf>
    <xf numFmtId="0" fontId="82" fillId="0" borderId="69" xfId="0" applyFont="1" applyBorder="1" applyAlignment="1" applyProtection="1">
      <alignment horizontal="center" vertical="center"/>
      <protection locked="0"/>
    </xf>
    <xf numFmtId="0" fontId="82" fillId="0" borderId="67" xfId="0" applyFont="1" applyBorder="1" applyAlignment="1" applyProtection="1">
      <alignment horizontal="center" vertical="center"/>
      <protection locked="0"/>
    </xf>
    <xf numFmtId="0" fontId="82" fillId="0" borderId="77" xfId="0" applyFont="1" applyBorder="1" applyAlignment="1" applyProtection="1">
      <alignment horizontal="center" vertical="center"/>
      <protection locked="0"/>
    </xf>
    <xf numFmtId="0" fontId="82" fillId="0" borderId="150" xfId="0" applyFont="1" applyBorder="1" applyAlignment="1" applyProtection="1">
      <alignment horizontal="center" vertical="center"/>
      <protection locked="0"/>
    </xf>
    <xf numFmtId="0" fontId="82" fillId="0" borderId="68" xfId="0" applyFont="1" applyBorder="1" applyAlignment="1" applyProtection="1">
      <alignment horizontal="center" vertical="center"/>
      <protection locked="0"/>
    </xf>
    <xf numFmtId="0" fontId="82" fillId="0" borderId="78" xfId="0" applyFont="1" applyBorder="1" applyAlignment="1" applyProtection="1">
      <alignment horizontal="center" vertical="center"/>
      <protection locked="0"/>
    </xf>
    <xf numFmtId="0" fontId="6" fillId="0" borderId="5" xfId="0" applyFont="1" applyBorder="1" applyAlignment="1">
      <alignment vertical="center"/>
    </xf>
    <xf numFmtId="0" fontId="258" fillId="26" borderId="265" xfId="0" applyFont="1" applyFill="1" applyBorder="1" applyAlignment="1">
      <alignment horizontal="center" vertical="center"/>
    </xf>
    <xf numFmtId="0" fontId="116" fillId="26" borderId="265" xfId="0" applyFont="1" applyFill="1" applyBorder="1" applyAlignment="1">
      <alignment horizontal="center" vertical="center"/>
    </xf>
    <xf numFmtId="0" fontId="25" fillId="26" borderId="265" xfId="5" applyFont="1" applyFill="1" applyBorder="1" applyAlignment="1" applyProtection="1">
      <alignment horizontal="center" vertical="center"/>
    </xf>
    <xf numFmtId="0" fontId="282" fillId="39" borderId="0" xfId="0" applyFont="1" applyFill="1" applyAlignment="1">
      <alignment horizontal="center" vertical="center"/>
    </xf>
    <xf numFmtId="0" fontId="258" fillId="48" borderId="265" xfId="0" applyFont="1" applyFill="1" applyBorder="1" applyAlignment="1">
      <alignment horizontal="center" vertical="center"/>
    </xf>
    <xf numFmtId="0" fontId="258" fillId="41" borderId="265" xfId="0" applyFont="1" applyFill="1" applyBorder="1" applyAlignment="1">
      <alignment horizontal="center" vertical="center"/>
    </xf>
    <xf numFmtId="0" fontId="258" fillId="25" borderId="265" xfId="0" applyFont="1" applyFill="1" applyBorder="1" applyAlignment="1">
      <alignment horizontal="center" vertical="center"/>
    </xf>
    <xf numFmtId="0" fontId="258" fillId="39" borderId="265" xfId="0" applyFont="1" applyFill="1" applyBorder="1" applyAlignment="1">
      <alignment horizontal="center" vertical="center"/>
    </xf>
    <xf numFmtId="0" fontId="262" fillId="25" borderId="12" xfId="0" applyFont="1" applyFill="1" applyBorder="1"/>
    <xf numFmtId="0" fontId="258" fillId="25" borderId="35" xfId="0" applyFont="1" applyFill="1" applyBorder="1"/>
    <xf numFmtId="0" fontId="258" fillId="24" borderId="0" xfId="0" applyFont="1" applyFill="1"/>
    <xf numFmtId="0" fontId="4" fillId="26" borderId="0" xfId="5" applyFill="1" applyAlignment="1" applyProtection="1">
      <alignment horizontal="center" vertical="center"/>
      <protection locked="0"/>
    </xf>
    <xf numFmtId="0" fontId="0" fillId="13" borderId="0" xfId="0" applyFill="1" applyProtection="1">
      <protection locked="0"/>
    </xf>
    <xf numFmtId="0" fontId="339" fillId="0" borderId="0" xfId="0" applyFont="1" applyAlignment="1">
      <alignment vertical="center"/>
    </xf>
    <xf numFmtId="0" fontId="0" fillId="0" borderId="0" xfId="0" applyAlignment="1">
      <alignment horizontal="right" vertical="center"/>
    </xf>
    <xf numFmtId="0" fontId="343" fillId="0" borderId="0" xfId="0" applyFont="1" applyAlignment="1">
      <alignment horizontal="right" vertical="center"/>
    </xf>
    <xf numFmtId="165" fontId="5" fillId="0" borderId="33" xfId="11" applyNumberFormat="1" applyBorder="1" applyProtection="1">
      <alignment horizontal="center" vertical="center" wrapText="1"/>
      <protection locked="0"/>
    </xf>
    <xf numFmtId="0" fontId="344" fillId="55" borderId="0" xfId="5" applyFont="1" applyFill="1" applyBorder="1" applyAlignment="1" applyProtection="1">
      <alignment horizontal="left" vertical="center"/>
      <protection locked="0"/>
    </xf>
    <xf numFmtId="0" fontId="166" fillId="26" borderId="0" xfId="0" applyFont="1" applyFill="1" applyAlignment="1">
      <alignment horizontal="right" vertical="center"/>
    </xf>
    <xf numFmtId="0" fontId="345" fillId="0" borderId="0" xfId="0" applyFont="1" applyAlignment="1">
      <alignment horizontal="center" vertical="center"/>
    </xf>
    <xf numFmtId="0" fontId="343" fillId="0" borderId="0" xfId="0" applyFont="1" applyAlignment="1">
      <alignment horizontal="center" vertical="center"/>
    </xf>
    <xf numFmtId="0" fontId="52" fillId="0" borderId="0" xfId="0" applyFont="1" applyAlignment="1">
      <alignment horizontal="left"/>
    </xf>
    <xf numFmtId="0" fontId="0" fillId="55" borderId="0" xfId="0" applyFill="1" applyAlignment="1" applyProtection="1">
      <alignment vertical="center"/>
      <protection locked="0"/>
    </xf>
    <xf numFmtId="0" fontId="0" fillId="56" borderId="0" xfId="0" applyFill="1" applyAlignment="1" applyProtection="1">
      <alignment vertical="center"/>
      <protection locked="0"/>
    </xf>
    <xf numFmtId="0" fontId="290" fillId="56" borderId="0" xfId="0" applyFont="1" applyFill="1" applyAlignment="1" applyProtection="1">
      <alignment vertical="center"/>
      <protection locked="0"/>
    </xf>
    <xf numFmtId="0" fontId="346" fillId="0" borderId="0" xfId="0" applyFont="1" applyAlignment="1">
      <alignment horizontal="left" vertical="center"/>
    </xf>
    <xf numFmtId="0" fontId="260" fillId="51" borderId="266" xfId="0" applyFont="1" applyFill="1" applyBorder="1" applyAlignment="1">
      <alignment vertical="center"/>
    </xf>
    <xf numFmtId="0" fontId="258" fillId="0" borderId="0" xfId="0" applyFont="1" applyAlignment="1">
      <alignment horizontal="left" vertical="center"/>
    </xf>
    <xf numFmtId="0" fontId="103" fillId="0" borderId="0" xfId="0" applyFont="1" applyAlignment="1" applyProtection="1">
      <alignment horizontal="center" vertical="center"/>
      <protection locked="0"/>
    </xf>
    <xf numFmtId="0" fontId="0" fillId="0" borderId="0" xfId="0" applyAlignment="1">
      <alignment vertical="top" wrapText="1"/>
    </xf>
    <xf numFmtId="0" fontId="263" fillId="55" borderId="0" xfId="0" applyFont="1" applyFill="1" applyAlignment="1">
      <alignment horizontal="center" vertical="center"/>
    </xf>
    <xf numFmtId="0" fontId="348" fillId="6" borderId="12" xfId="0" applyFont="1" applyFill="1" applyBorder="1" applyAlignment="1" applyProtection="1">
      <alignment horizontal="center" vertical="center"/>
      <protection locked="0"/>
    </xf>
    <xf numFmtId="0" fontId="0" fillId="0" borderId="0" xfId="0" applyAlignment="1" applyProtection="1">
      <alignment horizontal="left" vertical="center"/>
      <protection locked="0"/>
    </xf>
    <xf numFmtId="0" fontId="262" fillId="25" borderId="0" xfId="0" applyFont="1" applyFill="1" applyAlignment="1">
      <alignment vertical="center"/>
    </xf>
    <xf numFmtId="0" fontId="258" fillId="26" borderId="0" xfId="0" applyFont="1" applyFill="1" applyAlignment="1">
      <alignment vertical="center"/>
    </xf>
    <xf numFmtId="0" fontId="262" fillId="13" borderId="0" xfId="0" applyFont="1" applyFill="1"/>
    <xf numFmtId="0" fontId="262" fillId="32" borderId="0" xfId="0" applyFont="1" applyFill="1" applyAlignment="1">
      <alignment vertical="center"/>
    </xf>
    <xf numFmtId="0" fontId="24" fillId="26" borderId="267" xfId="0" applyFont="1" applyFill="1" applyBorder="1" applyAlignment="1" applyProtection="1">
      <alignment horizontal="center" vertical="center"/>
      <protection locked="0"/>
    </xf>
    <xf numFmtId="49" fontId="65" fillId="2" borderId="67" xfId="0" applyNumberFormat="1" applyFont="1" applyFill="1" applyBorder="1" applyAlignment="1" applyProtection="1">
      <alignment horizontal="center" vertical="center"/>
      <protection locked="0"/>
    </xf>
    <xf numFmtId="0" fontId="24" fillId="24" borderId="74" xfId="0" applyFont="1" applyFill="1" applyBorder="1" applyAlignment="1">
      <alignment horizontal="center" vertical="center" wrapText="1"/>
    </xf>
    <xf numFmtId="14" fontId="24" fillId="26" borderId="3" xfId="0" applyNumberFormat="1" applyFont="1" applyFill="1" applyBorder="1" applyAlignment="1">
      <alignment horizontal="center" vertical="center"/>
    </xf>
    <xf numFmtId="14" fontId="24" fillId="26" borderId="1" xfId="0" applyNumberFormat="1" applyFont="1" applyFill="1" applyBorder="1" applyAlignment="1">
      <alignment horizontal="center" vertical="center"/>
    </xf>
    <xf numFmtId="0" fontId="262" fillId="6" borderId="12" xfId="0" applyFont="1" applyFill="1" applyBorder="1" applyAlignment="1">
      <alignment horizontal="center" vertical="center" wrapText="1"/>
    </xf>
    <xf numFmtId="0" fontId="260" fillId="5" borderId="0" xfId="0" applyFont="1" applyFill="1" applyAlignment="1">
      <alignment horizontal="right" vertical="center" indent="2"/>
    </xf>
    <xf numFmtId="0" fontId="258" fillId="0" borderId="0" xfId="0" applyFont="1" applyAlignment="1">
      <alignment vertical="center"/>
    </xf>
    <xf numFmtId="0" fontId="260" fillId="35" borderId="0" xfId="0" applyFont="1" applyFill="1" applyAlignment="1">
      <alignment horizontal="right" vertical="center"/>
    </xf>
    <xf numFmtId="0" fontId="349" fillId="25" borderId="0" xfId="0" applyFont="1" applyFill="1" applyAlignment="1">
      <alignment vertical="center"/>
    </xf>
    <xf numFmtId="0" fontId="259" fillId="25" borderId="0" xfId="0" applyFont="1" applyFill="1"/>
    <xf numFmtId="0" fontId="24" fillId="25" borderId="0" xfId="0" applyFont="1" applyFill="1" applyAlignment="1">
      <alignment horizontal="left"/>
    </xf>
    <xf numFmtId="0" fontId="106" fillId="5" borderId="0" xfId="0" applyFont="1" applyFill="1" applyAlignment="1">
      <alignment horizontal="center" vertical="center"/>
    </xf>
    <xf numFmtId="0" fontId="258" fillId="31" borderId="0" xfId="0" applyFont="1" applyFill="1"/>
    <xf numFmtId="0" fontId="351" fillId="5" borderId="0" xfId="0" applyFont="1" applyFill="1" applyAlignment="1">
      <alignment horizontal="center" vertical="center"/>
    </xf>
    <xf numFmtId="0" fontId="352" fillId="5" borderId="0" xfId="0" applyFont="1" applyFill="1" applyAlignment="1">
      <alignment horizontal="center" vertical="center"/>
    </xf>
    <xf numFmtId="0" fontId="260" fillId="5" borderId="0" xfId="0" applyFont="1" applyFill="1"/>
    <xf numFmtId="0" fontId="353" fillId="0" borderId="109" xfId="0" applyFont="1" applyBorder="1" applyAlignment="1">
      <alignment horizontal="left"/>
    </xf>
    <xf numFmtId="0" fontId="353" fillId="0" borderId="0" xfId="0" applyFont="1" applyAlignment="1">
      <alignment horizontal="center" vertical="center"/>
    </xf>
    <xf numFmtId="0" fontId="347" fillId="57" borderId="0" xfId="0" applyFont="1" applyFill="1" applyAlignment="1">
      <alignment horizontal="center" vertical="center"/>
    </xf>
    <xf numFmtId="0" fontId="282" fillId="36" borderId="273" xfId="0" applyFont="1" applyFill="1" applyBorder="1" applyAlignment="1">
      <alignment vertical="center"/>
    </xf>
    <xf numFmtId="0" fontId="354" fillId="25" borderId="0" xfId="0" applyFont="1" applyFill="1" applyAlignment="1">
      <alignment vertical="center"/>
    </xf>
    <xf numFmtId="0" fontId="355" fillId="0" borderId="98" xfId="0" applyFont="1" applyBorder="1" applyAlignment="1">
      <alignment horizontal="right" vertical="center"/>
    </xf>
    <xf numFmtId="0" fontId="355" fillId="49" borderId="135" xfId="0" applyFont="1" applyFill="1" applyBorder="1" applyAlignment="1">
      <alignment horizontal="right" vertical="center"/>
    </xf>
    <xf numFmtId="0" fontId="357" fillId="28" borderId="0" xfId="0" applyFont="1" applyFill="1" applyAlignment="1">
      <alignment horizontal="center" vertical="center"/>
    </xf>
    <xf numFmtId="0" fontId="356" fillId="28" borderId="0" xfId="0" applyFont="1" applyFill="1" applyAlignment="1">
      <alignment horizontal="right" vertical="center"/>
    </xf>
    <xf numFmtId="0" fontId="357" fillId="0" borderId="0" xfId="0" applyFont="1" applyAlignment="1">
      <alignment horizontal="center" vertical="center"/>
    </xf>
    <xf numFmtId="1" fontId="117" fillId="9" borderId="12" xfId="0" applyNumberFormat="1" applyFont="1" applyFill="1" applyBorder="1" applyAlignment="1">
      <alignment horizontal="center" vertical="center"/>
    </xf>
    <xf numFmtId="0" fontId="358" fillId="28" borderId="0" xfId="0" applyFont="1" applyFill="1" applyAlignment="1">
      <alignment horizontal="center" vertical="top"/>
    </xf>
    <xf numFmtId="0" fontId="24" fillId="26" borderId="0" xfId="0" applyFont="1" applyFill="1" applyAlignment="1">
      <alignment vertical="center" wrapText="1"/>
    </xf>
    <xf numFmtId="165" fontId="0" fillId="0" borderId="0" xfId="0" applyNumberFormat="1" applyAlignment="1">
      <alignment horizontal="center" vertical="center" wrapText="1"/>
    </xf>
    <xf numFmtId="0" fontId="29" fillId="58" borderId="42" xfId="0" applyFont="1" applyFill="1" applyBorder="1" applyAlignment="1">
      <alignment horizontal="center" vertical="center" textRotation="255" wrapText="1"/>
    </xf>
    <xf numFmtId="0" fontId="29" fillId="58" borderId="42" xfId="0" applyFont="1" applyFill="1" applyBorder="1" applyAlignment="1">
      <alignment horizontal="center" vertical="center"/>
    </xf>
    <xf numFmtId="0" fontId="29" fillId="58" borderId="27" xfId="0" applyFont="1" applyFill="1" applyBorder="1" applyAlignment="1">
      <alignment horizontal="center" vertical="center"/>
    </xf>
    <xf numFmtId="0" fontId="134" fillId="58" borderId="96" xfId="0" applyFont="1" applyFill="1" applyBorder="1" applyAlignment="1">
      <alignment horizontal="center" vertical="center" wrapText="1"/>
    </xf>
    <xf numFmtId="0" fontId="255" fillId="34" borderId="98" xfId="0" applyFont="1" applyFill="1" applyBorder="1" applyAlignment="1">
      <alignment horizontal="center" textRotation="90"/>
    </xf>
    <xf numFmtId="0" fontId="255" fillId="34" borderId="0" xfId="0" applyFont="1" applyFill="1"/>
    <xf numFmtId="0" fontId="255" fillId="34" borderId="0" xfId="0" applyFont="1" applyFill="1" applyAlignment="1">
      <alignment horizontal="center" vertical="center"/>
    </xf>
    <xf numFmtId="0" fontId="255" fillId="34" borderId="98" xfId="0" applyFont="1" applyFill="1" applyBorder="1" applyAlignment="1">
      <alignment horizontal="center"/>
    </xf>
    <xf numFmtId="0" fontId="88" fillId="25" borderId="1" xfId="0" applyFont="1" applyFill="1" applyBorder="1"/>
    <xf numFmtId="0" fontId="134" fillId="11" borderId="6" xfId="0" applyFont="1" applyFill="1" applyBorder="1" applyAlignment="1">
      <alignment horizontal="center" vertical="center"/>
    </xf>
    <xf numFmtId="0" fontId="356" fillId="0" borderId="63" xfId="0" applyFont="1" applyBorder="1" applyAlignment="1">
      <alignment horizontal="right" vertical="center"/>
    </xf>
    <xf numFmtId="0" fontId="356" fillId="0" borderId="64" xfId="0" applyFont="1" applyBorder="1" applyAlignment="1">
      <alignment horizontal="right" vertical="center"/>
    </xf>
    <xf numFmtId="0" fontId="356" fillId="0" borderId="80" xfId="0" applyFont="1" applyBorder="1" applyAlignment="1">
      <alignment horizontal="right" vertical="center"/>
    </xf>
    <xf numFmtId="0" fontId="356" fillId="0" borderId="24" xfId="0" applyFont="1" applyBorder="1" applyAlignment="1">
      <alignment horizontal="right" vertical="center"/>
    </xf>
    <xf numFmtId="0" fontId="356" fillId="2" borderId="24" xfId="0" applyFont="1" applyFill="1" applyBorder="1" applyAlignment="1">
      <alignment horizontal="right" vertical="center"/>
    </xf>
    <xf numFmtId="0" fontId="10" fillId="0" borderId="0" xfId="0" applyFont="1" applyAlignment="1">
      <alignment horizontal="left"/>
    </xf>
    <xf numFmtId="0" fontId="360" fillId="0" borderId="0" xfId="0" applyFont="1" applyAlignment="1">
      <alignment horizontal="left"/>
    </xf>
    <xf numFmtId="0" fontId="157" fillId="0" borderId="0" xfId="0" applyFont="1" applyAlignment="1">
      <alignment horizontal="right" vertical="center"/>
    </xf>
    <xf numFmtId="0" fontId="253" fillId="28" borderId="0" xfId="0" applyFont="1" applyFill="1"/>
    <xf numFmtId="0" fontId="0" fillId="59" borderId="0" xfId="0" applyFill="1"/>
    <xf numFmtId="0" fontId="299" fillId="59" borderId="0" xfId="0" applyFont="1" applyFill="1"/>
    <xf numFmtId="0" fontId="361" fillId="7" borderId="0" xfId="0" applyFont="1" applyFill="1" applyAlignment="1">
      <alignment horizontal="center" vertical="center"/>
    </xf>
    <xf numFmtId="0" fontId="115" fillId="6" borderId="1" xfId="0" applyFont="1" applyFill="1" applyBorder="1" applyAlignment="1">
      <alignment horizontal="center"/>
    </xf>
    <xf numFmtId="0" fontId="258" fillId="0" borderId="1" xfId="0" applyFont="1" applyBorder="1" applyAlignment="1">
      <alignment horizontal="center"/>
    </xf>
    <xf numFmtId="0" fontId="124" fillId="13" borderId="47" xfId="0" applyFont="1" applyFill="1" applyBorder="1" applyAlignment="1">
      <alignment horizontal="center" vertical="center"/>
    </xf>
    <xf numFmtId="0" fontId="219" fillId="13" borderId="103" xfId="0" applyFont="1" applyFill="1" applyBorder="1" applyAlignment="1">
      <alignment horizontal="center" vertical="center"/>
    </xf>
    <xf numFmtId="0" fontId="113" fillId="28" borderId="73" xfId="0" applyFont="1" applyFill="1" applyBorder="1" applyAlignment="1">
      <alignment horizontal="center"/>
    </xf>
    <xf numFmtId="0" fontId="125" fillId="13" borderId="51" xfId="0" applyFont="1" applyFill="1" applyBorder="1" applyAlignment="1">
      <alignment horizontal="center" vertical="center"/>
    </xf>
    <xf numFmtId="0" fontId="278" fillId="0" borderId="0" xfId="0" applyFont="1"/>
    <xf numFmtId="0" fontId="258" fillId="6" borderId="12" xfId="0" applyFont="1" applyFill="1" applyBorder="1" applyAlignment="1">
      <alignment horizontal="center" vertical="center"/>
    </xf>
    <xf numFmtId="0" fontId="362" fillId="28" borderId="0" xfId="0" applyFont="1" applyFill="1" applyAlignment="1">
      <alignment vertical="center"/>
    </xf>
    <xf numFmtId="0" fontId="0" fillId="17" borderId="311" xfId="0" quotePrefix="1" applyFill="1" applyBorder="1" applyAlignment="1">
      <alignment horizontal="center" vertical="center"/>
    </xf>
    <xf numFmtId="0" fontId="0" fillId="17" borderId="312" xfId="0" applyFill="1" applyBorder="1" applyAlignment="1">
      <alignment horizontal="center" vertical="center"/>
    </xf>
    <xf numFmtId="0" fontId="362" fillId="28" borderId="98" xfId="0" applyFont="1" applyFill="1" applyBorder="1" applyAlignment="1">
      <alignment vertical="center"/>
    </xf>
    <xf numFmtId="0" fontId="351" fillId="60" borderId="0" xfId="0" applyFont="1" applyFill="1" applyAlignment="1">
      <alignment horizontal="center" vertical="center"/>
    </xf>
    <xf numFmtId="0" fontId="258" fillId="36" borderId="0" xfId="0" applyFont="1" applyFill="1"/>
    <xf numFmtId="0" fontId="75" fillId="26" borderId="0" xfId="0" applyFont="1" applyFill="1"/>
    <xf numFmtId="0" fontId="132" fillId="0" borderId="0" xfId="0" applyFont="1" applyAlignment="1">
      <alignment vertical="center"/>
    </xf>
    <xf numFmtId="0" fontId="357" fillId="0" borderId="64" xfId="0" applyFont="1" applyBorder="1" applyAlignment="1">
      <alignment horizontal="left" vertical="center"/>
    </xf>
    <xf numFmtId="0" fontId="366" fillId="0" borderId="25" xfId="0" applyFont="1" applyBorder="1" applyAlignment="1">
      <alignment horizontal="left" vertical="center"/>
    </xf>
    <xf numFmtId="0" fontId="3" fillId="25" borderId="314" xfId="0" applyFont="1" applyFill="1" applyBorder="1" applyAlignment="1">
      <alignment vertical="center"/>
    </xf>
    <xf numFmtId="0" fontId="3" fillId="25" borderId="315" xfId="0" applyFont="1" applyFill="1" applyBorder="1" applyAlignment="1">
      <alignment vertical="center"/>
    </xf>
    <xf numFmtId="0" fontId="113" fillId="25" borderId="315" xfId="0" applyFont="1" applyFill="1" applyBorder="1" applyAlignment="1">
      <alignment horizontal="center"/>
    </xf>
    <xf numFmtId="0" fontId="94" fillId="25" borderId="315" xfId="0" applyFont="1" applyFill="1" applyBorder="1" applyAlignment="1">
      <alignment vertical="center"/>
    </xf>
    <xf numFmtId="0" fontId="113" fillId="25" borderId="316" xfId="0" applyFont="1" applyFill="1" applyBorder="1" applyAlignment="1">
      <alignment horizontal="center"/>
    </xf>
    <xf numFmtId="0" fontId="98" fillId="25" borderId="313" xfId="0" applyFont="1" applyFill="1" applyBorder="1" applyAlignment="1">
      <alignment horizontal="center" vertical="center"/>
    </xf>
    <xf numFmtId="0" fontId="154" fillId="6" borderId="60" xfId="0" applyFont="1" applyFill="1" applyBorder="1" applyAlignment="1">
      <alignment horizontal="left" vertical="center" textRotation="255" wrapText="1"/>
    </xf>
    <xf numFmtId="0" fontId="24" fillId="2" borderId="0" xfId="0" applyFont="1" applyFill="1"/>
    <xf numFmtId="0" fontId="367" fillId="31" borderId="65" xfId="0" applyFont="1" applyFill="1" applyBorder="1" applyAlignment="1">
      <alignment horizontal="center" vertical="center"/>
    </xf>
    <xf numFmtId="177" fontId="0" fillId="0" borderId="0" xfId="0" applyNumberFormat="1" applyProtection="1">
      <protection hidden="1"/>
    </xf>
    <xf numFmtId="0" fontId="368" fillId="28" borderId="0" xfId="0" applyFont="1" applyFill="1"/>
    <xf numFmtId="0" fontId="75" fillId="26" borderId="0" xfId="0" applyFont="1" applyFill="1" applyAlignment="1">
      <alignment horizontal="left"/>
    </xf>
    <xf numFmtId="0" fontId="370" fillId="0" borderId="15" xfId="0" applyFont="1" applyBorder="1" applyAlignment="1">
      <alignment vertical="center"/>
    </xf>
    <xf numFmtId="0" fontId="77" fillId="0" borderId="25" xfId="0" applyFont="1" applyBorder="1" applyAlignment="1">
      <alignment vertical="center"/>
    </xf>
    <xf numFmtId="0" fontId="77" fillId="0" borderId="320" xfId="0" applyFont="1" applyBorder="1" applyAlignment="1">
      <alignment vertical="center"/>
    </xf>
    <xf numFmtId="0" fontId="77" fillId="0" borderId="322" xfId="0" applyFont="1" applyBorder="1" applyAlignment="1">
      <alignment vertical="center"/>
    </xf>
    <xf numFmtId="0" fontId="77" fillId="0" borderId="323" xfId="0" applyFont="1" applyBorder="1" applyAlignment="1">
      <alignment vertical="center"/>
    </xf>
    <xf numFmtId="0" fontId="165" fillId="17" borderId="317" xfId="0" applyFont="1" applyFill="1" applyBorder="1" applyAlignment="1">
      <alignment vertical="center"/>
    </xf>
    <xf numFmtId="0" fontId="165" fillId="17" borderId="315" xfId="0" applyFont="1" applyFill="1" applyBorder="1" applyAlignment="1">
      <alignment vertical="center"/>
    </xf>
    <xf numFmtId="0" fontId="155" fillId="0" borderId="325" xfId="0" applyFont="1" applyBorder="1" applyAlignment="1">
      <alignment vertical="center"/>
    </xf>
    <xf numFmtId="0" fontId="155" fillId="0" borderId="326" xfId="0" applyFont="1" applyBorder="1" applyAlignment="1">
      <alignment vertical="center"/>
    </xf>
    <xf numFmtId="0" fontId="155" fillId="61" borderId="324" xfId="0" applyFont="1" applyFill="1" applyBorder="1" applyAlignment="1">
      <alignment vertical="center"/>
    </xf>
    <xf numFmtId="0" fontId="77" fillId="61" borderId="319" xfId="0" applyFont="1" applyFill="1" applyBorder="1" applyAlignment="1">
      <alignment vertical="center"/>
    </xf>
    <xf numFmtId="0" fontId="77" fillId="61" borderId="321" xfId="0" applyFont="1" applyFill="1" applyBorder="1" applyAlignment="1">
      <alignment vertical="center"/>
    </xf>
    <xf numFmtId="0" fontId="155" fillId="61" borderId="308" xfId="0" applyFont="1" applyFill="1" applyBorder="1" applyAlignment="1">
      <alignment horizontal="center" vertical="center"/>
    </xf>
    <xf numFmtId="0" fontId="155" fillId="61" borderId="309" xfId="0" applyFont="1" applyFill="1" applyBorder="1" applyAlignment="1">
      <alignment horizontal="center" vertical="center"/>
    </xf>
    <xf numFmtId="0" fontId="155" fillId="61" borderId="310" xfId="0" applyFont="1" applyFill="1" applyBorder="1" applyAlignment="1">
      <alignment horizontal="center" vertical="center"/>
    </xf>
    <xf numFmtId="0" fontId="358" fillId="26" borderId="0" xfId="0" applyFont="1" applyFill="1"/>
    <xf numFmtId="0" fontId="371" fillId="26" borderId="0" xfId="0" applyFont="1" applyFill="1"/>
    <xf numFmtId="0" fontId="0" fillId="0" borderId="0" xfId="0" applyAlignment="1">
      <alignment horizontal="left" vertical="top" wrapText="1"/>
    </xf>
    <xf numFmtId="0" fontId="4" fillId="25" borderId="64" xfId="5" applyFill="1" applyBorder="1" applyAlignment="1" applyProtection="1">
      <alignment horizontal="center" vertical="center"/>
    </xf>
    <xf numFmtId="0" fontId="4" fillId="25" borderId="1" xfId="5" applyFill="1" applyBorder="1" applyAlignment="1" applyProtection="1">
      <alignment vertical="center"/>
    </xf>
    <xf numFmtId="0" fontId="196" fillId="0" borderId="0" xfId="0" applyFont="1" applyAlignment="1">
      <alignment horizontal="left" vertical="center"/>
    </xf>
    <xf numFmtId="0" fontId="0" fillId="0" borderId="12" xfId="0" applyBorder="1" applyAlignment="1" applyProtection="1">
      <alignment horizontal="center" vertical="center"/>
      <protection locked="0"/>
    </xf>
    <xf numFmtId="0" fontId="372" fillId="0" borderId="0" xfId="0" applyFont="1"/>
    <xf numFmtId="0" fontId="373" fillId="2" borderId="0" xfId="0" applyFont="1" applyFill="1" applyAlignment="1">
      <alignment horizontal="left" vertical="center"/>
    </xf>
    <xf numFmtId="0" fontId="0" fillId="0" borderId="327" xfId="0" applyBorder="1" applyAlignment="1">
      <alignment horizontal="left" vertical="center"/>
    </xf>
    <xf numFmtId="0" fontId="78" fillId="0" borderId="12" xfId="0" applyFont="1" applyBorder="1" applyAlignment="1">
      <alignment horizontal="center" vertical="center"/>
    </xf>
    <xf numFmtId="0" fontId="275" fillId="26" borderId="20" xfId="0" applyFont="1" applyFill="1" applyBorder="1" applyAlignment="1">
      <alignment horizontal="center" vertical="center"/>
    </xf>
    <xf numFmtId="0" fontId="374" fillId="26" borderId="0" xfId="0" applyFont="1" applyFill="1" applyAlignment="1">
      <alignment horizontal="left" vertical="center"/>
    </xf>
    <xf numFmtId="0" fontId="0" fillId="62" borderId="0" xfId="0" applyFill="1" applyAlignment="1">
      <alignment horizontal="left" vertical="center"/>
    </xf>
    <xf numFmtId="9" fontId="280" fillId="27" borderId="328" xfId="10" applyFont="1" applyFill="1" applyBorder="1" applyAlignment="1" applyProtection="1">
      <alignment horizontal="center" vertical="center"/>
    </xf>
    <xf numFmtId="9" fontId="308" fillId="26" borderId="329" xfId="10" applyFont="1" applyFill="1" applyBorder="1" applyAlignment="1" applyProtection="1">
      <alignment horizontal="center" vertical="center"/>
    </xf>
    <xf numFmtId="0" fontId="290" fillId="31" borderId="0" xfId="0" applyFont="1" applyFill="1" applyAlignment="1">
      <alignment vertical="center"/>
    </xf>
    <xf numFmtId="0" fontId="260" fillId="31" borderId="260" xfId="0" applyFont="1" applyFill="1" applyBorder="1" applyAlignment="1">
      <alignment horizontal="center" vertical="center"/>
    </xf>
    <xf numFmtId="0" fontId="278" fillId="63" borderId="285" xfId="0" applyFont="1" applyFill="1" applyBorder="1" applyAlignment="1">
      <alignment horizontal="left" vertical="center"/>
    </xf>
    <xf numFmtId="0" fontId="275" fillId="31" borderId="331" xfId="0" applyFont="1" applyFill="1" applyBorder="1" applyAlignment="1">
      <alignment vertical="center"/>
    </xf>
    <xf numFmtId="0" fontId="275" fillId="31" borderId="332" xfId="0" applyFont="1" applyFill="1" applyBorder="1" applyAlignment="1">
      <alignment vertical="center"/>
    </xf>
    <xf numFmtId="0" fontId="275" fillId="31" borderId="298" xfId="0" applyFont="1" applyFill="1" applyBorder="1" applyAlignment="1">
      <alignment vertical="center"/>
    </xf>
    <xf numFmtId="0" fontId="78" fillId="2" borderId="17" xfId="0" applyFont="1" applyFill="1" applyBorder="1" applyAlignment="1">
      <alignment horizontal="center" textRotation="90"/>
    </xf>
    <xf numFmtId="0" fontId="82" fillId="2" borderId="333" xfId="0" applyFont="1" applyFill="1" applyBorder="1" applyAlignment="1" applyProtection="1">
      <alignment horizontal="center" vertical="center"/>
      <protection locked="0"/>
    </xf>
    <xf numFmtId="0" fontId="82" fillId="2" borderId="130" xfId="0" applyFont="1" applyFill="1" applyBorder="1" applyAlignment="1" applyProtection="1">
      <alignment horizontal="center" vertical="center"/>
      <protection locked="0"/>
    </xf>
    <xf numFmtId="0" fontId="82" fillId="2" borderId="198" xfId="0" applyFont="1" applyFill="1" applyBorder="1" applyAlignment="1" applyProtection="1">
      <alignment horizontal="center" vertical="center"/>
      <protection locked="0"/>
    </xf>
    <xf numFmtId="0" fontId="82" fillId="2" borderId="213" xfId="0" applyFont="1" applyFill="1" applyBorder="1" applyAlignment="1" applyProtection="1">
      <alignment horizontal="center" vertical="center"/>
      <protection locked="0"/>
    </xf>
    <xf numFmtId="0" fontId="82" fillId="2" borderId="169" xfId="0" applyFont="1" applyFill="1" applyBorder="1" applyAlignment="1" applyProtection="1">
      <alignment horizontal="center" vertical="center"/>
      <protection locked="0"/>
    </xf>
    <xf numFmtId="0" fontId="82" fillId="2" borderId="334" xfId="0" applyFont="1" applyFill="1" applyBorder="1" applyAlignment="1" applyProtection="1">
      <alignment horizontal="center" vertical="center"/>
      <protection locked="0"/>
    </xf>
    <xf numFmtId="0" fontId="82" fillId="2" borderId="170" xfId="0" applyFont="1" applyFill="1" applyBorder="1" applyAlignment="1" applyProtection="1">
      <alignment horizontal="center" vertical="center"/>
      <protection locked="0"/>
    </xf>
    <xf numFmtId="0" fontId="84" fillId="2" borderId="169" xfId="0" applyFont="1" applyFill="1" applyBorder="1" applyAlignment="1" applyProtection="1">
      <alignment horizontal="center" vertical="center"/>
      <protection locked="0"/>
    </xf>
    <xf numFmtId="0" fontId="82" fillId="2" borderId="335" xfId="0" applyFont="1" applyFill="1" applyBorder="1" applyAlignment="1" applyProtection="1">
      <alignment horizontal="center" vertical="center"/>
      <protection locked="0"/>
    </xf>
    <xf numFmtId="0" fontId="278" fillId="26" borderId="0" xfId="0" applyFont="1" applyFill="1"/>
    <xf numFmtId="1" fontId="255" fillId="31" borderId="330" xfId="0" applyNumberFormat="1" applyFont="1" applyFill="1" applyBorder="1" applyAlignment="1">
      <alignment horizontal="center" vertical="center"/>
    </xf>
    <xf numFmtId="0" fontId="78" fillId="2" borderId="43" xfId="0" applyFont="1" applyFill="1" applyBorder="1" applyAlignment="1">
      <alignment horizontal="center" vertical="center" wrapText="1"/>
    </xf>
    <xf numFmtId="0" fontId="376" fillId="64" borderId="0" xfId="0" applyFont="1" applyFill="1" applyAlignment="1">
      <alignment horizontal="center" vertical="center"/>
    </xf>
    <xf numFmtId="49" fontId="129" fillId="0" borderId="130" xfId="0" applyNumberFormat="1" applyFont="1" applyBorder="1" applyAlignment="1" applyProtection="1">
      <alignment horizontal="center" vertical="center"/>
      <protection locked="0"/>
    </xf>
    <xf numFmtId="0" fontId="260" fillId="31" borderId="337" xfId="0" applyFont="1" applyFill="1" applyBorder="1" applyAlignment="1">
      <alignment horizontal="left" vertical="center"/>
    </xf>
    <xf numFmtId="0" fontId="260" fillId="31" borderId="336" xfId="0" applyFont="1" applyFill="1" applyBorder="1" applyAlignment="1">
      <alignment horizontal="center" vertical="center"/>
    </xf>
    <xf numFmtId="0" fontId="260" fillId="65" borderId="0" xfId="0" applyFont="1" applyFill="1" applyAlignment="1">
      <alignment horizontal="left" vertical="center"/>
    </xf>
    <xf numFmtId="0" fontId="24" fillId="65" borderId="0" xfId="0" applyFont="1" applyFill="1" applyAlignment="1">
      <alignment horizontal="left" vertical="center"/>
    </xf>
    <xf numFmtId="0" fontId="185" fillId="65" borderId="0" xfId="0" applyFont="1" applyFill="1" applyAlignment="1">
      <alignment horizontal="left" vertical="center"/>
    </xf>
    <xf numFmtId="0" fontId="183" fillId="65" borderId="0" xfId="0" applyFont="1" applyFill="1" applyAlignment="1">
      <alignment vertical="center"/>
    </xf>
    <xf numFmtId="0" fontId="155" fillId="65" borderId="0" xfId="0" applyFont="1" applyFill="1" applyAlignment="1">
      <alignment vertical="center"/>
    </xf>
    <xf numFmtId="165" fontId="58" fillId="65" borderId="0" xfId="0" applyNumberFormat="1" applyFont="1" applyFill="1" applyAlignment="1">
      <alignment horizontal="center" vertical="center"/>
    </xf>
    <xf numFmtId="0" fontId="0" fillId="66" borderId="0" xfId="0" applyFill="1"/>
    <xf numFmtId="2" fontId="0" fillId="66" borderId="0" xfId="0" applyNumberFormat="1" applyFill="1"/>
    <xf numFmtId="0" fontId="84" fillId="0" borderId="65" xfId="0" applyFont="1" applyBorder="1" applyAlignment="1" applyProtection="1">
      <alignment horizontal="center" vertical="center"/>
      <protection locked="0"/>
    </xf>
    <xf numFmtId="49" fontId="66" fillId="26" borderId="91" xfId="0" applyNumberFormat="1" applyFont="1" applyFill="1" applyBorder="1" applyAlignment="1" applyProtection="1">
      <alignment horizontal="center" vertical="center"/>
      <protection locked="0"/>
    </xf>
    <xf numFmtId="165" fontId="67" fillId="0" borderId="70" xfId="0" applyNumberFormat="1" applyFont="1" applyBorder="1" applyAlignment="1" applyProtection="1">
      <alignment horizontal="center" vertical="center"/>
      <protection locked="0"/>
    </xf>
    <xf numFmtId="0" fontId="23" fillId="0" borderId="0" xfId="0" applyFont="1" applyAlignment="1">
      <alignment horizontal="right"/>
    </xf>
    <xf numFmtId="0" fontId="11" fillId="26" borderId="0" xfId="0" applyFont="1" applyFill="1" applyAlignment="1">
      <alignment vertical="center"/>
    </xf>
    <xf numFmtId="0" fontId="11" fillId="0" borderId="0" xfId="0" quotePrefix="1" applyFont="1" applyAlignment="1">
      <alignment vertical="center"/>
    </xf>
    <xf numFmtId="0" fontId="23" fillId="0" borderId="0" xfId="0" applyFont="1" applyAlignment="1">
      <alignment horizontal="left"/>
    </xf>
    <xf numFmtId="0" fontId="279" fillId="0" borderId="0" xfId="0" applyFont="1" applyAlignment="1">
      <alignment horizontal="left" vertical="center" indent="1"/>
    </xf>
    <xf numFmtId="0" fontId="279" fillId="0" borderId="0" xfId="0" applyFont="1" applyAlignment="1">
      <alignment horizontal="left" vertical="center"/>
    </xf>
    <xf numFmtId="0" fontId="346" fillId="0" borderId="25" xfId="0" applyFont="1" applyBorder="1" applyAlignment="1">
      <alignment horizontal="left" vertical="center"/>
    </xf>
    <xf numFmtId="0" fontId="0" fillId="0" borderId="25" xfId="0" applyBorder="1" applyAlignment="1">
      <alignment horizontal="left" vertical="center"/>
    </xf>
    <xf numFmtId="0" fontId="324" fillId="0" borderId="12" xfId="0" applyFont="1" applyBorder="1" applyAlignment="1" applyProtection="1">
      <alignment horizontal="center" vertical="center"/>
      <protection locked="0"/>
    </xf>
    <xf numFmtId="0" fontId="378" fillId="0" borderId="0" xfId="0" applyFont="1" applyAlignment="1">
      <alignment horizontal="center" vertical="center"/>
    </xf>
    <xf numFmtId="0" fontId="278" fillId="26" borderId="106" xfId="0" applyFont="1" applyFill="1" applyBorder="1" applyAlignment="1" applyProtection="1">
      <alignment horizontal="center" vertical="center"/>
      <protection locked="0"/>
    </xf>
    <xf numFmtId="0" fontId="166" fillId="26" borderId="338" xfId="0" applyFont="1" applyFill="1" applyBorder="1" applyAlignment="1">
      <alignment horizontal="right" vertical="center"/>
    </xf>
    <xf numFmtId="0" fontId="128" fillId="0" borderId="25" xfId="0" applyFont="1" applyBorder="1" applyAlignment="1">
      <alignment horizontal="left" vertical="center"/>
    </xf>
    <xf numFmtId="0" fontId="82" fillId="2" borderId="47" xfId="0" applyFont="1" applyFill="1" applyBorder="1" applyAlignment="1">
      <alignment horizontal="center" vertical="center"/>
    </xf>
    <xf numFmtId="0" fontId="82" fillId="2" borderId="94" xfId="0" applyFont="1" applyFill="1" applyBorder="1" applyAlignment="1">
      <alignment horizontal="center" vertical="center"/>
    </xf>
    <xf numFmtId="0" fontId="309" fillId="2" borderId="94" xfId="0" applyFont="1" applyFill="1" applyBorder="1" applyAlignment="1">
      <alignment horizontal="center" vertical="center"/>
    </xf>
    <xf numFmtId="0" fontId="379" fillId="2" borderId="217" xfId="0" applyFont="1" applyFill="1" applyBorder="1" applyAlignment="1">
      <alignment horizontal="center" vertical="center"/>
    </xf>
    <xf numFmtId="0" fontId="380" fillId="15" borderId="102" xfId="0" applyFont="1" applyFill="1" applyBorder="1" applyAlignment="1">
      <alignment horizontal="center" vertical="center" wrapText="1"/>
    </xf>
    <xf numFmtId="0" fontId="381" fillId="26" borderId="265" xfId="0" applyFont="1" applyFill="1" applyBorder="1" applyAlignment="1">
      <alignment horizontal="center" vertical="center"/>
    </xf>
    <xf numFmtId="0" fontId="256" fillId="0" borderId="0" xfId="0" quotePrefix="1" applyFont="1" applyAlignment="1">
      <alignment vertical="center" wrapText="1"/>
    </xf>
    <xf numFmtId="0" fontId="298" fillId="66" borderId="0" xfId="0" applyFont="1" applyFill="1"/>
    <xf numFmtId="0" fontId="263" fillId="66" borderId="0" xfId="0" applyFont="1" applyFill="1"/>
    <xf numFmtId="0" fontId="255" fillId="57" borderId="0" xfId="0" applyFont="1" applyFill="1" applyAlignment="1">
      <alignment vertical="center"/>
    </xf>
    <xf numFmtId="0" fontId="382" fillId="13" borderId="0" xfId="0" applyFont="1" applyFill="1"/>
    <xf numFmtId="0" fontId="258" fillId="25" borderId="0" xfId="0" applyFont="1" applyFill="1"/>
    <xf numFmtId="0" fontId="258" fillId="25" borderId="0" xfId="0" applyFont="1" applyFill="1" applyAlignment="1">
      <alignment vertical="center"/>
    </xf>
    <xf numFmtId="164" fontId="15" fillId="0" borderId="12" xfId="6" applyFont="1" applyFill="1" applyBorder="1" applyAlignment="1">
      <alignment horizontal="right" vertical="center"/>
    </xf>
    <xf numFmtId="0" fontId="383" fillId="42" borderId="0" xfId="0" applyFont="1" applyFill="1"/>
    <xf numFmtId="0" fontId="384" fillId="31" borderId="271" xfId="0" applyFont="1" applyFill="1" applyBorder="1"/>
    <xf numFmtId="0" fontId="24" fillId="27" borderId="64" xfId="0" applyFont="1" applyFill="1" applyBorder="1" applyAlignment="1">
      <alignment horizontal="center" vertical="center"/>
    </xf>
    <xf numFmtId="0" fontId="72" fillId="0" borderId="5" xfId="0" applyFont="1" applyBorder="1" applyAlignment="1">
      <alignment vertical="center"/>
    </xf>
    <xf numFmtId="0" fontId="79" fillId="0" borderId="34" xfId="0" applyFont="1" applyBorder="1" applyAlignment="1">
      <alignment vertical="center"/>
    </xf>
    <xf numFmtId="164" fontId="15" fillId="0" borderId="6" xfId="0" applyNumberFormat="1" applyFont="1" applyBorder="1" applyAlignment="1" applyProtection="1">
      <alignment vertical="center"/>
      <protection locked="0"/>
    </xf>
    <xf numFmtId="0" fontId="20" fillId="0" borderId="0" xfId="0" applyFont="1" applyAlignment="1">
      <alignment horizontal="center" vertical="center"/>
    </xf>
    <xf numFmtId="2" fontId="11" fillId="0" borderId="0" xfId="0" applyNumberFormat="1" applyFont="1" applyAlignment="1">
      <alignment vertical="center"/>
    </xf>
    <xf numFmtId="4" fontId="11" fillId="0" borderId="12" xfId="0" applyNumberFormat="1" applyFont="1" applyBorder="1"/>
    <xf numFmtId="0" fontId="14" fillId="0" borderId="0" xfId="0" applyFont="1" applyAlignment="1">
      <alignment horizontal="right" vertical="center" shrinkToFit="1"/>
    </xf>
    <xf numFmtId="0" fontId="14" fillId="0" borderId="23" xfId="0" applyFont="1" applyBorder="1" applyAlignment="1">
      <alignment horizontal="left"/>
    </xf>
    <xf numFmtId="0" fontId="15" fillId="0" borderId="23" xfId="0" applyFont="1" applyBorder="1" applyAlignment="1">
      <alignment horizontal="left"/>
    </xf>
    <xf numFmtId="0" fontId="11" fillId="0" borderId="23" xfId="0" applyFont="1" applyBorder="1" applyAlignment="1">
      <alignment horizontal="left"/>
    </xf>
    <xf numFmtId="0" fontId="19" fillId="0" borderId="19" xfId="0" applyFont="1" applyBorder="1" applyAlignment="1">
      <alignment horizontal="center" vertical="center"/>
    </xf>
    <xf numFmtId="2" fontId="11" fillId="0" borderId="97" xfId="0" applyNumberFormat="1" applyFont="1" applyBorder="1" applyAlignment="1">
      <alignment vertical="center"/>
    </xf>
    <xf numFmtId="0" fontId="20" fillId="0" borderId="20" xfId="0" applyFont="1" applyBorder="1" applyAlignment="1">
      <alignment horizontal="center" vertical="center"/>
    </xf>
    <xf numFmtId="14" fontId="79" fillId="0" borderId="126" xfId="0" applyNumberFormat="1" applyFont="1" applyBorder="1" applyAlignment="1" applyProtection="1">
      <alignment horizontal="center" vertical="center" wrapText="1"/>
      <protection locked="0"/>
    </xf>
    <xf numFmtId="164" fontId="11" fillId="0" borderId="24" xfId="6" applyFont="1" applyFill="1" applyBorder="1" applyAlignment="1">
      <alignment vertical="center"/>
    </xf>
    <xf numFmtId="0" fontId="385" fillId="26" borderId="0" xfId="0" quotePrefix="1" applyFont="1" applyFill="1" applyAlignment="1">
      <alignment horizontal="center" vertical="center"/>
    </xf>
    <xf numFmtId="0" fontId="255" fillId="66" borderId="0" xfId="0" applyFont="1" applyFill="1" applyAlignment="1">
      <alignment horizontal="center" vertical="center" wrapText="1"/>
    </xf>
    <xf numFmtId="0" fontId="317" fillId="56" borderId="299" xfId="0" applyFont="1" applyFill="1" applyBorder="1" applyAlignment="1">
      <alignment vertical="center"/>
    </xf>
    <xf numFmtId="0" fontId="386" fillId="56" borderId="299" xfId="0" applyFont="1" applyFill="1" applyBorder="1" applyAlignment="1" applyProtection="1">
      <alignment horizontal="center" vertical="center"/>
      <protection locked="0"/>
    </xf>
    <xf numFmtId="0" fontId="387" fillId="36" borderId="299" xfId="0" applyFont="1" applyFill="1" applyBorder="1" applyAlignment="1">
      <alignment vertical="center"/>
    </xf>
    <xf numFmtId="0" fontId="388" fillId="56" borderId="299" xfId="5" applyFont="1" applyFill="1" applyBorder="1" applyAlignment="1" applyProtection="1">
      <alignment horizontal="center" vertical="center"/>
      <protection locked="0"/>
    </xf>
    <xf numFmtId="0" fontId="389" fillId="56" borderId="0" xfId="0" applyFont="1" applyFill="1" applyAlignment="1">
      <alignment vertical="center"/>
    </xf>
    <xf numFmtId="0" fontId="284" fillId="56" borderId="0" xfId="0" applyFont="1" applyFill="1"/>
    <xf numFmtId="0" fontId="317" fillId="37" borderId="299" xfId="0" applyFont="1" applyFill="1" applyBorder="1" applyAlignment="1" applyProtection="1">
      <alignment horizontal="center" vertical="center"/>
      <protection locked="0"/>
    </xf>
    <xf numFmtId="0" fontId="390" fillId="47" borderId="299" xfId="0" applyFont="1" applyFill="1" applyBorder="1" applyAlignment="1">
      <alignment vertical="center"/>
    </xf>
    <xf numFmtId="0" fontId="29" fillId="2" borderId="0" xfId="0" applyFont="1" applyFill="1" applyAlignment="1">
      <alignment horizontal="left" vertical="center"/>
    </xf>
    <xf numFmtId="0" fontId="0" fillId="2" borderId="0" xfId="0" applyFill="1" applyAlignment="1">
      <alignment horizontal="right" vertical="center"/>
    </xf>
    <xf numFmtId="14" fontId="391" fillId="5" borderId="318" xfId="0" applyNumberFormat="1" applyFont="1" applyFill="1" applyBorder="1" applyAlignment="1" applyProtection="1">
      <alignment horizontal="center" vertical="center"/>
      <protection hidden="1"/>
    </xf>
    <xf numFmtId="0" fontId="258" fillId="2" borderId="1" xfId="0" applyFont="1" applyFill="1" applyBorder="1" applyAlignment="1">
      <alignment horizontal="center" vertical="center"/>
    </xf>
    <xf numFmtId="0" fontId="258" fillId="26" borderId="0" xfId="0" applyFont="1" applyFill="1" applyAlignment="1">
      <alignment horizontal="left" vertical="center" wrapText="1"/>
    </xf>
    <xf numFmtId="0" fontId="262" fillId="25" borderId="0" xfId="0" applyFont="1" applyFill="1" applyAlignment="1">
      <alignment horizontal="center" vertical="center" wrapText="1"/>
    </xf>
    <xf numFmtId="0" fontId="359" fillId="28" borderId="98" xfId="0" applyFont="1" applyFill="1" applyBorder="1" applyAlignment="1">
      <alignment horizontal="center" vertical="center" textRotation="135" wrapText="1"/>
    </xf>
    <xf numFmtId="0" fontId="359" fillId="28" borderId="102" xfId="0" applyFont="1" applyFill="1" applyBorder="1" applyAlignment="1">
      <alignment horizontal="center" vertical="center" textRotation="135" wrapText="1"/>
    </xf>
    <xf numFmtId="0" fontId="105" fillId="0" borderId="29" xfId="0" applyFont="1" applyBorder="1" applyAlignment="1">
      <alignment horizontal="center" vertical="center" wrapText="1"/>
    </xf>
    <xf numFmtId="0" fontId="105" fillId="0" borderId="25" xfId="0" applyFont="1" applyBorder="1" applyAlignment="1">
      <alignment horizontal="center" vertical="center" wrapText="1"/>
    </xf>
    <xf numFmtId="0" fontId="105" fillId="0" borderId="64" xfId="0" applyFont="1" applyBorder="1" applyAlignment="1">
      <alignment horizontal="center" vertical="center" wrapText="1"/>
    </xf>
    <xf numFmtId="0" fontId="98" fillId="25" borderId="313" xfId="0" applyFont="1" applyFill="1" applyBorder="1" applyAlignment="1">
      <alignment horizontal="center" vertical="center"/>
    </xf>
    <xf numFmtId="0" fontId="134" fillId="11" borderId="6" xfId="0" applyFont="1" applyFill="1" applyBorder="1" applyAlignment="1">
      <alignment horizontal="center" vertical="center" wrapText="1"/>
    </xf>
    <xf numFmtId="0" fontId="134" fillId="11" borderId="3" xfId="0" applyFont="1" applyFill="1" applyBorder="1" applyAlignment="1">
      <alignment horizontal="center" vertical="center" wrapText="1"/>
    </xf>
    <xf numFmtId="171" fontId="89" fillId="28" borderId="0" xfId="0" applyNumberFormat="1" applyFont="1" applyFill="1" applyAlignment="1">
      <alignment horizontal="center"/>
    </xf>
    <xf numFmtId="0" fontId="105" fillId="0" borderId="29" xfId="0" applyFont="1" applyBorder="1" applyAlignment="1">
      <alignment horizontal="center" vertical="center"/>
    </xf>
    <xf numFmtId="0" fontId="105" fillId="0" borderId="25" xfId="0" applyFont="1" applyBorder="1" applyAlignment="1">
      <alignment horizontal="center" vertical="center"/>
    </xf>
    <xf numFmtId="0" fontId="105" fillId="0" borderId="64" xfId="0" applyFont="1" applyBorder="1" applyAlignment="1">
      <alignment horizontal="center" vertical="center"/>
    </xf>
    <xf numFmtId="0" fontId="0" fillId="28" borderId="0" xfId="0" applyFill="1" applyAlignment="1">
      <alignment horizontal="center"/>
    </xf>
    <xf numFmtId="0" fontId="0" fillId="0" borderId="29" xfId="0" applyBorder="1" applyAlignment="1">
      <alignment horizontal="center"/>
    </xf>
    <xf numFmtId="0" fontId="0" fillId="0" borderId="25" xfId="0" applyBorder="1" applyAlignment="1">
      <alignment horizontal="center"/>
    </xf>
    <xf numFmtId="0" fontId="0" fillId="0" borderId="64" xfId="0" applyBorder="1" applyAlignment="1">
      <alignment horizontal="center"/>
    </xf>
    <xf numFmtId="0" fontId="0" fillId="0" borderId="1" xfId="0" applyBorder="1" applyAlignment="1">
      <alignment horizontal="center" vertical="center" textRotation="90"/>
    </xf>
    <xf numFmtId="0" fontId="329" fillId="0" borderId="98" xfId="0" applyFont="1" applyBorder="1" applyAlignment="1">
      <alignment horizontal="center" vertical="center" wrapText="1"/>
    </xf>
    <xf numFmtId="0" fontId="329" fillId="0" borderId="0" xfId="0" applyFont="1" applyAlignment="1">
      <alignment horizontal="center" vertical="center" wrapText="1"/>
    </xf>
    <xf numFmtId="0" fontId="0" fillId="0" borderId="6" xfId="0" applyBorder="1" applyAlignment="1">
      <alignment horizontal="center" vertical="center" textRotation="90" wrapText="1"/>
    </xf>
    <xf numFmtId="0" fontId="0" fillId="0" borderId="4" xfId="0" applyBorder="1" applyAlignment="1">
      <alignment horizontal="center" vertical="center" textRotation="90" wrapText="1"/>
    </xf>
    <xf numFmtId="0" fontId="0" fillId="0" borderId="3" xfId="0" applyBorder="1" applyAlignment="1">
      <alignment horizontal="center" vertical="center" textRotation="90" wrapText="1"/>
    </xf>
    <xf numFmtId="0" fontId="258" fillId="35" borderId="29" xfId="0" applyFont="1" applyFill="1" applyBorder="1" applyAlignment="1">
      <alignment horizontal="center"/>
    </xf>
    <xf numFmtId="0" fontId="258" fillId="35" borderId="25" xfId="0" applyFont="1" applyFill="1" applyBorder="1" applyAlignment="1">
      <alignment horizontal="center"/>
    </xf>
    <xf numFmtId="0" fontId="258" fillId="35" borderId="64" xfId="0" applyFont="1" applyFill="1" applyBorder="1" applyAlignment="1">
      <alignment horizontal="center"/>
    </xf>
    <xf numFmtId="0" fontId="255" fillId="5" borderId="0" xfId="0" applyFont="1" applyFill="1" applyAlignment="1">
      <alignment horizontal="center" vertical="center"/>
    </xf>
    <xf numFmtId="0" fontId="262" fillId="25" borderId="0" xfId="5" applyFont="1" applyFill="1" applyAlignment="1" applyProtection="1">
      <alignment horizontal="center" vertical="center"/>
    </xf>
    <xf numFmtId="0" fontId="262" fillId="25" borderId="258" xfId="5" applyFont="1" applyFill="1" applyBorder="1" applyAlignment="1" applyProtection="1">
      <alignment horizontal="center" vertical="center"/>
    </xf>
    <xf numFmtId="0" fontId="262" fillId="25" borderId="0" xfId="5" applyFont="1" applyFill="1" applyBorder="1" applyAlignment="1" applyProtection="1">
      <alignment horizontal="center" vertical="center"/>
    </xf>
    <xf numFmtId="0" fontId="262" fillId="25" borderId="259" xfId="5" applyFont="1" applyFill="1" applyBorder="1" applyAlignment="1" applyProtection="1">
      <alignment horizontal="center" vertical="center"/>
    </xf>
    <xf numFmtId="0" fontId="350" fillId="5" borderId="18" xfId="0" applyFont="1" applyFill="1" applyBorder="1" applyAlignment="1">
      <alignment horizontal="center" vertical="center"/>
    </xf>
    <xf numFmtId="0" fontId="350" fillId="5" borderId="0" xfId="0" applyFont="1" applyFill="1" applyAlignment="1">
      <alignment horizontal="center" vertical="center"/>
    </xf>
    <xf numFmtId="0" fontId="231" fillId="16" borderId="153" xfId="0" applyFont="1" applyFill="1" applyBorder="1" applyAlignment="1">
      <alignment horizontal="center" vertical="center" wrapText="1"/>
    </xf>
    <xf numFmtId="0" fontId="231" fillId="16" borderId="21" xfId="0" applyFont="1" applyFill="1" applyBorder="1" applyAlignment="1">
      <alignment horizontal="center" vertical="center" wrapText="1"/>
    </xf>
    <xf numFmtId="0" fontId="187" fillId="14" borderId="155" xfId="0" applyFont="1" applyFill="1" applyBorder="1" applyAlignment="1">
      <alignment horizontal="center"/>
    </xf>
    <xf numFmtId="0" fontId="187" fillId="14" borderId="156" xfId="0" applyFont="1" applyFill="1" applyBorder="1" applyAlignment="1">
      <alignment horizontal="center"/>
    </xf>
    <xf numFmtId="0" fontId="90" fillId="14" borderId="155" xfId="0" applyFont="1" applyFill="1" applyBorder="1" applyAlignment="1">
      <alignment horizontal="center"/>
    </xf>
    <xf numFmtId="0" fontId="187" fillId="14" borderId="157" xfId="0" applyFont="1" applyFill="1" applyBorder="1" applyAlignment="1">
      <alignment horizontal="center"/>
    </xf>
    <xf numFmtId="171" fontId="89" fillId="6" borderId="145" xfId="0" applyNumberFormat="1" applyFont="1" applyFill="1" applyBorder="1" applyAlignment="1">
      <alignment horizontal="center" vertical="center"/>
    </xf>
    <xf numFmtId="171" fontId="89" fillId="6" borderId="146" xfId="0" applyNumberFormat="1" applyFont="1" applyFill="1" applyBorder="1" applyAlignment="1">
      <alignment horizontal="center" vertical="center"/>
    </xf>
    <xf numFmtId="0" fontId="29" fillId="6" borderId="98" xfId="0" applyFont="1" applyFill="1" applyBorder="1" applyAlignment="1">
      <alignment horizontal="center"/>
    </xf>
    <xf numFmtId="0" fontId="29" fillId="6" borderId="0" xfId="0" applyFont="1" applyFill="1" applyAlignment="1">
      <alignment horizontal="center"/>
    </xf>
    <xf numFmtId="0" fontId="105" fillId="26" borderId="0" xfId="0" applyFont="1" applyFill="1" applyAlignment="1">
      <alignment horizontal="center" vertical="center" wrapText="1"/>
    </xf>
    <xf numFmtId="0" fontId="332" fillId="11" borderId="22" xfId="0" applyFont="1" applyFill="1" applyBorder="1" applyAlignment="1">
      <alignment horizontal="center" vertical="center"/>
    </xf>
    <xf numFmtId="0" fontId="332" fillId="11" borderId="18" xfId="0" applyFont="1" applyFill="1" applyBorder="1" applyAlignment="1">
      <alignment horizontal="center" vertical="center"/>
    </xf>
    <xf numFmtId="0" fontId="332" fillId="11" borderId="16" xfId="0" applyFont="1" applyFill="1" applyBorder="1" applyAlignment="1">
      <alignment horizontal="center" vertical="center"/>
    </xf>
    <xf numFmtId="0" fontId="332" fillId="11" borderId="98" xfId="0" applyFont="1" applyFill="1" applyBorder="1" applyAlignment="1">
      <alignment horizontal="center" vertical="center"/>
    </xf>
    <xf numFmtId="0" fontId="332" fillId="11" borderId="0" xfId="0" applyFont="1" applyFill="1" applyAlignment="1">
      <alignment horizontal="center" vertical="center"/>
    </xf>
    <xf numFmtId="0" fontId="332" fillId="11" borderId="102" xfId="0" applyFont="1" applyFill="1" applyBorder="1" applyAlignment="1">
      <alignment horizontal="center" vertical="center"/>
    </xf>
    <xf numFmtId="0" fontId="332" fillId="11" borderId="62" xfId="0" applyFont="1" applyFill="1" applyBorder="1" applyAlignment="1">
      <alignment horizontal="center" vertical="center"/>
    </xf>
    <xf numFmtId="0" fontId="332" fillId="11" borderId="24" xfId="0" applyFont="1" applyFill="1" applyBorder="1" applyAlignment="1">
      <alignment horizontal="center" vertical="center"/>
    </xf>
    <xf numFmtId="0" fontId="332" fillId="11" borderId="63" xfId="0" applyFont="1" applyFill="1" applyBorder="1" applyAlignment="1">
      <alignment horizontal="center" vertical="center"/>
    </xf>
    <xf numFmtId="0" fontId="331" fillId="0" borderId="29" xfId="0" applyFont="1" applyBorder="1" applyAlignment="1">
      <alignment horizontal="center" vertical="center" wrapText="1"/>
    </xf>
    <xf numFmtId="0" fontId="331" fillId="0" borderId="25" xfId="0" applyFont="1" applyBorder="1" applyAlignment="1">
      <alignment horizontal="center" vertical="center" wrapText="1"/>
    </xf>
    <xf numFmtId="0" fontId="331" fillId="0" borderId="64" xfId="0" applyFont="1" applyBorder="1" applyAlignment="1">
      <alignment horizontal="center" vertical="center" wrapText="1"/>
    </xf>
    <xf numFmtId="0" fontId="254" fillId="29" borderId="151" xfId="0" applyFont="1" applyFill="1" applyBorder="1" applyAlignment="1">
      <alignment horizontal="center" vertical="center"/>
    </xf>
    <xf numFmtId="0" fontId="254" fillId="29" borderId="152" xfId="0" applyFont="1" applyFill="1" applyBorder="1" applyAlignment="1">
      <alignment horizontal="center" vertical="center"/>
    </xf>
    <xf numFmtId="0" fontId="231" fillId="30" borderId="153" xfId="0" applyFont="1" applyFill="1" applyBorder="1" applyAlignment="1">
      <alignment horizontal="center" vertical="center" wrapText="1"/>
    </xf>
    <xf numFmtId="0" fontId="231" fillId="30" borderId="21" xfId="0" applyFont="1" applyFill="1" applyBorder="1" applyAlignment="1">
      <alignment horizontal="center" vertical="center" wrapText="1"/>
    </xf>
    <xf numFmtId="0" fontId="278" fillId="5" borderId="0" xfId="0" applyFont="1" applyFill="1" applyAlignment="1">
      <alignment horizontal="center" vertical="center"/>
    </xf>
    <xf numFmtId="0" fontId="330" fillId="29" borderId="22" xfId="0" applyFont="1" applyFill="1" applyBorder="1" applyAlignment="1">
      <alignment horizontal="center" vertical="center"/>
    </xf>
    <xf numFmtId="0" fontId="330" fillId="29" borderId="18" xfId="0" applyFont="1" applyFill="1" applyBorder="1" applyAlignment="1">
      <alignment horizontal="center" vertical="center"/>
    </xf>
    <xf numFmtId="0" fontId="330" fillId="29" borderId="16" xfId="0" applyFont="1" applyFill="1" applyBorder="1" applyAlignment="1">
      <alignment horizontal="center" vertical="center"/>
    </xf>
    <xf numFmtId="0" fontId="0" fillId="15" borderId="6" xfId="0" applyFill="1" applyBorder="1" applyAlignment="1">
      <alignment horizontal="center" vertical="center" textRotation="90"/>
    </xf>
    <xf numFmtId="0" fontId="0" fillId="15" borderId="4" xfId="0" applyFill="1" applyBorder="1" applyAlignment="1">
      <alignment horizontal="center" vertical="center" textRotation="90"/>
    </xf>
    <xf numFmtId="0" fontId="0" fillId="15" borderId="3" xfId="0" applyFill="1" applyBorder="1" applyAlignment="1">
      <alignment horizontal="center" vertical="center" textRotation="90"/>
    </xf>
    <xf numFmtId="0" fontId="0" fillId="13"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0" fillId="13" borderId="6" xfId="0" applyFill="1" applyBorder="1" applyAlignment="1">
      <alignment horizontal="center" vertical="center" textRotation="90"/>
    </xf>
    <xf numFmtId="0" fontId="0" fillId="13" borderId="4" xfId="0" applyFill="1" applyBorder="1" applyAlignment="1">
      <alignment horizontal="center" vertical="center" textRotation="90"/>
    </xf>
    <xf numFmtId="0" fontId="0" fillId="13" borderId="3" xfId="0" applyFill="1" applyBorder="1" applyAlignment="1">
      <alignment horizontal="center" vertical="center" textRotation="90"/>
    </xf>
    <xf numFmtId="0" fontId="0" fillId="22" borderId="64" xfId="0" applyFill="1" applyBorder="1" applyAlignment="1">
      <alignment horizontal="center" vertical="center"/>
    </xf>
    <xf numFmtId="0" fontId="0" fillId="22" borderId="1" xfId="0" applyFill="1" applyBorder="1" applyAlignment="1">
      <alignment horizontal="center" vertical="center"/>
    </xf>
    <xf numFmtId="0" fontId="257" fillId="28" borderId="98" xfId="0" applyFont="1" applyFill="1" applyBorder="1" applyAlignment="1">
      <alignment horizontal="left" vertical="center"/>
    </xf>
    <xf numFmtId="0" fontId="0" fillId="0" borderId="0" xfId="0" applyAlignment="1">
      <alignment horizontal="center" vertical="center"/>
    </xf>
    <xf numFmtId="1" fontId="90" fillId="7" borderId="73" xfId="0" applyNumberFormat="1" applyFont="1" applyFill="1" applyBorder="1" applyAlignment="1">
      <alignment horizontal="center" vertical="center"/>
    </xf>
    <xf numFmtId="0" fontId="90" fillId="7" borderId="73" xfId="0" applyFont="1" applyFill="1" applyBorder="1" applyAlignment="1">
      <alignment horizontal="center" vertical="center"/>
    </xf>
    <xf numFmtId="0" fontId="363" fillId="0" borderId="36" xfId="0" applyFont="1" applyBorder="1" applyAlignment="1">
      <alignment horizontal="center" textRotation="90"/>
    </xf>
    <xf numFmtId="0" fontId="0" fillId="28" borderId="25" xfId="0" applyFill="1" applyBorder="1" applyAlignment="1">
      <alignment horizontal="left" vertical="center"/>
    </xf>
    <xf numFmtId="0" fontId="0" fillId="28" borderId="64" xfId="0" applyFill="1" applyBorder="1" applyAlignment="1">
      <alignment horizontal="left" vertical="center"/>
    </xf>
    <xf numFmtId="0" fontId="153" fillId="0" borderId="29" xfId="0" applyFont="1" applyBorder="1" applyAlignment="1">
      <alignment horizontal="center"/>
    </xf>
    <xf numFmtId="0" fontId="153" fillId="0" borderId="25" xfId="0" applyFont="1" applyBorder="1" applyAlignment="1">
      <alignment horizontal="center"/>
    </xf>
    <xf numFmtId="0" fontId="153" fillId="0" borderId="18" xfId="0" applyFont="1" applyBorder="1" applyAlignment="1">
      <alignment horizontal="center"/>
    </xf>
    <xf numFmtId="0" fontId="153" fillId="0" borderId="64" xfId="0" applyFont="1" applyBorder="1" applyAlignment="1">
      <alignment horizontal="center"/>
    </xf>
    <xf numFmtId="0" fontId="0" fillId="0" borderId="6" xfId="0" applyBorder="1" applyAlignment="1">
      <alignment horizontal="center" vertical="center" textRotation="90"/>
    </xf>
    <xf numFmtId="0" fontId="0" fillId="0" borderId="4" xfId="0" applyBorder="1" applyAlignment="1">
      <alignment horizontal="center" vertical="center" textRotation="90"/>
    </xf>
    <xf numFmtId="0" fontId="0" fillId="0" borderId="3" xfId="0" applyBorder="1" applyAlignment="1">
      <alignment horizontal="center" vertical="center" textRotation="90"/>
    </xf>
    <xf numFmtId="0" fontId="282" fillId="36" borderId="273" xfId="0" applyFont="1" applyFill="1" applyBorder="1" applyAlignment="1">
      <alignment horizontal="center" vertical="center"/>
    </xf>
    <xf numFmtId="0" fontId="282" fillId="36" borderId="266" xfId="0" applyFont="1" applyFill="1" applyBorder="1" applyAlignment="1">
      <alignment horizontal="center" vertical="center"/>
    </xf>
    <xf numFmtId="0" fontId="0" fillId="26" borderId="306" xfId="0" applyFill="1" applyBorder="1" applyAlignment="1">
      <alignment horizontal="center" vertical="center"/>
    </xf>
    <xf numFmtId="0" fontId="0" fillId="26" borderId="307" xfId="0" applyFill="1" applyBorder="1" applyAlignment="1">
      <alignment horizontal="center" vertical="center"/>
    </xf>
    <xf numFmtId="0" fontId="29" fillId="28" borderId="0" xfId="0" applyFont="1" applyFill="1" applyAlignment="1">
      <alignment horizontal="center"/>
    </xf>
    <xf numFmtId="0" fontId="49" fillId="28" borderId="0" xfId="0" applyFont="1" applyFill="1" applyAlignment="1">
      <alignment horizontal="center"/>
    </xf>
    <xf numFmtId="0" fontId="135" fillId="5" borderId="22" xfId="0" applyFont="1" applyFill="1" applyBorder="1" applyAlignment="1">
      <alignment horizontal="center" vertical="center"/>
    </xf>
    <xf numFmtId="0" fontId="135" fillId="5" borderId="18" xfId="0" applyFont="1" applyFill="1" applyBorder="1" applyAlignment="1">
      <alignment horizontal="center" vertical="center"/>
    </xf>
    <xf numFmtId="0" fontId="135" fillId="5" borderId="16" xfId="0" applyFont="1" applyFill="1" applyBorder="1" applyAlignment="1">
      <alignment horizontal="center" vertical="center"/>
    </xf>
    <xf numFmtId="0" fontId="333" fillId="56" borderId="304" xfId="0" applyFont="1" applyFill="1" applyBorder="1" applyAlignment="1">
      <alignment horizontal="center" vertical="center"/>
    </xf>
    <xf numFmtId="0" fontId="290" fillId="56" borderId="304" xfId="0" applyFont="1" applyFill="1" applyBorder="1" applyAlignment="1">
      <alignment horizontal="center" vertical="center"/>
    </xf>
    <xf numFmtId="0" fontId="320" fillId="55" borderId="305" xfId="0" applyFont="1" applyFill="1" applyBorder="1" applyAlignment="1">
      <alignment horizontal="center" vertical="center"/>
    </xf>
    <xf numFmtId="0" fontId="320" fillId="56" borderId="0" xfId="0" applyFont="1" applyFill="1" applyAlignment="1">
      <alignment horizontal="center" vertical="center"/>
    </xf>
    <xf numFmtId="0" fontId="334" fillId="55" borderId="0" xfId="0" applyFont="1" applyFill="1" applyAlignment="1">
      <alignment horizontal="left" vertical="center"/>
    </xf>
    <xf numFmtId="14" fontId="56" fillId="0" borderId="0" xfId="0" applyNumberFormat="1" applyFont="1" applyAlignment="1">
      <alignment horizontal="center" vertical="center"/>
    </xf>
    <xf numFmtId="0" fontId="57" fillId="0" borderId="0" xfId="0" applyFont="1" applyAlignment="1">
      <alignment horizontal="center"/>
    </xf>
    <xf numFmtId="14" fontId="136" fillId="26" borderId="5" xfId="0" applyNumberFormat="1" applyFont="1" applyFill="1" applyBorder="1" applyAlignment="1">
      <alignment horizontal="center" vertical="center"/>
    </xf>
    <xf numFmtId="14" fontId="136" fillId="26" borderId="34" xfId="0" applyNumberFormat="1" applyFont="1" applyFill="1" applyBorder="1" applyAlignment="1">
      <alignment horizontal="center" vertical="center"/>
    </xf>
    <xf numFmtId="14" fontId="136" fillId="26" borderId="35" xfId="0" applyNumberFormat="1" applyFont="1" applyFill="1" applyBorder="1" applyAlignment="1">
      <alignment horizontal="center" vertical="center"/>
    </xf>
    <xf numFmtId="0" fontId="332" fillId="26" borderId="29" xfId="0" applyFont="1" applyFill="1" applyBorder="1" applyAlignment="1">
      <alignment horizontal="center"/>
    </xf>
    <xf numFmtId="0" fontId="332" fillId="26" borderId="25" xfId="0" applyFont="1" applyFill="1" applyBorder="1" applyAlignment="1">
      <alignment horizontal="center"/>
    </xf>
    <xf numFmtId="0" fontId="332" fillId="26" borderId="64" xfId="0" applyFont="1" applyFill="1" applyBorder="1" applyAlignment="1">
      <alignment horizontal="center"/>
    </xf>
    <xf numFmtId="0" fontId="5" fillId="0" borderId="173" xfId="11" applyBorder="1" applyProtection="1">
      <alignment horizontal="center" vertical="center" wrapText="1"/>
      <protection locked="0"/>
    </xf>
    <xf numFmtId="49" fontId="5" fillId="0" borderId="174" xfId="11" applyNumberFormat="1" applyBorder="1" applyProtection="1">
      <alignment horizontal="center" vertical="center" wrapText="1"/>
      <protection locked="0"/>
    </xf>
    <xf numFmtId="49" fontId="5" fillId="0" borderId="21" xfId="11" applyNumberFormat="1" applyBorder="1" applyProtection="1">
      <alignment horizontal="center" vertical="center" wrapText="1"/>
      <protection locked="0"/>
    </xf>
    <xf numFmtId="49" fontId="5" fillId="0" borderId="124" xfId="11" applyNumberFormat="1" applyBorder="1" applyProtection="1">
      <alignment horizontal="center" vertical="center" wrapText="1"/>
      <protection locked="0"/>
    </xf>
    <xf numFmtId="0" fontId="45" fillId="0" borderId="163" xfId="0" applyFont="1" applyBorder="1" applyAlignment="1">
      <alignment horizontal="center" vertical="center"/>
    </xf>
    <xf numFmtId="0" fontId="45" fillId="0" borderId="1" xfId="0" applyFont="1" applyBorder="1" applyAlignment="1">
      <alignment horizontal="center" vertical="center"/>
    </xf>
    <xf numFmtId="0" fontId="226" fillId="0" borderId="1" xfId="0" applyFont="1" applyBorder="1" applyAlignment="1">
      <alignment horizontal="center" vertical="center" wrapText="1"/>
    </xf>
    <xf numFmtId="0" fontId="5" fillId="0" borderId="172" xfId="11" applyBorder="1" applyProtection="1">
      <alignment horizontal="center" vertical="center" wrapText="1"/>
      <protection locked="0"/>
    </xf>
    <xf numFmtId="0" fontId="5" fillId="0" borderId="28" xfId="11" applyBorder="1" applyProtection="1">
      <alignment horizontal="center" vertical="center" wrapText="1"/>
      <protection locked="0"/>
    </xf>
    <xf numFmtId="0" fontId="5" fillId="0" borderId="1" xfId="11" applyBorder="1" applyProtection="1">
      <alignment horizontal="center" vertical="center" wrapText="1"/>
      <protection locked="0"/>
    </xf>
    <xf numFmtId="14" fontId="227" fillId="0" borderId="1" xfId="11" applyNumberFormat="1" applyFont="1" applyBorder="1" applyProtection="1">
      <alignment horizontal="center" vertical="center" wrapText="1"/>
      <protection locked="0"/>
    </xf>
    <xf numFmtId="0" fontId="227" fillId="0" borderId="1" xfId="11" applyFont="1" applyBorder="1" applyProtection="1">
      <alignment horizontal="center" vertical="center" wrapText="1"/>
      <protection locked="0"/>
    </xf>
    <xf numFmtId="0" fontId="228" fillId="0" borderId="1" xfId="0" applyFont="1" applyBorder="1" applyAlignment="1">
      <alignment horizontal="center" vertical="center" wrapText="1"/>
    </xf>
    <xf numFmtId="0" fontId="45" fillId="0" borderId="1" xfId="0" applyFont="1" applyBorder="1" applyAlignment="1">
      <alignment horizontal="center" vertical="center" wrapText="1"/>
    </xf>
    <xf numFmtId="14" fontId="71" fillId="0" borderId="1" xfId="11" applyNumberFormat="1" applyFont="1" applyBorder="1" applyProtection="1">
      <alignment horizontal="center" vertical="center" wrapText="1"/>
      <protection locked="0"/>
    </xf>
    <xf numFmtId="0" fontId="71" fillId="0" borderId="1" xfId="11" applyFont="1" applyBorder="1" applyProtection="1">
      <alignment horizontal="center" vertical="center" wrapText="1"/>
      <protection locked="0"/>
    </xf>
    <xf numFmtId="0" fontId="35" fillId="0" borderId="1" xfId="0" applyFont="1" applyBorder="1" applyAlignment="1">
      <alignment horizontal="center" vertical="center" wrapText="1"/>
    </xf>
    <xf numFmtId="165" fontId="45" fillId="0" borderId="131" xfId="0" applyNumberFormat="1"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45" fillId="0" borderId="16" xfId="0" applyFont="1" applyBorder="1" applyAlignment="1">
      <alignment horizontal="center" vertical="center"/>
    </xf>
    <xf numFmtId="0" fontId="45" fillId="0" borderId="158" xfId="0" applyFont="1" applyBorder="1" applyAlignment="1">
      <alignment horizontal="center" vertical="center"/>
    </xf>
    <xf numFmtId="0" fontId="45" fillId="0" borderId="24" xfId="0" applyFont="1" applyBorder="1" applyAlignment="1">
      <alignment horizontal="center" vertical="center"/>
    </xf>
    <xf numFmtId="0" fontId="45" fillId="0" borderId="63" xfId="0" applyFont="1" applyBorder="1" applyAlignment="1">
      <alignment horizontal="center" vertical="center"/>
    </xf>
    <xf numFmtId="0" fontId="335" fillId="26" borderId="29" xfId="11" applyFont="1" applyFill="1" applyBorder="1" applyProtection="1">
      <alignment horizontal="center" vertical="center" wrapText="1"/>
      <protection locked="0"/>
    </xf>
    <xf numFmtId="0" fontId="335" fillId="26" borderId="25" xfId="11" applyFont="1" applyFill="1" applyBorder="1" applyProtection="1">
      <alignment horizontal="center" vertical="center" wrapText="1"/>
      <protection locked="0"/>
    </xf>
    <xf numFmtId="0" fontId="335" fillId="26" borderId="168" xfId="11" applyFont="1" applyFill="1" applyBorder="1" applyProtection="1">
      <alignment horizontal="center" vertical="center" wrapText="1"/>
      <protection locked="0"/>
    </xf>
    <xf numFmtId="14" fontId="5" fillId="0" borderId="82" xfId="0" applyNumberFormat="1" applyFont="1" applyBorder="1" applyAlignment="1" applyProtection="1">
      <alignment horizontal="center" vertical="center" wrapText="1"/>
      <protection locked="0"/>
    </xf>
    <xf numFmtId="14" fontId="5" fillId="0" borderId="34" xfId="0" applyNumberFormat="1" applyFont="1" applyBorder="1" applyAlignment="1" applyProtection="1">
      <alignment horizontal="center" vertical="center" wrapText="1"/>
      <protection locked="0"/>
    </xf>
    <xf numFmtId="14" fontId="5" fillId="0" borderId="81" xfId="0" applyNumberFormat="1" applyFont="1" applyBorder="1" applyAlignment="1" applyProtection="1">
      <alignment horizontal="center" vertical="center" wrapText="1"/>
      <protection locked="0"/>
    </xf>
    <xf numFmtId="0" fontId="45" fillId="0" borderId="171" xfId="0" applyFont="1" applyBorder="1" applyAlignment="1">
      <alignment horizontal="center" vertical="center"/>
    </xf>
    <xf numFmtId="0" fontId="45" fillId="0" borderId="172" xfId="0" applyFont="1" applyBorder="1" applyAlignment="1">
      <alignment horizontal="center" vertical="center"/>
    </xf>
    <xf numFmtId="0" fontId="3" fillId="0" borderId="62" xfId="0" applyFont="1" applyBorder="1" applyAlignment="1">
      <alignment horizontal="center" vertical="center"/>
    </xf>
    <xf numFmtId="0" fontId="3" fillId="0" borderId="24" xfId="0" applyFont="1" applyBorder="1" applyAlignment="1">
      <alignment horizontal="center" vertical="center"/>
    </xf>
    <xf numFmtId="0" fontId="8" fillId="0" borderId="0" xfId="0" applyFont="1" applyAlignment="1">
      <alignment horizontal="right" vertical="center"/>
    </xf>
    <xf numFmtId="0" fontId="45" fillId="0" borderId="167" xfId="0" applyFont="1" applyBorder="1" applyAlignment="1">
      <alignment horizontal="center" vertical="center"/>
    </xf>
    <xf numFmtId="0" fontId="45" fillId="0" borderId="42" xfId="0" applyFont="1" applyBorder="1" applyAlignment="1">
      <alignment horizontal="center" vertical="center"/>
    </xf>
    <xf numFmtId="0" fontId="3" fillId="0" borderId="1" xfId="0" applyFont="1" applyBorder="1" applyAlignment="1">
      <alignment horizontal="center" vertical="center" wrapText="1"/>
    </xf>
    <xf numFmtId="3" fontId="5" fillId="0" borderId="31" xfId="11" applyNumberFormat="1" applyBorder="1" applyProtection="1">
      <alignment horizontal="center" vertical="center" wrapText="1"/>
      <protection locked="0"/>
    </xf>
    <xf numFmtId="0" fontId="5" fillId="0" borderId="32" xfId="11" applyBorder="1" applyProtection="1">
      <alignment horizontal="center" vertical="center" wrapText="1"/>
      <protection locked="0"/>
    </xf>
    <xf numFmtId="168" fontId="5" fillId="0" borderId="1" xfId="0" applyNumberFormat="1" applyFont="1" applyBorder="1" applyAlignment="1" applyProtection="1">
      <alignment horizontal="center" vertical="center"/>
      <protection locked="0"/>
    </xf>
    <xf numFmtId="168" fontId="38" fillId="0" borderId="1" xfId="0" applyNumberFormat="1" applyFont="1" applyBorder="1" applyAlignment="1" applyProtection="1">
      <alignment horizontal="center" vertical="center"/>
      <protection locked="0"/>
    </xf>
    <xf numFmtId="168" fontId="38" fillId="0" borderId="7" xfId="0" applyNumberFormat="1" applyFont="1" applyBorder="1" applyAlignment="1" applyProtection="1">
      <alignment horizontal="center" vertical="center"/>
      <protection locked="0"/>
    </xf>
    <xf numFmtId="0" fontId="71" fillId="0" borderId="71"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2" fillId="0" borderId="0" xfId="0" applyFont="1" applyAlignment="1">
      <alignment horizontal="left" indent="1"/>
    </xf>
    <xf numFmtId="0" fontId="5" fillId="0" borderId="75" xfId="11" applyBorder="1" applyAlignment="1" applyProtection="1">
      <alignment vertical="center" wrapText="1"/>
      <protection locked="0"/>
    </xf>
    <xf numFmtId="0" fontId="5" fillId="0" borderId="139" xfId="11" applyBorder="1" applyAlignment="1" applyProtection="1">
      <alignment vertical="center" wrapText="1"/>
      <protection locked="0"/>
    </xf>
    <xf numFmtId="0" fontId="45" fillId="0" borderId="171" xfId="0" applyFont="1" applyBorder="1" applyAlignment="1">
      <alignment horizontal="center" vertical="center" wrapText="1"/>
    </xf>
    <xf numFmtId="0" fontId="45" fillId="0" borderId="172" xfId="0" applyFont="1" applyBorder="1" applyAlignment="1">
      <alignment horizontal="center" vertical="center" wrapText="1"/>
    </xf>
    <xf numFmtId="0" fontId="71" fillId="0" borderId="69" xfId="0" applyFont="1" applyBorder="1" applyAlignment="1" applyProtection="1">
      <alignment horizontal="center" vertical="center" wrapText="1"/>
      <protection locked="0"/>
    </xf>
    <xf numFmtId="0" fontId="71" fillId="0" borderId="75" xfId="0" applyFont="1" applyBorder="1" applyAlignment="1" applyProtection="1">
      <alignment horizontal="center" vertical="center" wrapText="1"/>
      <protection locked="0"/>
    </xf>
    <xf numFmtId="0" fontId="71" fillId="0" borderId="139" xfId="0" applyFont="1" applyBorder="1" applyAlignment="1" applyProtection="1">
      <alignment horizontal="center" vertical="center" wrapText="1"/>
      <protection locked="0"/>
    </xf>
    <xf numFmtId="0" fontId="37" fillId="0" borderId="0" xfId="0" applyFont="1" applyAlignment="1">
      <alignment horizontal="center" vertical="center"/>
    </xf>
    <xf numFmtId="0" fontId="45" fillId="0" borderId="31" xfId="0" applyFont="1" applyBorder="1" applyAlignment="1">
      <alignment horizontal="center" vertical="center" wrapText="1"/>
    </xf>
    <xf numFmtId="0" fontId="71" fillId="0" borderId="169" xfId="0" applyFont="1" applyBorder="1" applyAlignment="1" applyProtection="1">
      <alignment horizontal="center" vertical="center" wrapText="1"/>
      <protection locked="0"/>
    </xf>
    <xf numFmtId="0" fontId="71" fillId="0" borderId="170" xfId="0" applyFont="1" applyBorder="1" applyAlignment="1" applyProtection="1">
      <alignment horizontal="center" vertical="center" wrapText="1"/>
      <protection locked="0"/>
    </xf>
    <xf numFmtId="0" fontId="71" fillId="0" borderId="148" xfId="0" applyFont="1" applyBorder="1" applyAlignment="1" applyProtection="1">
      <alignment horizontal="center" vertical="center" wrapText="1"/>
      <protection locked="0"/>
    </xf>
    <xf numFmtId="0" fontId="45" fillId="0" borderId="163" xfId="0" applyFont="1" applyBorder="1" applyAlignment="1">
      <alignment horizontal="center" vertical="center" wrapText="1"/>
    </xf>
    <xf numFmtId="0" fontId="45" fillId="0" borderId="167" xfId="0" applyFont="1" applyBorder="1" applyAlignment="1">
      <alignment horizontal="center" vertical="center" wrapText="1"/>
    </xf>
    <xf numFmtId="0" fontId="45" fillId="0" borderId="42" xfId="0" applyFont="1" applyBorder="1" applyAlignment="1">
      <alignment horizontal="center" vertical="center" wrapText="1"/>
    </xf>
    <xf numFmtId="0" fontId="71" fillId="0" borderId="123" xfId="11" applyFont="1" applyBorder="1">
      <alignment horizontal="center" vertical="center" wrapText="1"/>
    </xf>
    <xf numFmtId="0" fontId="71" fillId="0" borderId="42" xfId="11" applyFont="1" applyBorder="1">
      <alignment horizontal="center" vertical="center" wrapText="1"/>
    </xf>
    <xf numFmtId="0" fontId="71" fillId="0" borderId="27" xfId="11" applyFont="1" applyBorder="1">
      <alignment horizontal="center" vertical="center" wrapText="1"/>
    </xf>
    <xf numFmtId="0" fontId="45" fillId="0" borderId="29" xfId="0" applyFont="1" applyBorder="1" applyAlignment="1">
      <alignment horizontal="center" vertical="center" wrapText="1"/>
    </xf>
    <xf numFmtId="0" fontId="6" fillId="0" borderId="0" xfId="0" applyFont="1" applyAlignment="1">
      <alignment horizontal="left" vertical="top" indent="2"/>
    </xf>
    <xf numFmtId="0" fontId="71" fillId="0" borderId="77" xfId="0" applyFont="1" applyBorder="1" applyAlignment="1" applyProtection="1">
      <alignment horizontal="center" vertical="center" wrapText="1"/>
      <protection locked="0"/>
    </xf>
    <xf numFmtId="0" fontId="71" fillId="0" borderId="98" xfId="0" applyFont="1" applyBorder="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35" fillId="0" borderId="163" xfId="0" applyFont="1" applyBorder="1" applyAlignment="1">
      <alignment horizontal="center" vertical="center" wrapText="1"/>
    </xf>
    <xf numFmtId="0" fontId="45" fillId="0" borderId="121" xfId="0" applyFont="1" applyBorder="1" applyAlignment="1">
      <alignment horizontal="center" vertical="center" wrapText="1"/>
    </xf>
    <xf numFmtId="0" fontId="45" fillId="0" borderId="29" xfId="0" applyFont="1" applyBorder="1" applyAlignment="1" applyProtection="1">
      <alignment horizontal="center" vertical="center"/>
      <protection locked="0"/>
    </xf>
    <xf numFmtId="0" fontId="45" fillId="0" borderId="25" xfId="0" applyFont="1" applyBorder="1" applyAlignment="1" applyProtection="1">
      <alignment horizontal="center" vertical="center"/>
      <protection locked="0"/>
    </xf>
    <xf numFmtId="0" fontId="45" fillId="0" borderId="168" xfId="0" applyFont="1" applyBorder="1" applyAlignment="1" applyProtection="1">
      <alignment horizontal="center" vertical="center"/>
      <protection locked="0"/>
    </xf>
    <xf numFmtId="0" fontId="71" fillId="0" borderId="4" xfId="12" applyFont="1" applyBorder="1" applyProtection="1">
      <alignment horizontal="left" vertical="center" wrapText="1" indent="1"/>
      <protection locked="0"/>
    </xf>
    <xf numFmtId="0" fontId="71" fillId="0" borderId="6" xfId="12" applyFont="1" applyBorder="1" applyProtection="1">
      <alignment horizontal="left" vertical="center" wrapText="1" indent="1"/>
      <protection locked="0"/>
    </xf>
    <xf numFmtId="0" fontId="71" fillId="0" borderId="43" xfId="12" applyFont="1" applyBorder="1" applyProtection="1">
      <alignment horizontal="left" vertical="center" wrapText="1" indent="1"/>
      <protection locked="0"/>
    </xf>
    <xf numFmtId="0" fontId="71" fillId="0" borderId="68" xfId="12" applyFont="1" applyBorder="1" applyProtection="1">
      <alignment horizontal="left" vertical="center" wrapText="1" indent="1"/>
      <protection locked="0"/>
    </xf>
    <xf numFmtId="0" fontId="71" fillId="0" borderId="165" xfId="12" applyFont="1" applyBorder="1" applyProtection="1">
      <alignment horizontal="left" vertical="center" wrapText="1" indent="1"/>
      <protection locked="0"/>
    </xf>
    <xf numFmtId="0" fontId="71" fillId="0" borderId="2" xfId="0" applyFont="1" applyBorder="1" applyAlignment="1" applyProtection="1">
      <alignment horizontal="center" vertical="center" wrapText="1"/>
      <protection locked="0"/>
    </xf>
    <xf numFmtId="0" fontId="71" fillId="0" borderId="125" xfId="0" applyFont="1" applyBorder="1" applyAlignment="1" applyProtection="1">
      <alignment horizontal="center" vertical="center" wrapText="1"/>
      <protection locked="0"/>
    </xf>
    <xf numFmtId="0" fontId="71" fillId="0" borderId="166" xfId="0" applyFont="1" applyBorder="1" applyAlignment="1" applyProtection="1">
      <alignment horizontal="center" vertical="center" wrapText="1"/>
      <protection locked="0"/>
    </xf>
    <xf numFmtId="0" fontId="71" fillId="0" borderId="164" xfId="0" applyFont="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7" xfId="0" applyFont="1" applyBorder="1" applyAlignment="1" applyProtection="1">
      <alignment vertical="center" wrapText="1"/>
      <protection locked="0"/>
    </xf>
    <xf numFmtId="0" fontId="5" fillId="0" borderId="159" xfId="0" applyFont="1" applyBorder="1" applyAlignment="1" applyProtection="1">
      <alignment vertical="center" wrapText="1"/>
      <protection locked="0"/>
    </xf>
    <xf numFmtId="0" fontId="5" fillId="0" borderId="160" xfId="0" applyFont="1" applyBorder="1" applyAlignment="1" applyProtection="1">
      <alignment vertical="center" wrapText="1"/>
      <protection locked="0"/>
    </xf>
    <xf numFmtId="0" fontId="71" fillId="0" borderId="161" xfId="11" applyFont="1" applyBorder="1" applyProtection="1">
      <alignment horizontal="center" vertical="center" wrapText="1"/>
      <protection locked="0"/>
    </xf>
    <xf numFmtId="0" fontId="71" fillId="0" borderId="14" xfId="11" applyFont="1" applyBorder="1" applyProtection="1">
      <alignment horizontal="center" vertical="center" wrapText="1"/>
      <protection locked="0"/>
    </xf>
    <xf numFmtId="0" fontId="71" fillId="0" borderId="162" xfId="11" applyFont="1" applyBorder="1" applyProtection="1">
      <alignment horizontal="center" vertical="center" wrapText="1"/>
      <protection locked="0"/>
    </xf>
    <xf numFmtId="0" fontId="2" fillId="0" borderId="21" xfId="0" applyFont="1" applyBorder="1" applyAlignment="1">
      <alignment horizontal="left" indent="1"/>
    </xf>
    <xf numFmtId="166" fontId="5" fillId="0" borderId="1" xfId="11" applyNumberFormat="1" applyBorder="1" applyProtection="1">
      <alignment horizontal="center" vertical="center" wrapText="1"/>
      <protection locked="0"/>
    </xf>
    <xf numFmtId="166" fontId="5" fillId="0" borderId="29" xfId="11" applyNumberFormat="1" applyBorder="1" applyProtection="1">
      <alignment horizontal="center" vertical="center" wrapText="1"/>
      <protection locked="0"/>
    </xf>
    <xf numFmtId="0" fontId="71" fillId="0" borderId="2" xfId="11" applyFont="1" applyBorder="1" applyProtection="1">
      <alignment horizontal="center" vertical="center" wrapText="1"/>
      <protection locked="0"/>
    </xf>
    <xf numFmtId="0" fontId="71" fillId="0" borderId="125" xfId="11" applyFont="1" applyBorder="1" applyProtection="1">
      <alignment horizontal="center" vertical="center" wrapText="1"/>
      <protection locked="0"/>
    </xf>
    <xf numFmtId="0" fontId="71" fillId="0" borderId="164" xfId="11" applyFont="1" applyBorder="1" applyProtection="1">
      <alignment horizontal="center" vertical="center" wrapText="1"/>
      <protection locked="0"/>
    </xf>
    <xf numFmtId="0" fontId="71" fillId="0" borderId="42" xfId="11" applyFont="1" applyBorder="1" applyProtection="1">
      <alignment horizontal="center" vertical="center" wrapText="1"/>
      <protection locked="0"/>
    </xf>
    <xf numFmtId="0" fontId="71" fillId="0" borderId="27" xfId="11" applyFont="1" applyBorder="1" applyProtection="1">
      <alignment horizontal="center" vertical="center" wrapText="1"/>
      <protection locked="0"/>
    </xf>
    <xf numFmtId="0" fontId="71" fillId="0" borderId="62" xfId="11" applyFont="1" applyBorder="1" applyProtection="1">
      <alignment horizontal="center" vertical="center" wrapText="1"/>
      <protection locked="0"/>
    </xf>
    <xf numFmtId="0" fontId="71" fillId="0" borderId="24" xfId="11" applyFont="1" applyBorder="1" applyProtection="1">
      <alignment horizontal="center" vertical="center" wrapText="1"/>
      <protection locked="0"/>
    </xf>
    <xf numFmtId="0" fontId="71" fillId="0" borderId="0" xfId="11" applyFont="1" applyBorder="1" applyProtection="1">
      <alignment horizontal="center" vertical="center" wrapText="1"/>
      <protection locked="0"/>
    </xf>
    <xf numFmtId="0" fontId="71" fillId="0" borderId="23" xfId="11" applyFont="1" applyBorder="1" applyProtection="1">
      <alignment horizontal="center" vertical="center" wrapText="1"/>
      <protection locked="0"/>
    </xf>
    <xf numFmtId="166" fontId="5" fillId="0" borderId="13" xfId="0" applyNumberFormat="1" applyFont="1" applyBorder="1" applyAlignment="1">
      <alignment horizontal="center" vertical="center"/>
    </xf>
    <xf numFmtId="166" fontId="5" fillId="0" borderId="20" xfId="0" applyNumberFormat="1" applyFont="1" applyBorder="1" applyAlignment="1">
      <alignment horizontal="center" vertical="center"/>
    </xf>
    <xf numFmtId="166" fontId="5" fillId="0" borderId="19" xfId="0" applyNumberFormat="1" applyFont="1" applyBorder="1" applyAlignment="1">
      <alignment horizontal="center" vertical="center"/>
    </xf>
    <xf numFmtId="166" fontId="5" fillId="0" borderId="21" xfId="0" applyNumberFormat="1" applyFont="1" applyBorder="1" applyAlignment="1">
      <alignment horizontal="center" vertical="center"/>
    </xf>
    <xf numFmtId="0" fontId="71" fillId="0" borderId="125" xfId="11" applyFont="1" applyBorder="1" applyAlignment="1" applyProtection="1">
      <alignment vertical="center" wrapText="1"/>
      <protection locked="0"/>
    </xf>
    <xf numFmtId="0" fontId="71" fillId="0" borderId="164" xfId="11" applyFont="1" applyBorder="1" applyAlignment="1" applyProtection="1">
      <alignment vertical="center" wrapText="1"/>
      <protection locked="0"/>
    </xf>
    <xf numFmtId="0" fontId="5" fillId="0" borderId="7" xfId="11" applyBorder="1" applyProtection="1">
      <alignment horizontal="center" vertical="center" wrapText="1"/>
      <protection locked="0"/>
    </xf>
    <xf numFmtId="49" fontId="84" fillId="0" borderId="37" xfId="5" applyNumberFormat="1" applyFont="1" applyFill="1" applyBorder="1" applyAlignment="1" applyProtection="1">
      <alignment horizontal="center" vertical="center" wrapText="1"/>
      <protection locked="0"/>
    </xf>
    <xf numFmtId="49" fontId="66" fillId="0" borderId="176" xfId="0" applyNumberFormat="1" applyFont="1" applyBorder="1" applyAlignment="1" applyProtection="1">
      <alignment horizontal="center" vertical="center" wrapText="1"/>
      <protection locked="0"/>
    </xf>
    <xf numFmtId="0" fontId="66" fillId="0" borderId="175" xfId="0" applyFont="1" applyBorder="1" applyAlignment="1" applyProtection="1">
      <alignment horizontal="center" vertical="center"/>
      <protection locked="0"/>
    </xf>
    <xf numFmtId="0" fontId="66" fillId="0" borderId="52" xfId="0" applyFont="1" applyBorder="1" applyAlignment="1" applyProtection="1">
      <alignment horizontal="center" vertical="center"/>
      <protection locked="0"/>
    </xf>
    <xf numFmtId="0" fontId="66" fillId="0" borderId="175" xfId="0" applyFont="1" applyBorder="1" applyAlignment="1" applyProtection="1">
      <alignment horizontal="center" vertical="center" wrapText="1"/>
      <protection locked="0"/>
    </xf>
    <xf numFmtId="0" fontId="66" fillId="0" borderId="52" xfId="0" applyFont="1" applyBorder="1" applyAlignment="1" applyProtection="1">
      <alignment horizontal="center" vertical="center" wrapText="1"/>
      <protection locked="0"/>
    </xf>
    <xf numFmtId="0" fontId="68" fillId="0" borderId="154" xfId="0" applyFont="1" applyBorder="1" applyAlignment="1">
      <alignment horizontal="center" vertical="center" wrapText="1"/>
    </xf>
    <xf numFmtId="0" fontId="68" fillId="0" borderId="30" xfId="0" applyFont="1" applyBorder="1" applyAlignment="1">
      <alignment horizontal="center" vertical="center" wrapText="1"/>
    </xf>
    <xf numFmtId="0" fontId="64" fillId="0" borderId="6" xfId="0" applyFont="1" applyBorder="1" applyAlignment="1">
      <alignment horizontal="center" vertical="center" wrapText="1"/>
    </xf>
    <xf numFmtId="0" fontId="64" fillId="0" borderId="3" xfId="0" applyFont="1" applyBorder="1" applyAlignment="1">
      <alignment horizontal="center" vertical="center" wrapText="1"/>
    </xf>
    <xf numFmtId="0" fontId="66" fillId="0" borderId="177" xfId="0" applyFont="1" applyBorder="1" applyAlignment="1" applyProtection="1">
      <alignment horizontal="center" vertical="center" wrapText="1"/>
      <protection locked="0"/>
    </xf>
    <xf numFmtId="0" fontId="66" fillId="0" borderId="178" xfId="0" applyFont="1" applyBorder="1" applyAlignment="1" applyProtection="1">
      <alignment horizontal="center" vertical="center" wrapText="1"/>
      <protection locked="0"/>
    </xf>
    <xf numFmtId="0" fontId="68" fillId="13" borderId="6" xfId="0" applyFont="1" applyFill="1" applyBorder="1" applyAlignment="1">
      <alignment horizontal="center" vertical="center" wrapText="1"/>
    </xf>
    <xf numFmtId="0" fontId="68" fillId="13" borderId="3" xfId="0" applyFont="1" applyFill="1" applyBorder="1" applyAlignment="1">
      <alignment horizontal="center" vertical="center" wrapText="1"/>
    </xf>
    <xf numFmtId="0" fontId="64" fillId="0" borderId="39" xfId="0" applyFont="1" applyBorder="1" applyAlignment="1">
      <alignment horizontal="center" vertical="center" wrapText="1"/>
    </xf>
    <xf numFmtId="0" fontId="64" fillId="0" borderId="179" xfId="0" applyFont="1" applyBorder="1" applyAlignment="1">
      <alignment horizontal="center" vertical="center" wrapText="1"/>
    </xf>
    <xf numFmtId="0" fontId="45" fillId="0" borderId="0" xfId="0" applyFont="1" applyAlignment="1">
      <alignment horizontal="center" vertical="center"/>
    </xf>
    <xf numFmtId="0" fontId="5" fillId="0" borderId="0" xfId="11" applyBorder="1">
      <alignment horizontal="center" vertical="center" wrapText="1"/>
    </xf>
    <xf numFmtId="168" fontId="5" fillId="0" borderId="0" xfId="0" applyNumberFormat="1" applyFont="1" applyAlignment="1">
      <alignment horizontal="center" vertical="center"/>
    </xf>
    <xf numFmtId="0" fontId="64" fillId="0" borderId="6" xfId="0" applyFont="1" applyBorder="1" applyAlignment="1" applyProtection="1">
      <alignment horizontal="center" vertical="center" wrapText="1"/>
      <protection locked="0"/>
    </xf>
    <xf numFmtId="0" fontId="64" fillId="0" borderId="3" xfId="0" applyFont="1" applyBorder="1" applyAlignment="1" applyProtection="1">
      <alignment horizontal="center" vertical="center" wrapText="1"/>
      <protection locked="0"/>
    </xf>
    <xf numFmtId="0" fontId="66" fillId="0" borderId="0" xfId="0" applyFont="1" applyAlignment="1">
      <alignment horizontal="center" vertical="center" wrapText="1"/>
    </xf>
    <xf numFmtId="0" fontId="52" fillId="0" borderId="15" xfId="0" applyFont="1" applyBorder="1" applyAlignment="1">
      <alignment horizontal="center" vertical="center"/>
    </xf>
    <xf numFmtId="0" fontId="112" fillId="0" borderId="0" xfId="0" applyFont="1" applyAlignment="1">
      <alignment horizontal="center" vertical="center"/>
    </xf>
    <xf numFmtId="167" fontId="70" fillId="0" borderId="0" xfId="0" applyNumberFormat="1" applyFont="1" applyAlignment="1">
      <alignment horizontal="center" vertical="center"/>
    </xf>
    <xf numFmtId="0" fontId="66" fillId="0" borderId="184" xfId="0" applyFont="1" applyBorder="1" applyAlignment="1" applyProtection="1">
      <alignment horizontal="left" vertical="center"/>
      <protection locked="0"/>
    </xf>
    <xf numFmtId="0" fontId="66" fillId="0" borderId="185" xfId="0" applyFont="1" applyBorder="1" applyAlignment="1" applyProtection="1">
      <alignment horizontal="left" vertical="center"/>
      <protection locked="0"/>
    </xf>
    <xf numFmtId="0" fontId="71" fillId="0" borderId="5" xfId="11" applyFont="1" applyBorder="1" applyProtection="1">
      <alignment horizontal="center" vertical="center" wrapText="1"/>
      <protection locked="0"/>
    </xf>
    <xf numFmtId="0" fontId="71" fillId="0" borderId="35" xfId="11" applyFont="1" applyBorder="1" applyProtection="1">
      <alignment horizontal="center" vertical="center" wrapText="1"/>
      <protection locked="0"/>
    </xf>
    <xf numFmtId="14" fontId="5" fillId="0" borderId="0" xfId="0" applyNumberFormat="1" applyFont="1" applyAlignment="1">
      <alignment horizontal="center" vertical="center"/>
    </xf>
    <xf numFmtId="0" fontId="66" fillId="0" borderId="37" xfId="0" applyFont="1" applyBorder="1" applyAlignment="1" applyProtection="1">
      <alignment horizontal="center" vertical="center" wrapText="1"/>
      <protection locked="0"/>
    </xf>
    <xf numFmtId="0" fontId="66" fillId="0" borderId="180" xfId="0" applyFont="1" applyBorder="1" applyAlignment="1" applyProtection="1">
      <alignment horizontal="center" vertical="center" wrapText="1"/>
      <protection locked="0"/>
    </xf>
    <xf numFmtId="0" fontId="29" fillId="0" borderId="1" xfId="0" applyFont="1" applyBorder="1" applyAlignment="1">
      <alignment horizontal="center" vertical="center" textRotation="90" wrapText="1"/>
    </xf>
    <xf numFmtId="1" fontId="71" fillId="0" borderId="154" xfId="0" applyNumberFormat="1" applyFont="1" applyBorder="1" applyAlignment="1" applyProtection="1">
      <alignment horizontal="center" vertical="center"/>
      <protection locked="0"/>
    </xf>
    <xf numFmtId="1" fontId="71" fillId="0" borderId="30" xfId="0" applyNumberFormat="1" applyFont="1" applyBorder="1" applyAlignment="1" applyProtection="1">
      <alignment horizontal="center" vertical="center"/>
      <protection locked="0"/>
    </xf>
    <xf numFmtId="0" fontId="66" fillId="0" borderId="181" xfId="0" applyFont="1" applyBorder="1" applyAlignment="1" applyProtection="1">
      <alignment horizontal="center" vertical="center"/>
      <protection locked="0"/>
    </xf>
    <xf numFmtId="0" fontId="67" fillId="0" borderId="23" xfId="0" applyFont="1" applyBorder="1" applyAlignment="1">
      <alignment horizontal="center" vertical="center" wrapText="1"/>
    </xf>
    <xf numFmtId="14" fontId="69" fillId="0" borderId="154" xfId="0" applyNumberFormat="1" applyFont="1" applyBorder="1" applyAlignment="1" applyProtection="1">
      <alignment horizontal="center" vertical="center"/>
      <protection locked="0"/>
    </xf>
    <xf numFmtId="14" fontId="69" fillId="0" borderId="30" xfId="0" applyNumberFormat="1" applyFont="1" applyBorder="1" applyAlignment="1" applyProtection="1">
      <alignment horizontal="center" vertical="center"/>
      <protection locked="0"/>
    </xf>
    <xf numFmtId="0" fontId="66" fillId="0" borderId="182" xfId="0" applyFont="1" applyBorder="1" applyAlignment="1" applyProtection="1">
      <alignment horizontal="left" vertical="center"/>
      <protection locked="0"/>
    </xf>
    <xf numFmtId="0" fontId="66" fillId="0" borderId="183" xfId="0" applyFont="1" applyBorder="1" applyAlignment="1" applyProtection="1">
      <alignment horizontal="left" vertical="center"/>
      <protection locked="0"/>
    </xf>
    <xf numFmtId="0" fontId="66" fillId="0" borderId="176" xfId="0" applyFont="1" applyBorder="1" applyAlignment="1" applyProtection="1">
      <alignment horizontal="center" vertical="center" wrapText="1"/>
      <protection locked="0"/>
    </xf>
    <xf numFmtId="0" fontId="45" fillId="0" borderId="71" xfId="0" applyFont="1" applyBorder="1" applyAlignment="1">
      <alignment horizontal="center" vertical="center"/>
    </xf>
    <xf numFmtId="0" fontId="45" fillId="0" borderId="124" xfId="0" applyFont="1" applyBorder="1" applyAlignment="1">
      <alignment horizontal="center" vertical="center"/>
    </xf>
    <xf numFmtId="0" fontId="45" fillId="0" borderId="21" xfId="0" applyFont="1" applyBorder="1" applyAlignment="1">
      <alignment horizontal="center" vertical="center"/>
    </xf>
    <xf numFmtId="49" fontId="45" fillId="0" borderId="69" xfId="0" applyNumberFormat="1" applyFont="1" applyBorder="1" applyAlignment="1" applyProtection="1">
      <alignment horizontal="center" vertical="center" wrapText="1"/>
      <protection locked="0"/>
    </xf>
    <xf numFmtId="49" fontId="45" fillId="0" borderId="75" xfId="0" applyNumberFormat="1" applyFont="1" applyBorder="1" applyAlignment="1" applyProtection="1">
      <alignment horizontal="center" vertical="center" wrapText="1"/>
      <protection locked="0"/>
    </xf>
    <xf numFmtId="49" fontId="45" fillId="0" borderId="139" xfId="0" applyNumberFormat="1" applyFont="1" applyBorder="1" applyAlignment="1" applyProtection="1">
      <alignment horizontal="center" vertical="center" wrapText="1"/>
      <protection locked="0"/>
    </xf>
    <xf numFmtId="49" fontId="45" fillId="0" borderId="46" xfId="0" applyNumberFormat="1" applyFont="1" applyBorder="1" applyAlignment="1" applyProtection="1">
      <alignment horizontal="center" vertical="center"/>
      <protection locked="0"/>
    </xf>
    <xf numFmtId="49" fontId="45" fillId="0" borderId="47" xfId="0" applyNumberFormat="1" applyFont="1" applyBorder="1" applyAlignment="1" applyProtection="1">
      <alignment horizontal="center" vertical="center"/>
      <protection locked="0"/>
    </xf>
    <xf numFmtId="49" fontId="45" fillId="0" borderId="48" xfId="0" applyNumberFormat="1" applyFont="1" applyBorder="1" applyAlignment="1" applyProtection="1">
      <alignment horizontal="center" vertical="center"/>
      <protection locked="0"/>
    </xf>
    <xf numFmtId="0" fontId="77" fillId="2" borderId="228" xfId="0" applyFont="1" applyFill="1" applyBorder="1" applyAlignment="1">
      <alignment horizontal="center" vertical="center"/>
    </xf>
    <xf numFmtId="0" fontId="77" fillId="2" borderId="34" xfId="0" applyFont="1" applyFill="1" applyBorder="1" applyAlignment="1">
      <alignment horizontal="center" vertical="center"/>
    </xf>
    <xf numFmtId="0" fontId="77" fillId="2" borderId="35" xfId="0" applyFont="1" applyFill="1" applyBorder="1" applyAlignment="1">
      <alignment horizontal="center" vertical="center"/>
    </xf>
    <xf numFmtId="0" fontId="337" fillId="0" borderId="229" xfId="12" applyFont="1" applyBorder="1" applyAlignment="1" applyProtection="1">
      <alignment horizontal="center" vertical="center" wrapText="1"/>
      <protection locked="0"/>
    </xf>
    <xf numFmtId="0" fontId="337" fillId="0" borderId="230" xfId="12" applyFont="1" applyBorder="1" applyAlignment="1" applyProtection="1">
      <alignment horizontal="center" vertical="center" wrapText="1"/>
      <protection locked="0"/>
    </xf>
    <xf numFmtId="0" fontId="337" fillId="0" borderId="231" xfId="12" applyFont="1" applyBorder="1" applyProtection="1">
      <alignment horizontal="left" vertical="center" wrapText="1" indent="1"/>
      <protection locked="0"/>
    </xf>
    <xf numFmtId="0" fontId="337" fillId="0" borderId="232" xfId="12" applyFont="1" applyBorder="1" applyProtection="1">
      <alignment horizontal="left" vertical="center" wrapText="1" indent="1"/>
      <protection locked="0"/>
    </xf>
    <xf numFmtId="0" fontId="337" fillId="0" borderId="233" xfId="12" applyFont="1" applyBorder="1" applyProtection="1">
      <alignment horizontal="left" vertical="center" wrapText="1" indent="1"/>
      <protection locked="0"/>
    </xf>
    <xf numFmtId="0" fontId="77" fillId="2" borderId="5" xfId="0" applyFont="1" applyFill="1" applyBorder="1" applyAlignment="1">
      <alignment horizontal="center" vertical="center"/>
    </xf>
    <xf numFmtId="0" fontId="77" fillId="2" borderId="86" xfId="0" applyFont="1" applyFill="1" applyBorder="1" applyAlignment="1">
      <alignment horizontal="center" vertical="center"/>
    </xf>
    <xf numFmtId="49" fontId="78" fillId="2" borderId="170" xfId="12" applyNumberFormat="1" applyFont="1" applyFill="1" applyBorder="1" applyAlignment="1" applyProtection="1">
      <alignment horizontal="center" vertical="center" wrapText="1"/>
      <protection locked="0"/>
    </xf>
    <xf numFmtId="49" fontId="78" fillId="2" borderId="140" xfId="12" applyNumberFormat="1" applyFont="1" applyFill="1" applyBorder="1" applyAlignment="1" applyProtection="1">
      <alignment horizontal="center" vertical="center" wrapText="1"/>
      <protection locked="0"/>
    </xf>
    <xf numFmtId="49" fontId="82" fillId="2" borderId="19" xfId="12" applyNumberFormat="1" applyFont="1" applyFill="1" applyBorder="1" applyAlignment="1" applyProtection="1">
      <alignment horizontal="center" vertical="center" wrapText="1"/>
      <protection locked="0"/>
    </xf>
    <xf numFmtId="49" fontId="82" fillId="2" borderId="21" xfId="12" applyNumberFormat="1" applyFont="1" applyFill="1" applyBorder="1" applyAlignment="1" applyProtection="1">
      <alignment horizontal="center" vertical="center" wrapText="1"/>
      <protection locked="0"/>
    </xf>
    <xf numFmtId="49" fontId="82" fillId="2" borderId="169" xfId="12" applyNumberFormat="1" applyFont="1" applyFill="1" applyBorder="1" applyAlignment="1" applyProtection="1">
      <alignment horizontal="center" vertical="center" wrapText="1"/>
      <protection locked="0"/>
    </xf>
    <xf numFmtId="49" fontId="82" fillId="2" borderId="140" xfId="12" applyNumberFormat="1" applyFont="1" applyFill="1" applyBorder="1" applyAlignment="1" applyProtection="1">
      <alignment horizontal="center" vertical="center" wrapText="1"/>
      <protection locked="0"/>
    </xf>
    <xf numFmtId="0" fontId="337" fillId="0" borderId="209" xfId="12" applyFont="1" applyBorder="1" applyAlignment="1" applyProtection="1">
      <alignment horizontal="center" vertical="center" wrapText="1"/>
      <protection locked="0"/>
    </xf>
    <xf numFmtId="0" fontId="337" fillId="0" borderId="210" xfId="12" applyFont="1" applyBorder="1" applyAlignment="1" applyProtection="1">
      <alignment horizontal="center" vertical="center" wrapText="1"/>
      <protection locked="0"/>
    </xf>
    <xf numFmtId="0" fontId="337" fillId="0" borderId="207" xfId="12" applyFont="1" applyBorder="1" applyAlignment="1" applyProtection="1">
      <alignment horizontal="center" vertical="center" wrapText="1"/>
      <protection locked="0"/>
    </xf>
    <xf numFmtId="0" fontId="337" fillId="0" borderId="208" xfId="12" applyFont="1" applyBorder="1" applyAlignment="1" applyProtection="1">
      <alignment horizontal="center" vertical="center" wrapText="1"/>
      <protection locked="0"/>
    </xf>
    <xf numFmtId="0" fontId="337" fillId="0" borderId="219" xfId="12" applyFont="1" applyBorder="1" applyProtection="1">
      <alignment horizontal="left" vertical="center" wrapText="1" indent="1"/>
      <protection locked="0"/>
    </xf>
    <xf numFmtId="0" fontId="337" fillId="0" borderId="0" xfId="12" applyFont="1" applyBorder="1" applyProtection="1">
      <alignment horizontal="left" vertical="center" wrapText="1" indent="1"/>
      <protection locked="0"/>
    </xf>
    <xf numFmtId="0" fontId="337" fillId="0" borderId="220" xfId="12" applyFont="1" applyBorder="1" applyProtection="1">
      <alignment horizontal="left" vertical="center" wrapText="1" indent="1"/>
      <protection locked="0"/>
    </xf>
    <xf numFmtId="0" fontId="337" fillId="0" borderId="224" xfId="12" applyFont="1" applyBorder="1" applyAlignment="1" applyProtection="1">
      <alignment horizontal="center" vertical="center" wrapText="1"/>
      <protection locked="0"/>
    </xf>
    <xf numFmtId="0" fontId="337" fillId="0" borderId="225" xfId="12" applyFont="1" applyBorder="1" applyAlignment="1" applyProtection="1">
      <alignment horizontal="center" vertical="center" wrapText="1"/>
      <protection locked="0"/>
    </xf>
    <xf numFmtId="49" fontId="45" fillId="0" borderId="227" xfId="0" applyNumberFormat="1" applyFont="1" applyBorder="1" applyAlignment="1" applyProtection="1">
      <alignment horizontal="center" vertical="center"/>
      <protection locked="0"/>
    </xf>
    <xf numFmtId="49" fontId="45" fillId="0" borderId="40" xfId="0" applyNumberFormat="1" applyFont="1" applyBorder="1" applyAlignment="1" applyProtection="1">
      <alignment horizontal="center" vertical="center"/>
      <protection locked="0"/>
    </xf>
    <xf numFmtId="49" fontId="45" fillId="0" borderId="45" xfId="0" applyNumberFormat="1" applyFont="1" applyBorder="1" applyAlignment="1" applyProtection="1">
      <alignment horizontal="center" vertical="center"/>
      <protection locked="0"/>
    </xf>
    <xf numFmtId="0" fontId="337" fillId="0" borderId="196" xfId="12" applyFont="1" applyBorder="1" applyProtection="1">
      <alignment horizontal="left" vertical="center" wrapText="1" indent="1"/>
      <protection locked="0"/>
    </xf>
    <xf numFmtId="0" fontId="337" fillId="0" borderId="75" xfId="12" applyFont="1" applyBorder="1" applyProtection="1">
      <alignment horizontal="left" vertical="center" wrapText="1" indent="1"/>
      <protection locked="0"/>
    </xf>
    <xf numFmtId="0" fontId="337" fillId="0" borderId="197" xfId="12" applyFont="1" applyBorder="1" applyProtection="1">
      <alignment horizontal="left" vertical="center" wrapText="1" indent="1"/>
      <protection locked="0"/>
    </xf>
    <xf numFmtId="49" fontId="45" fillId="0" borderId="44" xfId="0" applyNumberFormat="1" applyFont="1" applyBorder="1" applyAlignment="1" applyProtection="1">
      <alignment horizontal="center" vertical="center"/>
      <protection locked="0"/>
    </xf>
    <xf numFmtId="49" fontId="45" fillId="0" borderId="221" xfId="0" applyNumberFormat="1" applyFont="1" applyBorder="1" applyAlignment="1" applyProtection="1">
      <alignment horizontal="center" vertical="center"/>
      <protection locked="0"/>
    </xf>
    <xf numFmtId="49" fontId="45" fillId="0" borderId="189" xfId="0" applyNumberFormat="1" applyFont="1" applyBorder="1" applyAlignment="1" applyProtection="1">
      <alignment horizontal="center" vertical="center"/>
      <protection locked="0"/>
    </xf>
    <xf numFmtId="49" fontId="45" fillId="0" borderId="190" xfId="0" applyNumberFormat="1" applyFont="1" applyBorder="1" applyAlignment="1" applyProtection="1">
      <alignment horizontal="center" vertical="center"/>
      <protection locked="0"/>
    </xf>
    <xf numFmtId="49" fontId="45" fillId="0" borderId="76" xfId="0" applyNumberFormat="1" applyFont="1" applyBorder="1" applyAlignment="1" applyProtection="1">
      <alignment horizontal="center" vertical="center"/>
      <protection locked="0"/>
    </xf>
    <xf numFmtId="0" fontId="337" fillId="0" borderId="222" xfId="12" applyFont="1" applyBorder="1" applyProtection="1">
      <alignment horizontal="left" vertical="center" wrapText="1" indent="1"/>
      <protection locked="0"/>
    </xf>
    <xf numFmtId="0" fontId="337" fillId="0" borderId="187" xfId="12" applyFont="1" applyBorder="1" applyProtection="1">
      <alignment horizontal="left" vertical="center" wrapText="1" indent="1"/>
      <protection locked="0"/>
    </xf>
    <xf numFmtId="0" fontId="337" fillId="0" borderId="223" xfId="12" applyFont="1" applyBorder="1" applyProtection="1">
      <alignment horizontal="left" vertical="center" wrapText="1" indent="1"/>
      <protection locked="0"/>
    </xf>
    <xf numFmtId="1" fontId="82" fillId="2" borderId="0" xfId="12" applyNumberFormat="1" applyFont="1" applyFill="1" applyBorder="1" applyAlignment="1">
      <alignment horizontal="center" vertical="center" wrapText="1"/>
    </xf>
    <xf numFmtId="1" fontId="71" fillId="0" borderId="187" xfId="0" applyNumberFormat="1" applyFont="1" applyBorder="1" applyAlignment="1" applyProtection="1">
      <alignment horizontal="center" vertical="center"/>
      <protection locked="0"/>
    </xf>
    <xf numFmtId="1" fontId="71" fillId="0" borderId="147" xfId="0" applyNumberFormat="1" applyFont="1" applyBorder="1" applyAlignment="1" applyProtection="1">
      <alignment horizontal="center" vertical="center"/>
      <protection locked="0"/>
    </xf>
    <xf numFmtId="1" fontId="71" fillId="0" borderId="75" xfId="0" applyNumberFormat="1" applyFont="1" applyBorder="1" applyAlignment="1" applyProtection="1">
      <alignment horizontal="center" vertical="center"/>
      <protection locked="0"/>
    </xf>
    <xf numFmtId="1" fontId="71" fillId="0" borderId="77" xfId="0" applyNumberFormat="1" applyFont="1" applyBorder="1" applyAlignment="1" applyProtection="1">
      <alignment horizontal="center" vertical="center"/>
      <protection locked="0"/>
    </xf>
    <xf numFmtId="49" fontId="45" fillId="0" borderId="94" xfId="0" applyNumberFormat="1" applyFont="1" applyBorder="1" applyAlignment="1" applyProtection="1">
      <alignment horizontal="center" vertical="center" wrapText="1"/>
      <protection locked="0"/>
    </xf>
    <xf numFmtId="49" fontId="45" fillId="0" borderId="47" xfId="0" applyNumberFormat="1" applyFont="1" applyBorder="1" applyAlignment="1" applyProtection="1">
      <alignment horizontal="center" vertical="center" wrapText="1"/>
      <protection locked="0"/>
    </xf>
    <xf numFmtId="49" fontId="45" fillId="0" borderId="192" xfId="0" applyNumberFormat="1" applyFont="1" applyBorder="1" applyAlignment="1" applyProtection="1">
      <alignment horizontal="center" vertical="center" wrapText="1"/>
      <protection locked="0"/>
    </xf>
    <xf numFmtId="49" fontId="45" fillId="0" borderId="93" xfId="0" applyNumberFormat="1" applyFont="1" applyBorder="1" applyAlignment="1" applyProtection="1">
      <alignment horizontal="center" vertical="center" wrapText="1"/>
      <protection locked="0"/>
    </xf>
    <xf numFmtId="49" fontId="45" fillId="0" borderId="40" xfId="0" applyNumberFormat="1" applyFont="1" applyBorder="1" applyAlignment="1" applyProtection="1">
      <alignment horizontal="center" vertical="center" wrapText="1"/>
      <protection locked="0"/>
    </xf>
    <xf numFmtId="49" fontId="45" fillId="0" borderId="226" xfId="0" applyNumberFormat="1" applyFont="1" applyBorder="1" applyAlignment="1" applyProtection="1">
      <alignment horizontal="center" vertical="center" wrapText="1"/>
      <protection locked="0"/>
    </xf>
    <xf numFmtId="1" fontId="71" fillId="0" borderId="70" xfId="0" applyNumberFormat="1" applyFont="1" applyBorder="1" applyAlignment="1">
      <alignment horizontal="center" vertical="center"/>
    </xf>
    <xf numFmtId="1" fontId="71" fillId="0" borderId="147" xfId="0" applyNumberFormat="1" applyFont="1" applyBorder="1" applyAlignment="1">
      <alignment horizontal="center" vertical="center"/>
    </xf>
    <xf numFmtId="0" fontId="1" fillId="0" borderId="161" xfId="0" applyFont="1" applyBorder="1" applyAlignment="1">
      <alignment horizontal="center" vertical="center"/>
    </xf>
    <xf numFmtId="0" fontId="1" fillId="0" borderId="14" xfId="0" applyFont="1" applyBorder="1" applyAlignment="1">
      <alignment horizontal="center" vertical="center"/>
    </xf>
    <xf numFmtId="0" fontId="1" fillId="0" borderId="162" xfId="0" applyFont="1" applyBorder="1" applyAlignment="1">
      <alignment horizontal="center" vertical="center"/>
    </xf>
    <xf numFmtId="49" fontId="45" fillId="0" borderId="95" xfId="0" applyNumberFormat="1" applyFont="1" applyBorder="1" applyAlignment="1" applyProtection="1">
      <alignment horizontal="center" vertical="center"/>
      <protection locked="0"/>
    </xf>
    <xf numFmtId="0" fontId="1" fillId="0" borderId="74" xfId="0" applyFont="1" applyBorder="1" applyAlignment="1">
      <alignment horizontal="center" vertical="center"/>
    </xf>
    <xf numFmtId="49" fontId="45" fillId="0" borderId="94" xfId="0" applyNumberFormat="1" applyFont="1" applyBorder="1" applyAlignment="1" applyProtection="1">
      <alignment horizontal="center" vertical="center"/>
      <protection locked="0"/>
    </xf>
    <xf numFmtId="49" fontId="84" fillId="2" borderId="214" xfId="12" applyNumberFormat="1" applyFont="1" applyFill="1" applyBorder="1" applyAlignment="1" applyProtection="1">
      <alignment horizontal="center" vertical="center" wrapText="1"/>
      <protection locked="0"/>
    </xf>
    <xf numFmtId="49" fontId="84" fillId="2" borderId="187" xfId="12" applyNumberFormat="1" applyFont="1" applyFill="1" applyBorder="1" applyAlignment="1" applyProtection="1">
      <alignment horizontal="center" vertical="center" wrapText="1"/>
      <protection locked="0"/>
    </xf>
    <xf numFmtId="49" fontId="84" fillId="2" borderId="93" xfId="12" applyNumberFormat="1" applyFont="1" applyFill="1" applyBorder="1" applyAlignment="1" applyProtection="1">
      <alignment horizontal="center" vertical="center" wrapText="1"/>
      <protection locked="0"/>
    </xf>
    <xf numFmtId="49" fontId="82" fillId="2" borderId="198" xfId="12" applyNumberFormat="1" applyFont="1" applyFill="1" applyBorder="1" applyAlignment="1" applyProtection="1">
      <alignment horizontal="center" vertical="center" wrapText="1"/>
      <protection locked="0"/>
    </xf>
    <xf numFmtId="49" fontId="82" fillId="2" borderId="75" xfId="12" applyNumberFormat="1" applyFont="1" applyFill="1" applyBorder="1" applyAlignment="1" applyProtection="1">
      <alignment horizontal="center" vertical="center" wrapText="1"/>
      <protection locked="0"/>
    </xf>
    <xf numFmtId="49" fontId="82" fillId="2" borderId="94" xfId="12" applyNumberFormat="1" applyFont="1" applyFill="1" applyBorder="1" applyAlignment="1" applyProtection="1">
      <alignment horizontal="center" vertical="center" wrapText="1"/>
      <protection locked="0"/>
    </xf>
    <xf numFmtId="49" fontId="82" fillId="2" borderId="103" xfId="12" applyNumberFormat="1" applyFont="1" applyFill="1" applyBorder="1" applyAlignment="1" applyProtection="1">
      <alignment horizontal="center" vertical="center" wrapText="1"/>
      <protection locked="0"/>
    </xf>
    <xf numFmtId="49" fontId="82" fillId="2" borderId="139" xfId="12" applyNumberFormat="1" applyFont="1" applyFill="1" applyBorder="1" applyAlignment="1" applyProtection="1">
      <alignment horizontal="center" vertical="center" wrapText="1"/>
      <protection locked="0"/>
    </xf>
    <xf numFmtId="49" fontId="82" fillId="2" borderId="215" xfId="12" applyNumberFormat="1" applyFont="1" applyFill="1" applyBorder="1" applyAlignment="1" applyProtection="1">
      <alignment horizontal="center" vertical="center" wrapText="1"/>
      <protection locked="0"/>
    </xf>
    <xf numFmtId="49" fontId="82" fillId="2" borderId="142" xfId="12" applyNumberFormat="1" applyFont="1" applyFill="1" applyBorder="1" applyAlignment="1" applyProtection="1">
      <alignment horizontal="center" vertical="center" wrapText="1"/>
      <protection locked="0"/>
    </xf>
    <xf numFmtId="49" fontId="45" fillId="0" borderId="69" xfId="0" applyNumberFormat="1" applyFont="1" applyBorder="1" applyAlignment="1" applyProtection="1">
      <alignment horizontal="center" vertical="center"/>
      <protection locked="0"/>
    </xf>
    <xf numFmtId="49" fontId="45" fillId="0" borderId="75" xfId="0" applyNumberFormat="1" applyFont="1" applyBorder="1" applyAlignment="1" applyProtection="1">
      <alignment horizontal="center" vertical="center"/>
      <protection locked="0"/>
    </xf>
    <xf numFmtId="49" fontId="45" fillId="0" borderId="77" xfId="0" applyNumberFormat="1" applyFont="1" applyBorder="1" applyAlignment="1" applyProtection="1">
      <alignment horizontal="center" vertical="center"/>
      <protection locked="0"/>
    </xf>
    <xf numFmtId="0" fontId="337" fillId="0" borderId="216" xfId="12" applyFont="1" applyBorder="1" applyProtection="1">
      <alignment horizontal="left" vertical="center" wrapText="1" indent="1"/>
      <protection locked="0"/>
    </xf>
    <xf numFmtId="0" fontId="337" fillId="0" borderId="217" xfId="12" applyFont="1" applyBorder="1" applyProtection="1">
      <alignment horizontal="left" vertical="center" wrapText="1" indent="1"/>
      <protection locked="0"/>
    </xf>
    <xf numFmtId="0" fontId="337" fillId="0" borderId="218" xfId="12" applyFont="1" applyBorder="1" applyProtection="1">
      <alignment horizontal="left" vertical="center" wrapText="1" indent="1"/>
      <protection locked="0"/>
    </xf>
    <xf numFmtId="0" fontId="45" fillId="0" borderId="219" xfId="12" applyFont="1" applyBorder="1" applyProtection="1">
      <alignment horizontal="left" vertical="center" wrapText="1" indent="1"/>
      <protection locked="0"/>
    </xf>
    <xf numFmtId="0" fontId="45" fillId="0" borderId="0" xfId="12" applyFont="1" applyBorder="1" applyProtection="1">
      <alignment horizontal="left" vertical="center" wrapText="1" indent="1"/>
      <protection locked="0"/>
    </xf>
    <xf numFmtId="0" fontId="45" fillId="0" borderId="220" xfId="12" applyFont="1" applyBorder="1" applyProtection="1">
      <alignment horizontal="left" vertical="center" wrapText="1" indent="1"/>
      <protection locked="0"/>
    </xf>
    <xf numFmtId="0" fontId="45" fillId="0" borderId="196" xfId="12" applyFont="1" applyBorder="1" applyProtection="1">
      <alignment horizontal="left" vertical="center" wrapText="1" indent="1"/>
      <protection locked="0"/>
    </xf>
    <xf numFmtId="0" fontId="45" fillId="0" borderId="75" xfId="12" applyFont="1" applyBorder="1" applyProtection="1">
      <alignment horizontal="left" vertical="center" wrapText="1" indent="1"/>
      <protection locked="0"/>
    </xf>
    <xf numFmtId="0" fontId="45" fillId="0" borderId="197" xfId="12" applyFont="1" applyBorder="1" applyProtection="1">
      <alignment horizontal="left" vertical="center" wrapText="1" indent="1"/>
      <protection locked="0"/>
    </xf>
    <xf numFmtId="0" fontId="45" fillId="0" borderId="199" xfId="12" applyFont="1" applyBorder="1" applyAlignment="1" applyProtection="1">
      <alignment horizontal="center" vertical="center" wrapText="1"/>
      <protection locked="0"/>
    </xf>
    <xf numFmtId="0" fontId="45" fillId="0" borderId="200" xfId="12" applyFont="1" applyBorder="1" applyAlignment="1" applyProtection="1">
      <alignment horizontal="center" vertical="center" wrapText="1"/>
      <protection locked="0"/>
    </xf>
    <xf numFmtId="0" fontId="45" fillId="0" borderId="201" xfId="0" applyFont="1" applyBorder="1" applyAlignment="1" applyProtection="1">
      <alignment horizontal="center" vertical="center"/>
      <protection locked="0"/>
    </xf>
    <xf numFmtId="0" fontId="45" fillId="0" borderId="202" xfId="0" applyFont="1" applyBorder="1" applyAlignment="1" applyProtection="1">
      <alignment horizontal="center" vertical="center"/>
      <protection locked="0"/>
    </xf>
    <xf numFmtId="0" fontId="45" fillId="0" borderId="203" xfId="0" applyFont="1" applyBorder="1" applyAlignment="1" applyProtection="1">
      <alignment horizontal="center" vertical="center"/>
      <protection locked="0"/>
    </xf>
    <xf numFmtId="0" fontId="45" fillId="0" borderId="204" xfId="0" applyFont="1" applyBorder="1" applyAlignment="1" applyProtection="1">
      <alignment horizontal="center" vertical="center" wrapText="1"/>
      <protection locked="0"/>
    </xf>
    <xf numFmtId="0" fontId="45" fillId="0" borderId="205" xfId="0" applyFont="1" applyBorder="1" applyAlignment="1" applyProtection="1">
      <alignment horizontal="center" vertical="center" wrapText="1"/>
      <protection locked="0"/>
    </xf>
    <xf numFmtId="0" fontId="45" fillId="0" borderId="206" xfId="0" applyFont="1" applyBorder="1" applyAlignment="1" applyProtection="1">
      <alignment horizontal="center" vertical="center" wrapText="1"/>
      <protection locked="0"/>
    </xf>
    <xf numFmtId="49" fontId="45" fillId="0" borderId="198" xfId="0" applyNumberFormat="1" applyFont="1" applyBorder="1" applyAlignment="1" applyProtection="1">
      <alignment horizontal="center" vertical="center"/>
      <protection locked="0"/>
    </xf>
    <xf numFmtId="0" fontId="45" fillId="0" borderId="207" xfId="12" applyFont="1" applyBorder="1" applyAlignment="1" applyProtection="1">
      <alignment horizontal="center" vertical="center" wrapText="1"/>
      <protection locked="0"/>
    </xf>
    <xf numFmtId="0" fontId="45" fillId="0" borderId="208" xfId="12" applyFont="1" applyBorder="1" applyAlignment="1" applyProtection="1">
      <alignment horizontal="center" vertical="center" wrapText="1"/>
      <protection locked="0"/>
    </xf>
    <xf numFmtId="0" fontId="45" fillId="0" borderId="209" xfId="12" applyFont="1" applyBorder="1" applyAlignment="1" applyProtection="1">
      <alignment horizontal="center" vertical="center" wrapText="1"/>
      <protection locked="0"/>
    </xf>
    <xf numFmtId="0" fontId="45" fillId="0" borderId="210" xfId="12" applyFont="1" applyBorder="1" applyAlignment="1" applyProtection="1">
      <alignment horizontal="center" vertical="center" wrapText="1"/>
      <protection locked="0"/>
    </xf>
    <xf numFmtId="0" fontId="45" fillId="0" borderId="211" xfId="0" applyFont="1" applyBorder="1" applyAlignment="1" applyProtection="1">
      <alignment horizontal="center" vertical="center"/>
      <protection locked="0"/>
    </xf>
    <xf numFmtId="0" fontId="45" fillId="0" borderId="205" xfId="0" applyFont="1" applyBorder="1" applyAlignment="1" applyProtection="1">
      <alignment horizontal="center" vertical="center"/>
      <protection locked="0"/>
    </xf>
    <xf numFmtId="0" fontId="45" fillId="0" borderId="212" xfId="0" applyFont="1" applyBorder="1" applyAlignment="1" applyProtection="1">
      <alignment horizontal="center" vertical="center"/>
      <protection locked="0"/>
    </xf>
    <xf numFmtId="49" fontId="78" fillId="2" borderId="213" xfId="12" applyNumberFormat="1" applyFont="1" applyFill="1" applyBorder="1" applyAlignment="1" applyProtection="1">
      <alignment horizontal="center" vertical="center" wrapText="1"/>
      <protection locked="0"/>
    </xf>
    <xf numFmtId="49" fontId="78" fillId="2" borderId="148" xfId="12" applyNumberFormat="1" applyFont="1" applyFill="1" applyBorder="1" applyAlignment="1" applyProtection="1">
      <alignment horizontal="center" vertical="center" wrapText="1"/>
      <protection locked="0"/>
    </xf>
    <xf numFmtId="49" fontId="45" fillId="0" borderId="93" xfId="0" applyNumberFormat="1" applyFont="1" applyBorder="1" applyAlignment="1" applyProtection="1">
      <alignment horizontal="center" vertical="center"/>
      <protection locked="0"/>
    </xf>
    <xf numFmtId="49" fontId="45" fillId="0" borderId="95" xfId="0" applyNumberFormat="1" applyFont="1" applyBorder="1" applyAlignment="1" applyProtection="1">
      <alignment horizontal="center" vertical="center" wrapText="1"/>
      <protection locked="0"/>
    </xf>
    <xf numFmtId="49" fontId="45" fillId="0" borderId="189" xfId="0" applyNumberFormat="1" applyFont="1" applyBorder="1" applyAlignment="1" applyProtection="1">
      <alignment horizontal="center" vertical="center" wrapText="1"/>
      <protection locked="0"/>
    </xf>
    <xf numFmtId="49" fontId="45" fillId="0" borderId="191" xfId="0" applyNumberFormat="1" applyFont="1" applyBorder="1" applyAlignment="1" applyProtection="1">
      <alignment horizontal="center" vertical="center" wrapText="1"/>
      <protection locked="0"/>
    </xf>
    <xf numFmtId="0" fontId="1" fillId="0" borderId="193" xfId="0" applyFont="1" applyBorder="1" applyAlignment="1">
      <alignment horizontal="center" vertical="center"/>
    </xf>
    <xf numFmtId="0" fontId="1" fillId="0" borderId="194" xfId="0" applyFont="1" applyBorder="1" applyAlignment="1">
      <alignment horizontal="center" vertical="center"/>
    </xf>
    <xf numFmtId="0" fontId="1" fillId="0" borderId="195" xfId="0" applyFont="1" applyBorder="1" applyAlignment="1">
      <alignment horizontal="center" vertical="center"/>
    </xf>
    <xf numFmtId="1" fontId="71" fillId="0" borderId="159" xfId="0" applyNumberFormat="1" applyFont="1" applyBorder="1" applyAlignment="1" applyProtection="1">
      <alignment horizontal="center" vertical="center"/>
      <protection locked="0"/>
    </xf>
    <xf numFmtId="1" fontId="71" fillId="0" borderId="78" xfId="0" applyNumberFormat="1" applyFont="1" applyBorder="1" applyAlignment="1" applyProtection="1">
      <alignment horizontal="center" vertical="center"/>
      <protection locked="0"/>
    </xf>
    <xf numFmtId="49" fontId="45" fillId="0" borderId="188" xfId="0" applyNumberFormat="1" applyFont="1" applyBorder="1" applyAlignment="1" applyProtection="1">
      <alignment horizontal="center" vertical="center"/>
      <protection locked="0"/>
    </xf>
    <xf numFmtId="0" fontId="1" fillId="0" borderId="13" xfId="0" applyFont="1" applyBorder="1" applyAlignment="1">
      <alignment horizontal="center" vertical="center"/>
    </xf>
    <xf numFmtId="0" fontId="1" fillId="0" borderId="20" xfId="0" applyFont="1" applyBorder="1" applyAlignment="1">
      <alignment horizontal="center" vertical="center"/>
    </xf>
    <xf numFmtId="0" fontId="1" fillId="0" borderId="141" xfId="0" applyFont="1" applyBorder="1" applyAlignment="1">
      <alignment horizontal="center" vertical="center"/>
    </xf>
    <xf numFmtId="0" fontId="1" fillId="0" borderId="19" xfId="0" applyFont="1" applyBorder="1" applyAlignment="1">
      <alignment horizontal="center" vertical="center"/>
    </xf>
    <xf numFmtId="0" fontId="1" fillId="0" borderId="21" xfId="0" applyFont="1" applyBorder="1" applyAlignment="1">
      <alignment horizontal="center" vertical="center"/>
    </xf>
    <xf numFmtId="0" fontId="1" fillId="0" borderId="124" xfId="0" applyFont="1" applyBorder="1" applyAlignment="1">
      <alignment horizontal="center" vertical="center"/>
    </xf>
    <xf numFmtId="0" fontId="45" fillId="0" borderId="97" xfId="0" applyFont="1" applyBorder="1" applyAlignment="1">
      <alignment horizontal="center" vertical="center"/>
    </xf>
    <xf numFmtId="0" fontId="336" fillId="26" borderId="20" xfId="11" applyFont="1" applyFill="1" applyBorder="1" applyAlignment="1">
      <alignment horizontal="center" vertical="top" wrapText="1"/>
    </xf>
    <xf numFmtId="0" fontId="66" fillId="0" borderId="5" xfId="0" applyFont="1" applyBorder="1" applyAlignment="1" applyProtection="1">
      <alignment horizontal="left" vertical="top" wrapText="1"/>
      <protection locked="0"/>
    </xf>
    <xf numFmtId="0" fontId="66" fillId="0" borderId="34" xfId="0" applyFont="1" applyBorder="1" applyAlignment="1" applyProtection="1">
      <alignment horizontal="left" vertical="top" wrapText="1"/>
      <protection locked="0"/>
    </xf>
    <xf numFmtId="0" fontId="66" fillId="0" borderId="35" xfId="0" applyFont="1" applyBorder="1" applyAlignment="1" applyProtection="1">
      <alignment horizontal="left" vertical="top" wrapText="1"/>
      <protection locked="0"/>
    </xf>
    <xf numFmtId="0" fontId="5" fillId="0" borderId="5" xfId="0" applyFont="1" applyBorder="1" applyAlignment="1">
      <alignment horizontal="center" vertical="center"/>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0" fillId="0" borderId="186" xfId="0" applyBorder="1" applyAlignment="1">
      <alignment horizontal="center" vertical="center"/>
    </xf>
    <xf numFmtId="0" fontId="0" fillId="0" borderId="174" xfId="0" applyBorder="1" applyAlignment="1">
      <alignment horizontal="center" vertical="center"/>
    </xf>
    <xf numFmtId="0" fontId="5" fillId="26" borderId="5" xfId="0" applyFont="1" applyFill="1" applyBorder="1" applyAlignment="1">
      <alignment horizontal="center" vertical="center"/>
    </xf>
    <xf numFmtId="0" fontId="5" fillId="26" borderId="34" xfId="0" applyFont="1" applyFill="1" applyBorder="1" applyAlignment="1">
      <alignment horizontal="center" vertical="center"/>
    </xf>
    <xf numFmtId="0" fontId="5" fillId="26" borderId="81" xfId="0" applyFont="1" applyFill="1" applyBorder="1" applyAlignment="1">
      <alignment horizontal="center" vertical="center"/>
    </xf>
    <xf numFmtId="0" fontId="5" fillId="0" borderId="98" xfId="0" applyFont="1" applyBorder="1" applyAlignment="1">
      <alignment horizontal="center" vertical="center"/>
    </xf>
    <xf numFmtId="0" fontId="5" fillId="0" borderId="102" xfId="0" applyFont="1" applyBorder="1" applyAlignment="1">
      <alignment horizontal="center" vertical="center"/>
    </xf>
    <xf numFmtId="0" fontId="5" fillId="0" borderId="0" xfId="0" applyFont="1" applyAlignment="1">
      <alignment horizontal="center" vertical="center"/>
    </xf>
    <xf numFmtId="0" fontId="375" fillId="0" borderId="102" xfId="0" applyFont="1" applyBorder="1"/>
    <xf numFmtId="0" fontId="5" fillId="0" borderId="173" xfId="0" applyFont="1" applyBorder="1" applyAlignment="1">
      <alignment horizontal="center" vertical="center"/>
    </xf>
    <xf numFmtId="0" fontId="5" fillId="0" borderId="117" xfId="0" applyFont="1" applyBorder="1" applyAlignment="1">
      <alignment horizontal="center" vertical="center"/>
    </xf>
    <xf numFmtId="0" fontId="24" fillId="0" borderId="234" xfId="0" applyFont="1" applyBorder="1" applyAlignment="1" applyProtection="1">
      <alignment vertical="center"/>
      <protection locked="0"/>
    </xf>
    <xf numFmtId="0" fontId="24" fillId="0" borderId="110" xfId="0" applyFont="1" applyBorder="1" applyAlignment="1" applyProtection="1">
      <alignment vertical="center"/>
      <protection locked="0"/>
    </xf>
    <xf numFmtId="0" fontId="24" fillId="0" borderId="111" xfId="0" applyFont="1" applyBorder="1" applyAlignment="1" applyProtection="1">
      <alignment vertical="center"/>
      <protection locked="0"/>
    </xf>
    <xf numFmtId="0" fontId="174" fillId="0" borderId="0" xfId="0" applyFont="1" applyAlignment="1">
      <alignment horizontal="left" vertical="center"/>
    </xf>
    <xf numFmtId="0" fontId="25" fillId="27" borderId="29" xfId="0" applyFont="1" applyFill="1" applyBorder="1" applyAlignment="1">
      <alignment vertical="center"/>
    </xf>
    <xf numFmtId="0" fontId="25" fillId="27" borderId="25" xfId="0" applyFont="1" applyFill="1" applyBorder="1" applyAlignment="1">
      <alignment vertical="center"/>
    </xf>
    <xf numFmtId="0" fontId="25" fillId="27" borderId="64" xfId="0" applyFont="1" applyFill="1" applyBorder="1" applyAlignment="1">
      <alignment vertical="center"/>
    </xf>
    <xf numFmtId="0" fontId="24" fillId="0" borderId="29" xfId="0" applyFont="1" applyBorder="1" applyAlignment="1" applyProtection="1">
      <alignment horizontal="center" vertical="center"/>
      <protection locked="0"/>
    </xf>
    <xf numFmtId="0" fontId="24" fillId="0" borderId="25" xfId="0" applyFont="1" applyBorder="1" applyAlignment="1" applyProtection="1">
      <alignment horizontal="center" vertical="center"/>
      <protection locked="0"/>
    </xf>
    <xf numFmtId="0" fontId="24" fillId="0" borderId="238" xfId="0" applyFont="1" applyBorder="1" applyAlignment="1" applyProtection="1">
      <alignment horizontal="center" vertical="center"/>
      <protection locked="0"/>
    </xf>
    <xf numFmtId="0" fontId="24" fillId="0" borderId="239" xfId="0" applyFont="1" applyBorder="1" applyAlignment="1" applyProtection="1">
      <alignment vertical="center"/>
      <protection locked="0"/>
    </xf>
    <xf numFmtId="0" fontId="24" fillId="0" borderId="240" xfId="0" applyFont="1" applyBorder="1" applyAlignment="1" applyProtection="1">
      <alignment vertical="center"/>
      <protection locked="0"/>
    </xf>
    <xf numFmtId="0" fontId="24" fillId="0" borderId="241" xfId="0" applyFont="1" applyBorder="1" applyAlignment="1" applyProtection="1">
      <alignment vertical="center"/>
      <protection locked="0"/>
    </xf>
    <xf numFmtId="0" fontId="24" fillId="0" borderId="234" xfId="0" applyFont="1" applyBorder="1" applyAlignment="1" applyProtection="1">
      <alignment vertical="center" wrapText="1"/>
      <protection locked="0"/>
    </xf>
    <xf numFmtId="0" fontId="24" fillId="0" borderId="110" xfId="0" applyFont="1" applyBorder="1" applyAlignment="1" applyProtection="1">
      <alignment vertical="center" wrapText="1"/>
      <protection locked="0"/>
    </xf>
    <xf numFmtId="0" fontId="24" fillId="0" borderId="111" xfId="0" applyFont="1" applyBorder="1" applyAlignment="1" applyProtection="1">
      <alignment vertical="center" wrapText="1"/>
      <protection locked="0"/>
    </xf>
    <xf numFmtId="0" fontId="166" fillId="0" borderId="0" xfId="0" applyFont="1" applyAlignment="1">
      <alignment horizontal="left" vertical="center" wrapText="1"/>
    </xf>
    <xf numFmtId="0" fontId="88" fillId="0" borderId="235" xfId="0" applyFont="1" applyBorder="1" applyAlignment="1" applyProtection="1">
      <alignment vertical="center"/>
      <protection locked="0"/>
    </xf>
    <xf numFmtId="0" fontId="88" fillId="0" borderId="236" xfId="0" applyFont="1" applyBorder="1" applyAlignment="1" applyProtection="1">
      <alignment vertical="center"/>
      <protection locked="0"/>
    </xf>
    <xf numFmtId="0" fontId="88" fillId="0" borderId="237" xfId="0" applyFont="1" applyBorder="1" applyAlignment="1" applyProtection="1">
      <alignment vertical="center"/>
      <protection locked="0"/>
    </xf>
    <xf numFmtId="0" fontId="1" fillId="0" borderId="42" xfId="11" applyFont="1" applyBorder="1">
      <alignment horizontal="center" vertical="center" wrapText="1"/>
    </xf>
    <xf numFmtId="0" fontId="77" fillId="0" borderId="5" xfId="0" applyFont="1" applyBorder="1" applyAlignment="1">
      <alignment horizontal="left" vertical="center" wrapText="1"/>
    </xf>
    <xf numFmtId="0" fontId="77" fillId="0" borderId="34" xfId="0" applyFont="1" applyBorder="1" applyAlignment="1">
      <alignment horizontal="left" vertical="center" wrapText="1"/>
    </xf>
    <xf numFmtId="0" fontId="77" fillId="0" borderId="35" xfId="0" applyFont="1" applyBorder="1" applyAlignment="1">
      <alignment horizontal="left" vertical="center" wrapText="1"/>
    </xf>
    <xf numFmtId="0" fontId="1" fillId="0" borderId="167" xfId="11" applyFont="1" applyBorder="1">
      <alignment horizontal="center" vertical="center" wrapText="1"/>
    </xf>
    <xf numFmtId="0" fontId="5" fillId="0" borderId="171" xfId="11" applyBorder="1" applyProtection="1">
      <alignment horizontal="center" vertical="center" wrapText="1"/>
      <protection locked="0"/>
    </xf>
    <xf numFmtId="0" fontId="80" fillId="0" borderId="172" xfId="11" applyFont="1" applyBorder="1">
      <alignment horizontal="center" vertical="center" wrapText="1"/>
    </xf>
    <xf numFmtId="0" fontId="80" fillId="0" borderId="28" xfId="11" applyFont="1" applyBorder="1">
      <alignment horizontal="center" vertical="center" wrapText="1"/>
    </xf>
    <xf numFmtId="0" fontId="1" fillId="0" borderId="27" xfId="11" applyFont="1" applyBorder="1">
      <alignment horizontal="center" vertical="center" wrapText="1"/>
    </xf>
    <xf numFmtId="0" fontId="211" fillId="2" borderId="105" xfId="0" applyFont="1" applyFill="1" applyBorder="1" applyAlignment="1" applyProtection="1">
      <alignment horizontal="left" vertical="center" wrapText="1"/>
      <protection locked="0"/>
    </xf>
    <xf numFmtId="0" fontId="214" fillId="2" borderId="0" xfId="0" applyFont="1" applyFill="1" applyAlignment="1">
      <alignment horizontal="left"/>
    </xf>
    <xf numFmtId="0" fontId="204" fillId="0" borderId="242" xfId="0" applyFont="1" applyBorder="1" applyAlignment="1">
      <alignment vertical="center"/>
    </xf>
    <xf numFmtId="0" fontId="204" fillId="0" borderId="243" xfId="0" applyFont="1" applyBorder="1" applyAlignment="1">
      <alignment vertical="center"/>
    </xf>
    <xf numFmtId="0" fontId="204" fillId="0" borderId="244" xfId="0" applyFont="1" applyBorder="1" applyAlignment="1">
      <alignment vertical="center"/>
    </xf>
    <xf numFmtId="0" fontId="0" fillId="2" borderId="55" xfId="0" applyFill="1" applyBorder="1" applyAlignment="1">
      <alignment horizontal="center" vertical="center"/>
    </xf>
    <xf numFmtId="0" fontId="0" fillId="2" borderId="61" xfId="0" applyFill="1" applyBorder="1" applyAlignment="1">
      <alignment horizontal="center" vertical="center"/>
    </xf>
    <xf numFmtId="0" fontId="0" fillId="2" borderId="60" xfId="0" applyFill="1" applyBorder="1" applyAlignment="1">
      <alignment horizontal="center" vertical="center"/>
    </xf>
    <xf numFmtId="0" fontId="215" fillId="2" borderId="5" xfId="0" applyFont="1" applyFill="1" applyBorder="1" applyAlignment="1">
      <alignment horizontal="center" vertical="center"/>
    </xf>
    <xf numFmtId="0" fontId="215" fillId="2" borderId="35" xfId="0" applyFont="1" applyFill="1" applyBorder="1" applyAlignment="1">
      <alignment horizontal="center" vertical="center"/>
    </xf>
    <xf numFmtId="0" fontId="220" fillId="2" borderId="0" xfId="0" applyFont="1" applyFill="1" applyAlignment="1">
      <alignment horizontal="left" vertical="center" wrapText="1"/>
    </xf>
    <xf numFmtId="0" fontId="3" fillId="14" borderId="103" xfId="0" applyFont="1" applyFill="1" applyBorder="1" applyAlignment="1" applyProtection="1">
      <alignment horizontal="center" vertical="center"/>
      <protection locked="0"/>
    </xf>
    <xf numFmtId="0" fontId="3" fillId="14" borderId="75" xfId="0" applyFont="1" applyFill="1" applyBorder="1" applyAlignment="1" applyProtection="1">
      <alignment horizontal="center" vertical="center"/>
      <protection locked="0"/>
    </xf>
    <xf numFmtId="0" fontId="3" fillId="14" borderId="94" xfId="0" applyFont="1" applyFill="1" applyBorder="1" applyAlignment="1" applyProtection="1">
      <alignment horizontal="center" vertical="center"/>
      <protection locked="0"/>
    </xf>
    <xf numFmtId="0" fontId="211" fillId="2" borderId="105" xfId="0" applyFont="1" applyFill="1" applyBorder="1" applyAlignment="1" applyProtection="1">
      <alignment horizontal="left" vertical="top" wrapText="1"/>
      <protection locked="0"/>
    </xf>
    <xf numFmtId="0" fontId="0" fillId="2" borderId="0" xfId="0" applyFill="1" applyAlignment="1">
      <alignment horizontal="center" vertical="center"/>
    </xf>
    <xf numFmtId="0" fontId="151" fillId="2" borderId="0" xfId="0" applyFont="1" applyFill="1" applyAlignment="1">
      <alignment horizontal="center" vertical="center"/>
    </xf>
    <xf numFmtId="0" fontId="3" fillId="2" borderId="55" xfId="0" applyFont="1" applyFill="1" applyBorder="1" applyAlignment="1">
      <alignment horizontal="center" vertical="center"/>
    </xf>
    <xf numFmtId="0" fontId="3" fillId="2" borderId="61" xfId="0" applyFont="1" applyFill="1" applyBorder="1" applyAlignment="1">
      <alignment horizontal="center" vertical="center"/>
    </xf>
    <xf numFmtId="0" fontId="377" fillId="31" borderId="0" xfId="0" applyFont="1" applyFill="1" applyAlignment="1">
      <alignment horizontal="center" vertical="center"/>
    </xf>
    <xf numFmtId="0" fontId="73" fillId="2" borderId="167" xfId="0" applyFont="1" applyFill="1" applyBorder="1" applyAlignment="1">
      <alignment horizontal="center" vertical="center"/>
    </xf>
    <xf numFmtId="0" fontId="73" fillId="2" borderId="42" xfId="0" applyFont="1" applyFill="1" applyBorder="1" applyAlignment="1">
      <alignment horizontal="center" vertical="center"/>
    </xf>
    <xf numFmtId="0" fontId="78" fillId="2" borderId="42" xfId="0" applyFont="1" applyFill="1" applyBorder="1" applyAlignment="1">
      <alignment horizontal="center" vertical="center"/>
    </xf>
    <xf numFmtId="0" fontId="296" fillId="2" borderId="187" xfId="0" applyFont="1" applyFill="1" applyBorder="1" applyAlignment="1">
      <alignment horizontal="center" vertical="center"/>
    </xf>
    <xf numFmtId="0" fontId="4" fillId="27" borderId="0" xfId="5" applyFill="1" applyAlignment="1" applyProtection="1">
      <alignment horizontal="center" vertical="center"/>
      <protection locked="0"/>
    </xf>
    <xf numFmtId="0" fontId="126" fillId="0" borderId="0" xfId="0" applyFont="1" applyAlignment="1">
      <alignment horizontal="center" vertical="center"/>
    </xf>
    <xf numFmtId="0" fontId="73" fillId="0" borderId="6" xfId="0" applyFont="1" applyBorder="1" applyAlignment="1">
      <alignment horizontal="center" vertical="center" wrapText="1"/>
    </xf>
    <xf numFmtId="0" fontId="73" fillId="0" borderId="3" xfId="0" applyFont="1" applyBorder="1" applyAlignment="1">
      <alignment horizontal="center" vertical="center" wrapText="1"/>
    </xf>
    <xf numFmtId="0" fontId="81" fillId="0" borderId="29" xfId="0" applyFont="1" applyBorder="1" applyAlignment="1">
      <alignment horizontal="center" vertical="center" wrapText="1"/>
    </xf>
    <xf numFmtId="0" fontId="81" fillId="0" borderId="25" xfId="0" applyFont="1" applyBorder="1" applyAlignment="1">
      <alignment horizontal="center" vertical="center"/>
    </xf>
    <xf numFmtId="0" fontId="81" fillId="0" borderId="64" xfId="0" applyFont="1" applyBorder="1" applyAlignment="1">
      <alignment horizontal="center" vertical="center"/>
    </xf>
    <xf numFmtId="0" fontId="81" fillId="2" borderId="6" xfId="0" applyFont="1" applyFill="1" applyBorder="1" applyAlignment="1">
      <alignment horizontal="center" vertical="center" wrapText="1"/>
    </xf>
    <xf numFmtId="0" fontId="81" fillId="2" borderId="3" xfId="0" applyFont="1" applyFill="1" applyBorder="1" applyAlignment="1">
      <alignment horizontal="center" vertical="center" wrapText="1"/>
    </xf>
    <xf numFmtId="0" fontId="73" fillId="2" borderId="6" xfId="0" applyFont="1" applyFill="1" applyBorder="1" applyAlignment="1">
      <alignment horizontal="left" vertical="center" wrapText="1"/>
    </xf>
    <xf numFmtId="0" fontId="73" fillId="2" borderId="3" xfId="0" applyFont="1" applyFill="1" applyBorder="1" applyAlignment="1">
      <alignment horizontal="left" vertical="center" wrapText="1"/>
    </xf>
    <xf numFmtId="0" fontId="121" fillId="0" borderId="0" xfId="0" applyFont="1" applyAlignment="1">
      <alignment horizontal="center" vertical="center"/>
    </xf>
    <xf numFmtId="0" fontId="45" fillId="0" borderId="6" xfId="0" applyFont="1" applyBorder="1" applyAlignment="1">
      <alignment horizontal="center" vertical="center" wrapText="1"/>
    </xf>
    <xf numFmtId="0" fontId="45" fillId="0" borderId="3" xfId="0" applyFont="1" applyBorder="1" applyAlignment="1">
      <alignment horizontal="center" vertical="center" wrapText="1"/>
    </xf>
    <xf numFmtId="0" fontId="81" fillId="2" borderId="29"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81" fillId="2" borderId="64" xfId="0" applyFont="1" applyFill="1" applyBorder="1" applyAlignment="1">
      <alignment horizontal="center" vertical="center" wrapText="1"/>
    </xf>
    <xf numFmtId="0" fontId="338" fillId="31" borderId="6" xfId="0" applyFont="1" applyFill="1" applyBorder="1" applyAlignment="1">
      <alignment horizontal="center" vertical="center" wrapText="1"/>
    </xf>
    <xf numFmtId="0" fontId="338" fillId="31" borderId="3" xfId="0" applyFont="1" applyFill="1" applyBorder="1" applyAlignment="1">
      <alignment horizontal="center" vertical="center" wrapText="1"/>
    </xf>
    <xf numFmtId="0" fontId="68" fillId="2" borderId="245"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128" fillId="2" borderId="13" xfId="0" applyFont="1" applyFill="1" applyBorder="1" applyAlignment="1">
      <alignment horizontal="center" vertical="center"/>
    </xf>
    <xf numFmtId="0" fontId="128" fillId="2" borderId="96" xfId="0" applyFont="1" applyFill="1" applyBorder="1" applyAlignment="1">
      <alignment horizontal="center" vertical="center"/>
    </xf>
    <xf numFmtId="0" fontId="128" fillId="2" borderId="34" xfId="0" applyFont="1" applyFill="1" applyBorder="1" applyAlignment="1">
      <alignment horizontal="center" vertical="center"/>
    </xf>
    <xf numFmtId="0" fontId="128" fillId="2" borderId="35" xfId="0" applyFont="1" applyFill="1" applyBorder="1" applyAlignment="1">
      <alignment horizontal="center" vertical="center"/>
    </xf>
    <xf numFmtId="0" fontId="128" fillId="2" borderId="5" xfId="0" applyFont="1" applyFill="1" applyBorder="1" applyAlignment="1">
      <alignment horizontal="center" vertical="center"/>
    </xf>
    <xf numFmtId="0" fontId="68" fillId="2" borderId="158" xfId="0" applyFont="1" applyFill="1" applyBorder="1" applyAlignment="1">
      <alignment horizontal="center" vertical="center"/>
    </xf>
    <xf numFmtId="0" fontId="68" fillId="2" borderId="246" xfId="0" applyFont="1" applyFill="1" applyBorder="1" applyAlignment="1">
      <alignment horizontal="center" vertical="center"/>
    </xf>
    <xf numFmtId="0" fontId="68" fillId="2" borderId="186" xfId="0" applyFont="1" applyFill="1" applyBorder="1" applyAlignment="1">
      <alignment horizontal="center" vertical="center"/>
    </xf>
    <xf numFmtId="49" fontId="129" fillId="2" borderId="247" xfId="0" applyNumberFormat="1" applyFont="1" applyFill="1" applyBorder="1" applyAlignment="1">
      <alignment horizontal="center" vertical="center"/>
    </xf>
    <xf numFmtId="49" fontId="129" fillId="2" borderId="248" xfId="0" applyNumberFormat="1" applyFont="1" applyFill="1" applyBorder="1" applyAlignment="1">
      <alignment horizontal="center" vertical="center"/>
    </xf>
    <xf numFmtId="49" fontId="129" fillId="2" borderId="249" xfId="0" applyNumberFormat="1" applyFont="1" applyFill="1" applyBorder="1" applyAlignment="1">
      <alignment horizontal="center" vertical="center"/>
    </xf>
    <xf numFmtId="0" fontId="0" fillId="0" borderId="127" xfId="0" applyBorder="1"/>
    <xf numFmtId="0" fontId="0" fillId="0" borderId="128" xfId="0" applyBorder="1"/>
    <xf numFmtId="0" fontId="68" fillId="2" borderId="167" xfId="0" applyFont="1" applyFill="1" applyBorder="1" applyAlignment="1">
      <alignment horizontal="center" vertical="center"/>
    </xf>
    <xf numFmtId="0" fontId="68" fillId="2" borderId="163" xfId="0" applyFont="1" applyFill="1" applyBorder="1" applyAlignment="1">
      <alignment horizontal="center" vertical="center"/>
    </xf>
    <xf numFmtId="0" fontId="68" fillId="2" borderId="171" xfId="0" applyFont="1" applyFill="1" applyBorder="1" applyAlignment="1">
      <alignment horizontal="center" vertical="center"/>
    </xf>
    <xf numFmtId="49" fontId="129" fillId="2" borderId="127" xfId="0" applyNumberFormat="1" applyFont="1" applyFill="1" applyBorder="1" applyAlignment="1">
      <alignment horizontal="center" vertical="center"/>
    </xf>
    <xf numFmtId="49" fontId="129" fillId="2" borderId="128" xfId="0" applyNumberFormat="1" applyFont="1" applyFill="1" applyBorder="1" applyAlignment="1">
      <alignment horizontal="center" vertical="center"/>
    </xf>
    <xf numFmtId="0" fontId="299" fillId="31" borderId="0" xfId="0" applyFont="1" applyFill="1" applyAlignment="1">
      <alignment horizontal="center" vertical="center"/>
    </xf>
    <xf numFmtId="0" fontId="81" fillId="0" borderId="2" xfId="0" applyFont="1" applyBorder="1" applyAlignment="1">
      <alignment horizontal="center" vertical="center" wrapText="1"/>
    </xf>
    <xf numFmtId="0" fontId="81" fillId="0" borderId="150" xfId="0" applyFont="1" applyBorder="1" applyAlignment="1">
      <alignment horizontal="center" vertical="center" wrapText="1"/>
    </xf>
    <xf numFmtId="0" fontId="73" fillId="0" borderId="55" xfId="0" applyFont="1" applyBorder="1" applyAlignment="1">
      <alignment horizontal="center" vertical="center"/>
    </xf>
    <xf numFmtId="0" fontId="73" fillId="0" borderId="60" xfId="0" applyFont="1" applyBorder="1" applyAlignment="1">
      <alignment horizontal="center" vertical="center"/>
    </xf>
    <xf numFmtId="0" fontId="73" fillId="0" borderId="61" xfId="0" applyFont="1" applyBorder="1" applyAlignment="1">
      <alignment horizontal="center" vertical="center"/>
    </xf>
    <xf numFmtId="0" fontId="73" fillId="0" borderId="66" xfId="0" applyFont="1" applyBorder="1" applyAlignment="1">
      <alignment horizontal="center" vertical="center" wrapText="1"/>
    </xf>
    <xf numFmtId="0" fontId="73" fillId="0" borderId="68" xfId="0" applyFont="1" applyBorder="1" applyAlignment="1">
      <alignment horizontal="center" vertical="center" wrapText="1"/>
    </xf>
    <xf numFmtId="0" fontId="78" fillId="0" borderId="1" xfId="0" applyFont="1" applyBorder="1" applyAlignment="1">
      <alignment horizontal="center" vertical="center" wrapText="1"/>
    </xf>
    <xf numFmtId="0" fontId="78" fillId="0" borderId="29" xfId="0" applyFont="1" applyBorder="1" applyAlignment="1">
      <alignment horizontal="center" vertical="center"/>
    </xf>
    <xf numFmtId="0" fontId="78" fillId="0" borderId="25" xfId="0" applyFont="1" applyBorder="1" applyAlignment="1">
      <alignment horizontal="center" vertical="center"/>
    </xf>
    <xf numFmtId="0" fontId="78" fillId="0" borderId="64" xfId="0" applyFont="1" applyBorder="1" applyAlignment="1">
      <alignment horizontal="center" vertical="center"/>
    </xf>
    <xf numFmtId="0" fontId="84" fillId="2" borderId="69" xfId="0" applyFont="1" applyFill="1" applyBorder="1" applyAlignment="1" applyProtection="1">
      <alignment horizontal="center" vertical="center" wrapText="1"/>
      <protection locked="0"/>
    </xf>
    <xf numFmtId="0" fontId="84" fillId="2" borderId="75" xfId="0" applyFont="1" applyFill="1" applyBorder="1" applyAlignment="1" applyProtection="1">
      <alignment horizontal="center" vertical="center" wrapText="1"/>
      <protection locked="0"/>
    </xf>
    <xf numFmtId="0" fontId="84" fillId="2" borderId="77" xfId="0" applyFont="1" applyFill="1" applyBorder="1" applyAlignment="1" applyProtection="1">
      <alignment horizontal="center" vertical="center" wrapText="1"/>
      <protection locked="0"/>
    </xf>
    <xf numFmtId="0" fontId="84" fillId="2" borderId="70" xfId="0" applyFont="1" applyFill="1" applyBorder="1" applyAlignment="1" applyProtection="1">
      <alignment horizontal="center" vertical="center" wrapText="1"/>
      <protection locked="0"/>
    </xf>
    <xf numFmtId="0" fontId="84" fillId="2" borderId="187" xfId="0" applyFont="1" applyFill="1" applyBorder="1" applyAlignment="1" applyProtection="1">
      <alignment horizontal="center" vertical="center" wrapText="1"/>
      <protection locked="0"/>
    </xf>
    <xf numFmtId="0" fontId="84" fillId="2" borderId="147" xfId="0" applyFont="1" applyFill="1" applyBorder="1" applyAlignment="1" applyProtection="1">
      <alignment horizontal="center" vertical="center" wrapText="1"/>
      <protection locked="0"/>
    </xf>
    <xf numFmtId="0" fontId="160" fillId="2" borderId="70" xfId="0" applyFont="1" applyFill="1" applyBorder="1" applyAlignment="1" applyProtection="1">
      <alignment horizontal="left" vertical="center" wrapText="1"/>
      <protection locked="0"/>
    </xf>
    <xf numFmtId="0" fontId="160" fillId="2" borderId="147" xfId="0" applyFont="1" applyFill="1" applyBorder="1" applyAlignment="1" applyProtection="1">
      <alignment horizontal="left" vertical="center" wrapText="1"/>
      <protection locked="0"/>
    </xf>
    <xf numFmtId="0" fontId="78" fillId="0" borderId="22" xfId="0" applyFont="1" applyBorder="1" applyAlignment="1">
      <alignment horizontal="center" vertical="center" wrapText="1"/>
    </xf>
    <xf numFmtId="0" fontId="78" fillId="0" borderId="16" xfId="0" applyFont="1" applyBorder="1" applyAlignment="1">
      <alignment horizontal="center" vertical="center"/>
    </xf>
    <xf numFmtId="0" fontId="78" fillId="0" borderId="62" xfId="0" applyFont="1" applyBorder="1" applyAlignment="1">
      <alignment horizontal="center" vertical="center"/>
    </xf>
    <xf numFmtId="0" fontId="78" fillId="0" borderId="63" xfId="0" applyFont="1" applyBorder="1" applyAlignment="1">
      <alignment horizontal="center" vertical="center"/>
    </xf>
    <xf numFmtId="0" fontId="160" fillId="2" borderId="69" xfId="0" applyFont="1" applyFill="1" applyBorder="1" applyAlignment="1" applyProtection="1">
      <alignment horizontal="left" vertical="center" wrapText="1"/>
      <protection locked="0"/>
    </xf>
    <xf numFmtId="0" fontId="160" fillId="2" borderId="77" xfId="0" applyFont="1" applyFill="1" applyBorder="1" applyAlignment="1" applyProtection="1">
      <alignment horizontal="left" vertical="center" wrapText="1"/>
      <protection locked="0"/>
    </xf>
    <xf numFmtId="0" fontId="160" fillId="2" borderId="98" xfId="0" applyFont="1" applyFill="1" applyBorder="1" applyAlignment="1" applyProtection="1">
      <alignment horizontal="left" vertical="center" wrapText="1"/>
      <protection locked="0"/>
    </xf>
    <xf numFmtId="0" fontId="160" fillId="2" borderId="102" xfId="0" applyFont="1" applyFill="1" applyBorder="1" applyAlignment="1" applyProtection="1">
      <alignment horizontal="left" vertical="center" wrapText="1"/>
      <protection locked="0"/>
    </xf>
    <xf numFmtId="0" fontId="160" fillId="2" borderId="22" xfId="0" applyFont="1" applyFill="1" applyBorder="1" applyAlignment="1" applyProtection="1">
      <alignment horizontal="left" vertical="center" wrapText="1"/>
      <protection locked="0"/>
    </xf>
    <xf numFmtId="0" fontId="160" fillId="2" borderId="16" xfId="0" applyFont="1" applyFill="1" applyBorder="1" applyAlignment="1" applyProtection="1">
      <alignment horizontal="left" vertical="center" wrapText="1"/>
      <protection locked="0"/>
    </xf>
    <xf numFmtId="0" fontId="24" fillId="15" borderId="150" xfId="0" applyFont="1" applyFill="1" applyBorder="1" applyAlignment="1">
      <alignment horizontal="center" vertical="center" wrapText="1"/>
    </xf>
    <xf numFmtId="0" fontId="24" fillId="15" borderId="159" xfId="0" applyFont="1" applyFill="1" applyBorder="1" applyAlignment="1">
      <alignment horizontal="center" vertical="center" wrapText="1"/>
    </xf>
    <xf numFmtId="0" fontId="24" fillId="15" borderId="78" xfId="0" applyFont="1" applyFill="1" applyBorder="1" applyAlignment="1">
      <alignment horizontal="center" vertical="center" wrapText="1"/>
    </xf>
    <xf numFmtId="0" fontId="84" fillId="2" borderId="2" xfId="0" applyFont="1" applyFill="1" applyBorder="1" applyAlignment="1" applyProtection="1">
      <alignment horizontal="center" vertical="center" wrapText="1"/>
      <protection locked="0"/>
    </xf>
    <xf numFmtId="0" fontId="84" fillId="2" borderId="125" xfId="0" applyFont="1" applyFill="1" applyBorder="1" applyAlignment="1" applyProtection="1">
      <alignment horizontal="center" vertical="center" wrapText="1"/>
      <protection locked="0"/>
    </xf>
    <xf numFmtId="0" fontId="84" fillId="2" borderId="166" xfId="0" applyFont="1" applyFill="1" applyBorder="1" applyAlignment="1" applyProtection="1">
      <alignment horizontal="center" vertical="center" wrapText="1"/>
      <protection locked="0"/>
    </xf>
    <xf numFmtId="0" fontId="84" fillId="2" borderId="98" xfId="0" applyFont="1" applyFill="1" applyBorder="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2" borderId="102" xfId="0" applyFont="1" applyFill="1" applyBorder="1" applyAlignment="1" applyProtection="1">
      <alignment horizontal="center" vertical="center" wrapText="1"/>
      <protection locked="0"/>
    </xf>
    <xf numFmtId="0" fontId="84" fillId="2" borderId="250" xfId="0" applyFont="1" applyFill="1" applyBorder="1" applyAlignment="1" applyProtection="1">
      <alignment horizontal="center" vertical="center" wrapText="1"/>
      <protection locked="0"/>
    </xf>
    <xf numFmtId="0" fontId="84" fillId="2" borderId="217" xfId="0" applyFont="1" applyFill="1" applyBorder="1" applyAlignment="1" applyProtection="1">
      <alignment horizontal="center" vertical="center" wrapText="1"/>
      <protection locked="0"/>
    </xf>
    <xf numFmtId="0" fontId="84" fillId="2" borderId="251" xfId="0" applyFont="1" applyFill="1" applyBorder="1" applyAlignment="1" applyProtection="1">
      <alignment horizontal="center" vertical="center" wrapText="1"/>
      <protection locked="0"/>
    </xf>
    <xf numFmtId="0" fontId="121" fillId="0" borderId="0" xfId="0" applyFont="1" applyAlignment="1">
      <alignment horizontal="left" vertical="center"/>
    </xf>
    <xf numFmtId="0" fontId="68" fillId="2" borderId="15" xfId="0" applyFont="1" applyFill="1" applyBorder="1" applyAlignment="1">
      <alignment horizontal="center" vertical="center" wrapText="1"/>
    </xf>
    <xf numFmtId="0" fontId="68" fillId="2" borderId="19" xfId="0" applyFont="1" applyFill="1" applyBorder="1" applyAlignment="1">
      <alignment horizontal="center" vertical="center" wrapText="1"/>
    </xf>
    <xf numFmtId="49" fontId="129" fillId="2" borderId="252" xfId="0" applyNumberFormat="1" applyFont="1" applyFill="1" applyBorder="1" applyAlignment="1">
      <alignment horizontal="center" vertical="center"/>
    </xf>
    <xf numFmtId="49" fontId="129" fillId="2" borderId="253" xfId="0" applyNumberFormat="1" applyFont="1" applyFill="1" applyBorder="1" applyAlignment="1">
      <alignment horizontal="center" vertical="center"/>
    </xf>
    <xf numFmtId="0" fontId="68" fillId="2" borderId="149" xfId="0" applyFont="1" applyFill="1" applyBorder="1" applyAlignment="1">
      <alignment horizontal="center" vertical="center"/>
    </xf>
    <xf numFmtId="0" fontId="16" fillId="13" borderId="1" xfId="0" applyFont="1" applyFill="1" applyBorder="1" applyAlignment="1">
      <alignment horizontal="center" vertical="center" wrapText="1"/>
    </xf>
    <xf numFmtId="2" fontId="16" fillId="13" borderId="1" xfId="0" applyNumberFormat="1" applyFont="1" applyFill="1" applyBorder="1" applyAlignment="1">
      <alignment horizontal="center" vertical="center" wrapText="1"/>
    </xf>
    <xf numFmtId="0" fontId="16" fillId="13" borderId="29" xfId="0" applyFont="1" applyFill="1" applyBorder="1" applyAlignment="1">
      <alignment horizontal="center" vertical="center" wrapText="1"/>
    </xf>
    <xf numFmtId="164" fontId="11" fillId="0" borderId="3" xfId="6" applyFont="1" applyFill="1" applyBorder="1" applyAlignment="1">
      <alignment wrapText="1"/>
    </xf>
    <xf numFmtId="164" fontId="11" fillId="0" borderId="1" xfId="6" applyFont="1" applyFill="1" applyBorder="1" applyAlignment="1">
      <alignment wrapText="1"/>
    </xf>
    <xf numFmtId="164" fontId="11" fillId="0" borderId="6" xfId="6" applyFont="1" applyFill="1" applyBorder="1" applyAlignment="1">
      <alignment wrapText="1"/>
    </xf>
    <xf numFmtId="0" fontId="16" fillId="13" borderId="1" xfId="0" applyFont="1" applyFill="1" applyBorder="1" applyAlignment="1">
      <alignment horizontal="center" wrapText="1"/>
    </xf>
    <xf numFmtId="0" fontId="16" fillId="13" borderId="29" xfId="0" applyFont="1" applyFill="1" applyBorder="1" applyAlignment="1">
      <alignment horizontal="center" wrapText="1"/>
    </xf>
    <xf numFmtId="0" fontId="16" fillId="13" borderId="22" xfId="0" applyFont="1" applyFill="1" applyBorder="1" applyAlignment="1">
      <alignment horizontal="center" vertical="center" wrapText="1"/>
    </xf>
    <xf numFmtId="164" fontId="11" fillId="0" borderId="63" xfId="6" applyFont="1" applyFill="1" applyBorder="1" applyAlignment="1">
      <alignment wrapText="1"/>
    </xf>
    <xf numFmtId="164" fontId="15" fillId="0" borderId="123" xfId="6" applyFont="1" applyFill="1" applyBorder="1" applyAlignment="1">
      <alignment horizontal="center" wrapText="1"/>
    </xf>
    <xf numFmtId="164" fontId="15" fillId="0" borderId="4" xfId="6" applyFont="1" applyFill="1" applyBorder="1" applyAlignment="1">
      <alignment horizontal="center" wrapText="1"/>
    </xf>
    <xf numFmtId="164" fontId="15" fillId="0" borderId="131" xfId="6" applyFont="1" applyFill="1" applyBorder="1" applyAlignment="1">
      <alignment horizontal="center" wrapText="1"/>
    </xf>
    <xf numFmtId="0" fontId="186" fillId="0" borderId="5" xfId="0" applyFont="1" applyBorder="1" applyAlignment="1">
      <alignment horizontal="center" vertical="center" wrapText="1"/>
    </xf>
    <xf numFmtId="0" fontId="186" fillId="0" borderId="34" xfId="0" applyFont="1" applyBorder="1" applyAlignment="1">
      <alignment horizontal="center" vertical="center" wrapText="1"/>
    </xf>
    <xf numFmtId="0" fontId="186" fillId="0" borderId="35" xfId="0" applyFont="1" applyBorder="1" applyAlignment="1">
      <alignment horizontal="center" vertical="center" wrapText="1"/>
    </xf>
    <xf numFmtId="0" fontId="31" fillId="0" borderId="13" xfId="0" applyFont="1" applyBorder="1" applyAlignment="1">
      <alignment horizontal="center" vertical="center"/>
    </xf>
    <xf numFmtId="0" fontId="31" fillId="0" borderId="20" xfId="0" applyFont="1" applyBorder="1" applyAlignment="1">
      <alignment horizontal="center" vertical="center"/>
    </xf>
    <xf numFmtId="0" fontId="31" fillId="0" borderId="19" xfId="0" applyFont="1" applyBorder="1" applyAlignment="1">
      <alignment horizontal="center" vertical="center"/>
    </xf>
    <xf numFmtId="0" fontId="31" fillId="0" borderId="21" xfId="0" applyFont="1" applyBorder="1" applyAlignment="1">
      <alignment horizontal="center" vertical="center"/>
    </xf>
    <xf numFmtId="0" fontId="13" fillId="0" borderId="161" xfId="0" applyFont="1" applyBorder="1" applyAlignment="1">
      <alignment horizontal="center" vertical="center" wrapText="1"/>
    </xf>
    <xf numFmtId="0" fontId="13" fillId="0" borderId="74" xfId="0" applyFont="1" applyBorder="1" applyAlignment="1">
      <alignment horizontal="center" vertical="center" wrapText="1"/>
    </xf>
    <xf numFmtId="0" fontId="19" fillId="13" borderId="1" xfId="0" applyFont="1" applyFill="1" applyBorder="1" applyAlignment="1">
      <alignment horizontal="center" vertical="center" wrapText="1"/>
    </xf>
    <xf numFmtId="0" fontId="19" fillId="13" borderId="29" xfId="0" applyFont="1" applyFill="1" applyBorder="1" applyAlignment="1">
      <alignment horizontal="center" vertical="center" wrapText="1"/>
    </xf>
    <xf numFmtId="0" fontId="18" fillId="0" borderId="5"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35" xfId="0" applyFont="1" applyBorder="1" applyAlignment="1">
      <alignment horizontal="center" vertical="center" wrapText="1"/>
    </xf>
    <xf numFmtId="4" fontId="19" fillId="0" borderId="3" xfId="0" applyNumberFormat="1" applyFont="1" applyBorder="1" applyAlignment="1">
      <alignment vertical="center" wrapText="1"/>
    </xf>
    <xf numFmtId="4" fontId="19" fillId="0" borderId="1" xfId="0" applyNumberFormat="1" applyFont="1" applyBorder="1" applyAlignment="1">
      <alignment vertical="center" wrapText="1"/>
    </xf>
    <xf numFmtId="4" fontId="19" fillId="0" borderId="64" xfId="0" applyNumberFormat="1" applyFont="1" applyBorder="1" applyAlignment="1">
      <alignment vertical="center" wrapText="1"/>
    </xf>
    <xf numFmtId="4" fontId="19" fillId="0" borderId="6" xfId="0" applyNumberFormat="1" applyFont="1" applyBorder="1" applyAlignment="1">
      <alignment vertical="center" wrapText="1"/>
    </xf>
    <xf numFmtId="0" fontId="13" fillId="0" borderId="121" xfId="0" applyFont="1" applyBorder="1" applyAlignment="1">
      <alignment horizontal="center" vertical="center" wrapText="1"/>
    </xf>
    <xf numFmtId="0" fontId="13" fillId="0" borderId="31" xfId="0" applyFont="1" applyBorder="1" applyAlignment="1">
      <alignment horizontal="center" vertical="center" wrapText="1"/>
    </xf>
    <xf numFmtId="0" fontId="16" fillId="13" borderId="3" xfId="0" applyFont="1" applyFill="1" applyBorder="1" applyAlignment="1">
      <alignment horizontal="center" vertical="center" wrapText="1"/>
    </xf>
    <xf numFmtId="0" fontId="16" fillId="13" borderId="62" xfId="0" applyFont="1" applyFill="1" applyBorder="1" applyAlignment="1">
      <alignment horizontal="center" vertical="center" wrapText="1"/>
    </xf>
    <xf numFmtId="0" fontId="22" fillId="0" borderId="246" xfId="0" applyFont="1" applyBorder="1" applyAlignment="1">
      <alignment horizontal="right" vertical="center" wrapText="1"/>
    </xf>
    <xf numFmtId="0" fontId="22" fillId="0" borderId="25" xfId="0" applyFont="1" applyBorder="1" applyAlignment="1">
      <alignment horizontal="right" vertical="center" wrapText="1"/>
    </xf>
    <xf numFmtId="0" fontId="31" fillId="0" borderId="0" xfId="0" applyFont="1" applyAlignment="1">
      <alignment horizontal="center" vertical="center"/>
    </xf>
    <xf numFmtId="0" fontId="79" fillId="0" borderId="34" xfId="0" applyFont="1" applyBorder="1" applyAlignment="1">
      <alignment horizontal="center" vertical="center"/>
    </xf>
    <xf numFmtId="0" fontId="11" fillId="0" borderId="19" xfId="0" applyFont="1" applyBorder="1" applyAlignment="1">
      <alignment horizontal="center" vertical="center"/>
    </xf>
    <xf numFmtId="0" fontId="11" fillId="0" borderId="97" xfId="0" applyFont="1" applyBorder="1" applyAlignment="1">
      <alignment horizontal="center" vertical="center"/>
    </xf>
    <xf numFmtId="0" fontId="15" fillId="0" borderId="5" xfId="0" applyFont="1" applyBorder="1" applyAlignment="1">
      <alignment horizontal="center"/>
    </xf>
    <xf numFmtId="0" fontId="15" fillId="0" borderId="34" xfId="0" applyFont="1" applyBorder="1" applyAlignment="1">
      <alignment horizontal="center"/>
    </xf>
    <xf numFmtId="0" fontId="15" fillId="0" borderId="21" xfId="0" applyFont="1" applyBorder="1" applyAlignment="1">
      <alignment horizontal="center"/>
    </xf>
    <xf numFmtId="0" fontId="15" fillId="0" borderId="35" xfId="0" applyFont="1" applyBorder="1" applyAlignment="1">
      <alignment horizontal="center"/>
    </xf>
    <xf numFmtId="0" fontId="15" fillId="0" borderId="0" xfId="0" applyFont="1" applyAlignment="1">
      <alignment horizontal="left" vertical="center"/>
    </xf>
    <xf numFmtId="0" fontId="15" fillId="0" borderId="23" xfId="0" applyFont="1" applyBorder="1" applyAlignment="1">
      <alignment horizontal="left" vertical="center"/>
    </xf>
    <xf numFmtId="0" fontId="64" fillId="0" borderId="0" xfId="0" applyFont="1" applyAlignment="1">
      <alignment horizontal="center" vertical="center" textRotation="180"/>
    </xf>
    <xf numFmtId="0" fontId="13" fillId="0" borderId="3" xfId="0" applyFont="1" applyBorder="1" applyAlignment="1">
      <alignment horizontal="center" wrapText="1"/>
    </xf>
    <xf numFmtId="0" fontId="294" fillId="0" borderId="277" xfId="0" applyFont="1" applyBorder="1" applyAlignment="1">
      <alignment horizontal="left" vertical="center" textRotation="90"/>
    </xf>
    <xf numFmtId="0" fontId="340" fillId="0" borderId="0" xfId="0" applyFont="1" applyAlignment="1">
      <alignment horizontal="center" vertical="center" wrapText="1"/>
    </xf>
    <xf numFmtId="0" fontId="90" fillId="4" borderId="0" xfId="0" applyFont="1" applyFill="1" applyAlignment="1">
      <alignment horizontal="center" vertical="center"/>
    </xf>
    <xf numFmtId="0" fontId="0" fillId="0" borderId="26" xfId="0" applyBorder="1" applyAlignment="1">
      <alignment horizontal="center" vertical="center"/>
    </xf>
    <xf numFmtId="0" fontId="0" fillId="0" borderId="0" xfId="0"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292" fillId="0" borderId="22" xfId="0" applyFont="1" applyBorder="1" applyAlignment="1">
      <alignment horizontal="center" vertical="center" wrapText="1"/>
    </xf>
    <xf numFmtId="0" fontId="0" fillId="0" borderId="18" xfId="0" applyBorder="1"/>
    <xf numFmtId="0" fontId="0" fillId="0" borderId="16" xfId="0" applyBorder="1"/>
    <xf numFmtId="0" fontId="0" fillId="0" borderId="98" xfId="0" applyBorder="1"/>
    <xf numFmtId="0" fontId="0" fillId="0" borderId="0" xfId="0"/>
    <xf numFmtId="0" fontId="0" fillId="0" borderId="102" xfId="0" applyBorder="1"/>
    <xf numFmtId="0" fontId="0" fillId="0" borderId="62" xfId="0" applyBorder="1"/>
    <xf numFmtId="0" fontId="0" fillId="0" borderId="24" xfId="0" applyBorder="1"/>
    <xf numFmtId="0" fontId="0" fillId="0" borderId="63" xfId="0" applyBorder="1"/>
    <xf numFmtId="0" fontId="279" fillId="0" borderId="0" xfId="0" applyFont="1" applyAlignment="1">
      <alignment horizontal="left" vertical="center"/>
    </xf>
    <xf numFmtId="0" fontId="9" fillId="0" borderId="0" xfId="0" applyFont="1" applyAlignment="1">
      <alignment horizontal="center" vertical="center"/>
    </xf>
    <xf numFmtId="0" fontId="342" fillId="0" borderId="24" xfId="0" applyFont="1" applyBorder="1" applyAlignment="1">
      <alignment horizontal="center" vertical="center"/>
    </xf>
    <xf numFmtId="0" fontId="43" fillId="0" borderId="24" xfId="0" applyFont="1" applyBorder="1" applyAlignment="1">
      <alignment horizontal="center" vertical="center" wrapText="1"/>
    </xf>
    <xf numFmtId="0" fontId="241" fillId="0" borderId="98" xfId="0" applyFont="1" applyBorder="1" applyAlignment="1">
      <alignment horizontal="center" vertical="center" wrapText="1"/>
    </xf>
    <xf numFmtId="0" fontId="241" fillId="0" borderId="0" xfId="0" applyFont="1" applyAlignment="1">
      <alignment horizontal="center" vertical="center" wrapText="1"/>
    </xf>
    <xf numFmtId="0" fontId="258" fillId="2" borderId="13" xfId="0" applyFont="1" applyFill="1" applyBorder="1" applyAlignment="1">
      <alignment horizontal="center" vertical="center" wrapText="1"/>
    </xf>
    <xf numFmtId="0" fontId="258" fillId="2" borderId="20" xfId="0" applyFont="1" applyFill="1" applyBorder="1" applyAlignment="1">
      <alignment horizontal="center" vertical="center" wrapText="1"/>
    </xf>
    <xf numFmtId="0" fontId="258" fillId="2" borderId="96" xfId="0" applyFont="1" applyFill="1" applyBorder="1" applyAlignment="1">
      <alignment horizontal="center" vertical="center" wrapText="1"/>
    </xf>
    <xf numFmtId="0" fontId="258" fillId="2" borderId="15" xfId="0" applyFont="1" applyFill="1" applyBorder="1" applyAlignment="1">
      <alignment horizontal="center" vertical="center" wrapText="1"/>
    </xf>
    <xf numFmtId="0" fontId="258" fillId="2" borderId="0" xfId="0" applyFont="1" applyFill="1" applyAlignment="1">
      <alignment horizontal="center" vertical="center" wrapText="1"/>
    </xf>
    <xf numFmtId="0" fontId="258" fillId="2" borderId="23" xfId="0" applyFont="1" applyFill="1" applyBorder="1" applyAlignment="1">
      <alignment horizontal="center" vertical="center" wrapText="1"/>
    </xf>
    <xf numFmtId="0" fontId="258" fillId="2" borderId="19" xfId="0" applyFont="1" applyFill="1" applyBorder="1" applyAlignment="1">
      <alignment horizontal="center" vertical="center" wrapText="1"/>
    </xf>
    <xf numFmtId="0" fontId="258" fillId="2" borderId="21" xfId="0" applyFont="1" applyFill="1" applyBorder="1" applyAlignment="1">
      <alignment horizontal="center" vertical="center" wrapText="1"/>
    </xf>
    <xf numFmtId="0" fontId="258" fillId="2" borderId="97" xfId="0" applyFont="1" applyFill="1" applyBorder="1" applyAlignment="1">
      <alignment horizontal="center" vertical="center" wrapText="1"/>
    </xf>
  </cellXfs>
  <cellStyles count="13">
    <cellStyle name="Euro" xfId="1" xr:uid="{00000000-0005-0000-0000-000000000000}"/>
    <cellStyle name="Euro 2" xfId="2" xr:uid="{00000000-0005-0000-0000-000001000000}"/>
    <cellStyle name="Euro 3" xfId="3" xr:uid="{00000000-0005-0000-0000-000002000000}"/>
    <cellStyle name="Euro 4" xfId="4" xr:uid="{00000000-0005-0000-0000-000003000000}"/>
    <cellStyle name="Lien hypertexte" xfId="5" builtinId="8"/>
    <cellStyle name="Milliers" xfId="6" builtinId="3"/>
    <cellStyle name="Milliers 2" xfId="7" xr:uid="{00000000-0005-0000-0000-000006000000}"/>
    <cellStyle name="Milliers 3" xfId="8" xr:uid="{00000000-0005-0000-0000-000007000000}"/>
    <cellStyle name="Milliers 4" xfId="9" xr:uid="{00000000-0005-0000-0000-000008000000}"/>
    <cellStyle name="Normal" xfId="0" builtinId="0"/>
    <cellStyle name="Pourcentage" xfId="10" builtinId="5"/>
    <cellStyle name="rockw12C" xfId="11" xr:uid="{00000000-0005-0000-0000-00000B000000}"/>
    <cellStyle name="rockw12G" xfId="12" xr:uid="{00000000-0005-0000-0000-00000C000000}"/>
  </cellStyles>
  <dxfs count="189">
    <dxf>
      <font>
        <b/>
        <i val="0"/>
      </font>
    </dxf>
    <dxf>
      <font>
        <b/>
        <i val="0"/>
        <color rgb="FFFFC000"/>
        <name val="Cambria"/>
        <scheme val="none"/>
      </font>
      <fill>
        <patternFill>
          <bgColor rgb="FFFF0000"/>
        </patternFill>
      </fill>
    </dxf>
    <dxf>
      <font>
        <b/>
        <i val="0"/>
        <color rgb="FFFFC000"/>
        <name val="Cambria"/>
        <scheme val="none"/>
      </font>
      <fill>
        <patternFill>
          <bgColor rgb="FFFF0000"/>
        </patternFill>
      </fill>
    </dxf>
    <dxf>
      <font>
        <b/>
        <i val="0"/>
        <color rgb="FFFF0000"/>
      </font>
      <fill>
        <patternFill>
          <bgColor rgb="FFFFFF00"/>
        </patternFill>
      </fill>
      <border>
        <left style="thin">
          <color indexed="64"/>
        </left>
        <right style="thin">
          <color indexed="64"/>
        </right>
        <top style="thin">
          <color indexed="64"/>
        </top>
        <bottom style="thin">
          <color indexed="64"/>
        </bottom>
      </border>
    </dxf>
    <dxf>
      <font>
        <b/>
        <i val="0"/>
        <color rgb="FF7030A0"/>
      </font>
      <fill>
        <patternFill>
          <bgColor theme="0"/>
        </patternFill>
      </fill>
      <border>
        <left style="thin">
          <color rgb="FFC00000"/>
        </left>
        <right style="thin">
          <color rgb="FFC00000"/>
        </right>
        <top style="thin">
          <color rgb="FFC00000"/>
        </top>
        <bottom style="thin">
          <color rgb="FFC00000"/>
        </bottom>
      </border>
    </dxf>
    <dxf>
      <font>
        <color theme="0"/>
      </font>
    </dxf>
    <dxf>
      <font>
        <color auto="1"/>
      </font>
    </dxf>
    <dxf>
      <font>
        <strike/>
        <color indexed="9"/>
      </font>
    </dxf>
    <dxf>
      <font>
        <b/>
        <i val="0"/>
        <condense val="0"/>
        <extend val="0"/>
        <color auto="1"/>
      </font>
    </dxf>
    <dxf>
      <font>
        <color indexed="9"/>
      </font>
    </dxf>
    <dxf>
      <font>
        <b val="0"/>
        <i/>
        <color theme="0" tint="-0.34998626667073579"/>
      </font>
    </dxf>
    <dxf>
      <font>
        <b/>
        <i/>
        <strike val="0"/>
        <color theme="0" tint="-0.34998626667073579"/>
      </font>
    </dxf>
    <dxf>
      <font>
        <b val="0"/>
        <i/>
        <color theme="0" tint="-0.34998626667073579"/>
      </font>
    </dxf>
    <dxf>
      <font>
        <b/>
        <i/>
        <strike val="0"/>
        <color theme="0" tint="-0.34998626667073579"/>
      </font>
    </dxf>
    <dxf>
      <font>
        <b val="0"/>
        <i/>
        <color theme="0" tint="-0.34998626667073579"/>
      </font>
    </dxf>
    <dxf>
      <font>
        <b/>
        <i/>
        <strike val="0"/>
        <color theme="0" tint="-0.34998626667073579"/>
      </font>
    </dxf>
    <dxf>
      <font>
        <b val="0"/>
        <i/>
        <color theme="0" tint="-0.34998626667073579"/>
      </font>
    </dxf>
    <dxf>
      <font>
        <b val="0"/>
        <i/>
        <color theme="0" tint="-0.34998626667073579"/>
      </font>
    </dxf>
    <dxf>
      <font>
        <b/>
        <i/>
        <strike val="0"/>
        <color theme="0" tint="-0.34998626667073579"/>
      </font>
    </dxf>
    <dxf>
      <font>
        <b val="0"/>
        <i/>
        <color theme="0" tint="-0.34998626667073579"/>
      </font>
    </dxf>
    <dxf>
      <font>
        <b/>
        <i/>
        <strike val="0"/>
        <color theme="0" tint="-0.34998626667073579"/>
      </font>
    </dxf>
    <dxf>
      <font>
        <b val="0"/>
        <i/>
        <color theme="0" tint="-0.34998626667073579"/>
      </font>
    </dxf>
    <dxf>
      <font>
        <b/>
        <i/>
        <strike val="0"/>
        <color theme="0" tint="-0.34998626667073579"/>
      </font>
    </dxf>
    <dxf>
      <font>
        <b val="0"/>
        <i/>
        <color theme="0" tint="-0.34998626667073579"/>
      </font>
    </dxf>
    <dxf>
      <font>
        <b/>
        <i/>
        <strike val="0"/>
        <color theme="0" tint="-0.34998626667073579"/>
      </font>
    </dxf>
    <dxf>
      <font>
        <color indexed="9"/>
      </font>
    </dxf>
    <dxf>
      <font>
        <b/>
        <i val="0"/>
        <condense val="0"/>
        <extend val="0"/>
        <color auto="1"/>
      </font>
    </dxf>
    <dxf>
      <font>
        <b val="0"/>
        <i/>
        <color theme="0" tint="-0.34998626667073579"/>
      </font>
    </dxf>
    <dxf>
      <font>
        <b/>
        <i/>
        <strike val="0"/>
        <color theme="0" tint="-0.34998626667073579"/>
      </font>
    </dxf>
    <dxf>
      <font>
        <b/>
        <i/>
        <strike val="0"/>
        <color theme="0" tint="-0.34998626667073579"/>
      </font>
    </dxf>
    <dxf>
      <font>
        <b val="0"/>
        <i/>
        <color theme="0" tint="-0.34998626667073579"/>
      </font>
    </dxf>
    <dxf>
      <font>
        <b val="0"/>
        <i/>
        <color theme="0" tint="-0.34998626667073579"/>
      </font>
    </dxf>
    <dxf>
      <font>
        <b/>
        <i/>
        <strike val="0"/>
        <color theme="0" tint="-0.34998626667073579"/>
      </font>
    </dxf>
    <dxf>
      <font>
        <b val="0"/>
        <i/>
        <color theme="0" tint="-0.34998626667073579"/>
      </font>
    </dxf>
    <dxf>
      <font>
        <b val="0"/>
        <i/>
        <color theme="0" tint="-0.34998626667073579"/>
      </font>
    </dxf>
    <dxf>
      <font>
        <b/>
        <i/>
        <strike val="0"/>
        <color theme="0" tint="-0.34998626667073579"/>
      </font>
    </dxf>
    <dxf>
      <font>
        <b val="0"/>
        <i/>
        <color theme="0" tint="-0.34998626667073579"/>
      </font>
    </dxf>
    <dxf>
      <font>
        <b/>
        <i/>
        <strike val="0"/>
        <color theme="0" tint="-0.34998626667073579"/>
      </font>
    </dxf>
    <dxf>
      <font>
        <b/>
        <i/>
        <strike val="0"/>
        <color theme="0" tint="-0.34998626667073579"/>
      </font>
    </dxf>
    <dxf>
      <font>
        <b val="0"/>
        <i/>
        <color theme="0" tint="-0.34998626667073579"/>
      </font>
    </dxf>
    <dxf>
      <font>
        <b/>
        <i/>
        <strike val="0"/>
        <color theme="0" tint="-0.34998626667073579"/>
      </font>
    </dxf>
    <dxf>
      <font>
        <b val="0"/>
        <i/>
        <color theme="0" tint="-0.34998626667073579"/>
      </font>
    </dxf>
    <dxf>
      <font>
        <b/>
        <i/>
        <strike val="0"/>
        <color theme="0" tint="-0.34998626667073579"/>
      </font>
    </dxf>
    <dxf>
      <font>
        <b val="0"/>
        <i/>
        <color theme="0" tint="-0.34998626667073579"/>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strike/>
        <color theme="0"/>
      </font>
    </dxf>
    <dxf>
      <font>
        <b/>
        <i val="0"/>
        <condense val="0"/>
        <extend val="0"/>
        <color auto="1"/>
      </font>
    </dxf>
    <dxf>
      <font>
        <color theme="0"/>
      </font>
    </dxf>
    <dxf>
      <font>
        <b val="0"/>
        <i/>
        <color theme="0" tint="-0.34998626667073579"/>
      </font>
    </dxf>
    <dxf>
      <font>
        <b val="0"/>
        <i/>
        <color theme="0" tint="-0.34998626667073579"/>
      </font>
    </dxf>
    <dxf>
      <font>
        <b/>
        <i/>
        <strike val="0"/>
        <color theme="0" tint="-0.34998626667073579"/>
      </font>
    </dxf>
    <dxf>
      <font>
        <b/>
        <i/>
        <strike val="0"/>
        <color theme="0" tint="-0.34998626667073579"/>
      </font>
    </dxf>
    <dxf>
      <font>
        <b val="0"/>
        <i/>
        <color theme="0" tint="-0.34998626667073579"/>
      </font>
    </dxf>
    <dxf>
      <font>
        <b val="0"/>
        <i/>
        <color theme="0" tint="-0.34998626667073579"/>
      </font>
    </dxf>
    <dxf>
      <font>
        <b/>
        <i/>
        <strike val="0"/>
        <color theme="0" tint="-0.34998626667073579"/>
      </font>
    </dxf>
    <dxf>
      <font>
        <b/>
        <i/>
        <strike val="0"/>
        <color theme="0" tint="-0.34998626667073579"/>
      </font>
    </dxf>
    <dxf>
      <font>
        <b val="0"/>
        <i/>
        <color theme="0" tint="-0.34998626667073579"/>
      </font>
    </dxf>
    <dxf>
      <font>
        <b/>
        <i/>
        <strike val="0"/>
        <color theme="0" tint="-0.34998626667073579"/>
      </font>
    </dxf>
    <dxf>
      <font>
        <b val="0"/>
        <i/>
        <color theme="0" tint="-0.34998626667073579"/>
      </font>
    </dxf>
    <dxf>
      <font>
        <b/>
        <i/>
        <strike val="0"/>
        <color theme="0" tint="-0.34998626667073579"/>
      </font>
    </dxf>
    <dxf>
      <font>
        <b val="0"/>
        <i/>
        <color theme="0" tint="-0.34998626667073579"/>
      </font>
    </dxf>
    <dxf>
      <font>
        <b/>
        <i/>
        <strike val="0"/>
        <color theme="0" tint="-0.34998626667073579"/>
      </font>
    </dxf>
    <dxf>
      <font>
        <b/>
        <i/>
        <strike val="0"/>
        <color theme="0" tint="-0.34998626667073579"/>
      </font>
    </dxf>
    <dxf>
      <font>
        <b val="0"/>
        <i/>
        <color theme="0" tint="-0.34998626667073579"/>
      </font>
    </dxf>
    <dxf>
      <font>
        <b val="0"/>
        <i/>
        <color theme="0" tint="-0.34998626667073579"/>
      </font>
    </dxf>
    <dxf>
      <font>
        <b/>
        <i/>
        <strike val="0"/>
        <color theme="0" tint="-0.34998626667073579"/>
      </font>
    </dxf>
    <dxf>
      <font>
        <b/>
        <i/>
        <strike val="0"/>
        <color theme="0" tint="-0.34998626667073579"/>
      </font>
    </dxf>
    <dxf>
      <font>
        <b val="0"/>
        <i/>
        <color theme="0" tint="-0.34998626667073579"/>
      </font>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79998168889431442"/>
        </patternFill>
      </fill>
    </dxf>
    <dxf>
      <font>
        <b/>
        <i val="0"/>
        <condense val="0"/>
        <extend val="0"/>
        <color auto="1"/>
      </font>
    </dxf>
    <dxf>
      <font>
        <b val="0"/>
        <i/>
        <color theme="0" tint="-0.34998626667073579"/>
      </font>
    </dxf>
    <dxf>
      <font>
        <b/>
        <i/>
        <strike val="0"/>
        <color theme="0" tint="-0.34998626667073579"/>
      </font>
    </dxf>
    <dxf>
      <font>
        <b val="0"/>
        <i/>
        <color theme="0" tint="-0.34998626667073579"/>
      </font>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FF00"/>
        </patternFill>
      </fill>
    </dxf>
    <dxf>
      <font>
        <b/>
        <i val="0"/>
        <color rgb="FFFFC000"/>
      </font>
      <fill>
        <patternFill>
          <bgColor rgb="FFC00000"/>
        </patternFill>
      </fill>
    </dxf>
    <dxf>
      <font>
        <b/>
        <i val="0"/>
        <color theme="0"/>
      </font>
      <fill>
        <patternFill>
          <bgColor theme="1" tint="4.9989318521683403E-2"/>
        </patternFill>
      </fill>
    </dxf>
    <dxf>
      <font>
        <color theme="0"/>
      </font>
      <fill>
        <patternFill>
          <bgColor rgb="FFC00000"/>
        </patternFill>
      </fill>
    </dxf>
    <dxf>
      <font>
        <color rgb="FFFF0000"/>
      </font>
      <fill>
        <patternFill>
          <bgColor rgb="FFFFFF00"/>
        </patternFill>
      </fill>
    </dxf>
    <dxf>
      <font>
        <color auto="1"/>
      </font>
      <fill>
        <patternFill>
          <bgColor theme="1"/>
        </patternFill>
      </fill>
    </dxf>
    <dxf>
      <font>
        <color rgb="FFFF0000"/>
      </font>
      <fill>
        <patternFill>
          <bgColor rgb="FFFFFF00"/>
        </patternFill>
      </fill>
    </dxf>
    <dxf>
      <fill>
        <patternFill>
          <bgColor theme="0" tint="-0.499984740745262"/>
        </patternFill>
      </fill>
    </dxf>
    <dxf>
      <fill>
        <patternFill>
          <bgColor theme="0" tint="-0.34998626667073579"/>
        </patternFill>
      </fill>
    </dxf>
    <dxf>
      <fill>
        <patternFill>
          <bgColor rgb="FFFFFF00"/>
        </patternFill>
      </fill>
    </dxf>
    <dxf>
      <font>
        <condense val="0"/>
        <extend val="0"/>
        <color rgb="FF9C0006"/>
      </font>
      <fill>
        <patternFill>
          <bgColor rgb="FFFFC7CE"/>
        </patternFill>
      </fill>
    </dxf>
    <dxf>
      <font>
        <b/>
        <i val="0"/>
        <color rgb="FFFFC000"/>
      </font>
      <fill>
        <patternFill>
          <bgColor rgb="FFC00000"/>
        </patternFill>
      </fill>
    </dxf>
    <dxf>
      <font>
        <b/>
        <i val="0"/>
        <color theme="0"/>
      </font>
      <fill>
        <patternFill>
          <bgColor theme="1" tint="4.9989318521683403E-2"/>
        </patternFill>
      </fill>
    </dxf>
    <dxf>
      <font>
        <color rgb="FFFF0000"/>
      </font>
      <fill>
        <patternFill>
          <bgColor rgb="FFFFFF00"/>
        </patternFill>
      </fill>
    </dxf>
    <dxf>
      <font>
        <color rgb="FFC00000"/>
      </font>
      <fill>
        <patternFill>
          <bgColor rgb="FFC00000"/>
        </patternFill>
      </fill>
    </dxf>
    <dxf>
      <fill>
        <patternFill>
          <bgColor rgb="FFFF0000"/>
        </patternFill>
      </fill>
    </dxf>
    <dxf>
      <font>
        <b/>
        <i val="0"/>
        <color theme="0"/>
      </font>
      <fill>
        <patternFill>
          <bgColor rgb="FFC00000"/>
        </patternFill>
      </fill>
    </dxf>
    <dxf>
      <fill>
        <patternFill>
          <bgColor rgb="FFFF0000"/>
        </patternFill>
      </fill>
    </dxf>
    <dxf>
      <fill>
        <patternFill>
          <bgColor theme="0" tint="-0.14996795556505021"/>
        </patternFill>
      </fill>
    </dxf>
    <dxf>
      <fill>
        <patternFill>
          <bgColor theme="0" tint="-0.24994659260841701"/>
        </patternFill>
      </fill>
    </dxf>
    <dxf>
      <fill>
        <patternFill>
          <bgColor rgb="FFFF0000"/>
        </patternFill>
      </fill>
    </dxf>
    <dxf>
      <fill>
        <patternFill>
          <bgColor theme="0" tint="-0.24994659260841701"/>
        </patternFill>
      </fill>
    </dxf>
    <dxf>
      <font>
        <color rgb="FFFF0000"/>
      </font>
      <fill>
        <patternFill>
          <bgColor rgb="FFFFFF00"/>
        </patternFill>
      </fill>
    </dxf>
    <dxf>
      <fill>
        <patternFill>
          <bgColor rgb="FFFF0000"/>
        </patternFill>
      </fill>
    </dxf>
    <dxf>
      <font>
        <color rgb="FFFFFF00"/>
      </font>
    </dxf>
    <dxf>
      <font>
        <color rgb="FFFF0000"/>
      </font>
      <fill>
        <patternFill>
          <bgColor rgb="FFFFC000"/>
        </patternFill>
      </fill>
    </dxf>
    <dxf>
      <font>
        <color rgb="FFFF0000"/>
      </font>
      <fill>
        <patternFill>
          <bgColor rgb="FFFFFF00"/>
        </patternFill>
      </fill>
    </dxf>
    <dxf>
      <font>
        <b/>
        <i val="0"/>
        <strike val="0"/>
        <u val="double"/>
      </font>
    </dxf>
    <dxf>
      <font>
        <b/>
        <i val="0"/>
      </font>
      <fill>
        <patternFill>
          <bgColor theme="0" tint="-4.9989318521683403E-2"/>
        </patternFill>
      </fill>
    </dxf>
    <dxf>
      <font>
        <b val="0"/>
        <i val="0"/>
      </font>
      <fill>
        <patternFill>
          <bgColor rgb="FFFF0000"/>
        </patternFill>
      </fill>
    </dxf>
    <dxf>
      <font>
        <color theme="2" tint="-0.499984740745262"/>
      </font>
      <fill>
        <patternFill>
          <bgColor theme="0" tint="-0.34998626667073579"/>
        </patternFill>
      </fill>
    </dxf>
    <dxf>
      <font>
        <color theme="2" tint="-0.499984740745262"/>
      </font>
      <fill>
        <patternFill>
          <bgColor theme="0" tint="-0.34998626667073579"/>
        </patternFill>
      </fill>
    </dxf>
    <dxf>
      <font>
        <color rgb="FFC00000"/>
      </font>
    </dxf>
    <dxf>
      <font>
        <color rgb="FFFF0000"/>
      </font>
      <fill>
        <patternFill>
          <bgColor rgb="FFFFFF00"/>
        </patternFill>
      </fill>
    </dxf>
    <dxf>
      <font>
        <color rgb="FFFFFF00"/>
      </font>
      <fill>
        <patternFill>
          <bgColor rgb="FFFF0000"/>
        </patternFill>
      </fill>
    </dxf>
    <dxf>
      <font>
        <b/>
        <i val="0"/>
        <color theme="0"/>
      </font>
      <fill>
        <patternFill>
          <bgColor theme="1"/>
        </patternFill>
      </fill>
      <border>
        <left style="thin">
          <color indexed="64"/>
        </left>
        <right style="thin">
          <color indexed="64"/>
        </right>
        <top style="thin">
          <color indexed="64"/>
        </top>
        <bottom style="thin">
          <color indexed="64"/>
        </bottom>
      </border>
    </dxf>
    <dxf>
      <font>
        <color theme="0" tint="-0.14996795556505021"/>
        <name val="Cambria"/>
        <scheme val="none"/>
      </font>
      <fill>
        <patternFill>
          <bgColor theme="0" tint="-0.34998626667073579"/>
        </patternFill>
      </fill>
    </dxf>
    <dxf>
      <font>
        <color theme="0"/>
      </font>
    </dxf>
    <dxf>
      <border>
        <left/>
        <right/>
        <top/>
        <bottom/>
      </border>
    </dxf>
    <dxf>
      <font>
        <color auto="1"/>
      </font>
      <fill>
        <patternFill>
          <bgColor theme="1" tint="0.499984740745262"/>
        </patternFill>
      </fill>
    </dxf>
    <dxf>
      <font>
        <color theme="0" tint="-0.14996795556505021"/>
      </font>
    </dxf>
    <dxf>
      <font>
        <b/>
        <i val="0"/>
        <color rgb="FFFF0000"/>
      </font>
    </dxf>
    <dxf>
      <fill>
        <patternFill patternType="solid">
          <bgColor theme="0" tint="-0.14996795556505021"/>
        </patternFill>
      </fill>
    </dxf>
    <dxf>
      <font>
        <color theme="0"/>
      </font>
      <fill>
        <patternFill>
          <bgColor theme="0" tint="-0.34998626667073579"/>
        </patternFill>
      </fill>
    </dxf>
    <dxf>
      <fill>
        <patternFill>
          <bgColor theme="0" tint="-0.14996795556505021"/>
        </patternFill>
      </fill>
    </dxf>
    <dxf>
      <font>
        <b val="0"/>
        <i/>
        <color theme="0" tint="-0.34998626667073579"/>
        <name val="Cambria"/>
        <scheme val="none"/>
      </font>
    </dxf>
    <dxf>
      <fill>
        <patternFill>
          <bgColor rgb="FFFFFF00"/>
        </patternFill>
      </fill>
    </dxf>
    <dxf>
      <font>
        <b/>
        <i val="0"/>
        <color rgb="FFFF0000"/>
      </font>
    </dxf>
    <dxf>
      <font>
        <color rgb="FFFF0000"/>
      </font>
      <fill>
        <patternFill>
          <bgColor theme="0"/>
        </patternFill>
      </fill>
    </dxf>
    <dxf>
      <font>
        <b/>
        <i val="0"/>
        <color rgb="FFFF0000"/>
      </font>
    </dxf>
    <dxf>
      <font>
        <b/>
        <i val="0"/>
        <color rgb="FFFF0000"/>
      </font>
    </dxf>
    <dxf>
      <font>
        <b/>
        <i val="0"/>
        <color rgb="FFFF0000"/>
      </font>
      <fill>
        <patternFill>
          <bgColor rgb="FFFFFF00"/>
        </patternFill>
      </fill>
    </dxf>
    <dxf>
      <font>
        <color rgb="FFFF0000"/>
      </font>
      <fill>
        <patternFill>
          <bgColor rgb="FFFFFF00"/>
        </patternFill>
      </fill>
    </dxf>
    <dxf>
      <font>
        <b/>
        <i val="0"/>
        <color theme="1"/>
        <name val="Cambria"/>
        <scheme val="none"/>
      </font>
      <fill>
        <patternFill>
          <bgColor theme="0" tint="-4.9989318521683403E-2"/>
        </patternFill>
      </fill>
    </dxf>
    <dxf>
      <font>
        <b/>
        <i val="0"/>
        <color rgb="FFFFFF00"/>
      </font>
      <fill>
        <patternFill>
          <bgColor rgb="FFFF0000"/>
        </patternFill>
      </fill>
    </dxf>
    <dxf>
      <font>
        <b/>
        <i val="0"/>
      </font>
      <fill>
        <patternFill patternType="solid">
          <bgColor rgb="FF00B0F0"/>
        </patternFill>
      </fill>
    </dxf>
    <dxf>
      <fill>
        <patternFill>
          <bgColor rgb="FFFF0000"/>
        </patternFill>
      </fill>
    </dxf>
    <dxf>
      <fill>
        <patternFill>
          <bgColor theme="9" tint="0.79998168889431442"/>
        </patternFill>
      </fill>
    </dxf>
    <dxf>
      <fill>
        <patternFill>
          <bgColor theme="8" tint="0.79998168889431442"/>
        </patternFill>
      </fill>
    </dxf>
    <dxf>
      <fill>
        <patternFill>
          <bgColor theme="0"/>
        </patternFill>
      </fill>
    </dxf>
    <dxf>
      <fill>
        <patternFill>
          <bgColor rgb="FFFFFF00"/>
        </patternFill>
      </fill>
    </dxf>
    <dxf>
      <fill>
        <patternFill>
          <bgColor theme="0"/>
        </patternFill>
      </fill>
    </dxf>
    <dxf>
      <fill>
        <patternFill>
          <bgColor theme="0" tint="-0.499984740745262"/>
        </patternFill>
      </fill>
    </dxf>
    <dxf>
      <fill>
        <patternFill>
          <bgColor theme="0" tint="-0.499984740745262"/>
        </patternFill>
      </fill>
    </dxf>
    <dxf>
      <fill>
        <patternFill>
          <bgColor rgb="FFFFFF00"/>
        </patternFill>
      </fill>
    </dxf>
    <dxf>
      <font>
        <b/>
        <i val="0"/>
        <color rgb="FFC00000"/>
      </font>
      <fill>
        <patternFill>
          <bgColor rgb="FF92D050"/>
        </patternFill>
      </fill>
    </dxf>
    <dxf>
      <fill>
        <patternFill>
          <bgColor rgb="FF92D050"/>
        </patternFill>
      </fill>
    </dxf>
    <dxf>
      <font>
        <color auto="1"/>
      </font>
      <fill>
        <patternFill>
          <bgColor rgb="FF92D05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alignment horizontal="general" vertical="center" textRotation="0" wrapText="1" indent="0" justifyLastLine="0" shrinkToFit="0" readingOrder="0"/>
    </dxf>
    <dxf>
      <alignment horizontal="left" vertical="center" textRotation="0" wrapText="1" indent="0" justifyLastLine="0" shrinkToFit="0" readingOrder="0"/>
    </dxf>
    <dxf>
      <numFmt numFmtId="19" formatCode="dd/mm/yyyy"/>
      <alignment horizontal="center" vertical="center" textRotation="0" wrapText="0" relativeIndent="0" justifyLastLine="0" shrinkToFit="0" readingOrder="0"/>
    </dxf>
    <dxf>
      <numFmt numFmtId="19" formatCode="dd/mm/yyyy"/>
      <alignment horizontal="center" vertical="center" textRotation="0" wrapText="0" indent="0" justifyLastLine="0" shrinkToFit="0" readingOrder="0"/>
    </dxf>
    <dxf>
      <alignment horizontal="center" vertical="center" textRotation="0" wrapText="0" indent="0" justifyLastLine="0" shrinkToFit="0" readingOrder="0"/>
    </dxf>
    <dxf>
      <numFmt numFmtId="1" formatCode="0"/>
      <fill>
        <patternFill patternType="solid">
          <fgColor indexed="64"/>
          <bgColor rgb="FF92D050"/>
        </patternFill>
      </fill>
      <alignment horizontal="center" vertical="center" textRotation="0" wrapText="0" relativeIndent="0" justifyLastLine="0" shrinkToFit="0" readingOrder="0"/>
      <border diagonalUp="0" diagonalDown="0">
        <left style="thin">
          <color indexed="64"/>
        </left>
        <right/>
        <top style="thin">
          <color indexed="64"/>
        </top>
        <bottom style="thin">
          <color indexed="64"/>
        </bottom>
      </border>
      <protection locked="1" hidden="0"/>
    </dxf>
    <dxf>
      <numFmt numFmtId="1" formatCode="0"/>
      <fill>
        <patternFill patternType="solid">
          <fgColor indexed="64"/>
          <bgColor indexed="5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indexed="8"/>
        <name val="Tahoma"/>
        <scheme val="none"/>
      </font>
      <numFmt numFmtId="0" formatCode="General"/>
      <fill>
        <patternFill patternType="solid">
          <fgColor indexed="64"/>
          <bgColor indexed="27"/>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indexed="8"/>
        <name val="Tahoma"/>
        <scheme val="none"/>
      </font>
      <numFmt numFmtId="0" formatCode="General"/>
      <fill>
        <patternFill patternType="solid">
          <fgColor indexed="64"/>
          <bgColor indexed="46"/>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indexed="8"/>
        <name val="Tahoma"/>
        <scheme val="none"/>
      </font>
      <numFmt numFmtId="30" formatCode="@"/>
      <fill>
        <patternFill patternType="solid">
          <fgColor indexed="64"/>
          <bgColor rgb="FFCCFFFF"/>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indexed="8"/>
        <name val="Tahoma"/>
        <scheme val="none"/>
      </font>
      <numFmt numFmtId="30" formatCode="@"/>
      <fill>
        <patternFill patternType="solid">
          <fgColor indexed="64"/>
          <bgColor rgb="FFCCFFFF"/>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indexed="8"/>
        <name val="Tahoma"/>
        <scheme val="none"/>
      </font>
      <numFmt numFmtId="30" formatCode="@"/>
      <fill>
        <patternFill patternType="solid">
          <fgColor indexed="64"/>
          <bgColor rgb="FFCCFFFF"/>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indexed="8"/>
        <name val="Tahoma"/>
        <scheme val="none"/>
      </font>
      <numFmt numFmtId="30" formatCode="@"/>
      <fill>
        <patternFill patternType="solid">
          <fgColor indexed="64"/>
          <bgColor rgb="FFCC99FF"/>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indexed="8"/>
        <name val="Tahoma"/>
        <scheme val="none"/>
      </font>
      <numFmt numFmtId="30" formatCode="@"/>
      <fill>
        <patternFill patternType="solid">
          <fgColor indexed="64"/>
          <bgColor rgb="FFCC99FF"/>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indexed="8"/>
        <name val="Tahoma"/>
        <scheme val="none"/>
      </font>
      <numFmt numFmtId="30" formatCode="@"/>
      <fill>
        <patternFill patternType="solid">
          <fgColor indexed="64"/>
          <bgColor rgb="FFCC99FF"/>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176" formatCode="000\-000\-000\-000\-00"/>
      <fill>
        <patternFill patternType="solid">
          <fgColor indexed="64"/>
          <bgColor indexed="51"/>
        </patternFill>
      </fill>
      <alignment horizontal="center" vertical="center" textRotation="0" wrapText="0" relativeIndent="0" justifyLastLine="0" shrinkToFit="0" readingOrder="0"/>
      <border diagonalUp="0" diagonalDown="0">
        <left style="thin">
          <color indexed="64"/>
        </left>
        <right style="thin">
          <color indexed="64"/>
        </right>
        <top/>
        <bottom style="thin">
          <color indexed="64"/>
        </bottom>
      </border>
      <protection locked="1" hidden="0"/>
    </dxf>
    <dxf>
      <font>
        <b val="0"/>
        <i val="0"/>
        <strike val="0"/>
        <condense val="0"/>
        <extend val="0"/>
        <outline val="0"/>
        <shadow val="0"/>
        <u val="none"/>
        <vertAlign val="baseline"/>
        <sz val="10"/>
        <color auto="1"/>
        <name val="Tahoma"/>
        <scheme val="none"/>
      </font>
      <numFmt numFmtId="30" formatCode="@"/>
      <fill>
        <patternFill patternType="solid">
          <fgColor indexed="64"/>
          <bgColor indexed="51"/>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Tahoma"/>
        <scheme val="none"/>
      </font>
      <numFmt numFmtId="19" formatCode="dd/mm/yyyy"/>
      <fill>
        <patternFill patternType="solid">
          <fgColor indexed="64"/>
          <bgColor indexed="13"/>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indexed="8"/>
        <name val="Tahoma"/>
        <scheme val="none"/>
      </font>
      <numFmt numFmtId="0" formatCode="General"/>
      <fill>
        <patternFill patternType="solid">
          <fgColor indexed="64"/>
          <bgColor theme="9" tint="0.79998168889431442"/>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indexed="8"/>
        <name val="Tahoma"/>
        <scheme val="none"/>
      </font>
      <numFmt numFmtId="0" formatCode="General"/>
      <fill>
        <patternFill patternType="solid">
          <fgColor indexed="64"/>
          <bgColor theme="9" tint="0.79998168889431442"/>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9"/>
        <color auto="1"/>
        <name val="Arial"/>
        <scheme val="none"/>
      </font>
      <fill>
        <patternFill patternType="solid">
          <fgColor indexed="64"/>
          <bgColor theme="9" tint="0.79998168889431442"/>
        </patternFill>
      </fill>
      <alignment horizontal="general"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Tahoma"/>
        <scheme val="none"/>
      </font>
      <numFmt numFmtId="1" formatCode="0"/>
      <fill>
        <patternFill patternType="solid">
          <fgColor indexed="64"/>
          <bgColor theme="9" tint="0.79998168889431442"/>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auto="1"/>
        <name val="Tahoma"/>
        <scheme val="none"/>
      </font>
      <numFmt numFmtId="1" formatCode="0"/>
      <fill>
        <patternFill patternType="solid">
          <fgColor indexed="64"/>
          <bgColor indexed="51"/>
        </patternFill>
      </fill>
      <alignment horizontal="center" vertical="center" textRotation="0" wrapText="0" relativeIndent="0" justifyLastLine="0" shrinkToFit="0" readingOrder="0"/>
      <border diagonalUp="0" diagonalDown="0">
        <left style="medium">
          <color indexed="64"/>
        </left>
        <right/>
        <top style="medium">
          <color indexed="60"/>
        </top>
        <bottom style="thin">
          <color indexed="64"/>
        </bottom>
      </border>
      <protection locked="1" hidden="0"/>
    </dxf>
    <dxf>
      <fill>
        <patternFill patternType="solid">
          <fgColor indexed="64"/>
          <bgColor theme="0" tint="-0.34998626667073579"/>
        </patternFill>
      </fill>
      <protection locked="1" hidden="0"/>
    </dxf>
    <dxf>
      <border outline="0">
        <left style="thick">
          <color rgb="FFFF0000"/>
        </left>
        <right style="thin">
          <color indexed="64"/>
        </right>
      </border>
    </dxf>
  </dxfs>
  <tableStyles count="0" defaultTableStyle="TableStyleMedium9" defaultPivotStyle="PivotStyleLight16"/>
  <colors>
    <mruColors>
      <color rgb="FFCC6600"/>
      <color rgb="FFC0504D"/>
      <color rgb="FF934BC9"/>
      <color rgb="FF7030A0"/>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hyperlink" Target="https://www.oms-eybens.com/infos-aux-associations/avertissement-questionnaire-%C3%A0-lire-1/"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liste-entraineurs-p7/"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officiels-p8/"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compet-equip-p9/"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resul-equip-p-10/"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compet-indiv-p11/"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resul-indiv-p12/"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charges-p13/"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produits-p1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bilan-p15/"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s-pr%C3%A9vi-p16-17/"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depart/"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s-pr%C3%A9vi-p16-17/"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final-pj-p18/"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contr%C3%B4le/"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sommaire/"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oms-eybens.com/infos-aux-associations/dossiers-subventions/onglet-titre-p1/" TargetMode="External"/><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pr%C3%A9sentation-p2/"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administration1-p3/"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administration2-p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r%C3%A9partitions-p5/"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oms-eybens.com/infos-aux-associations/dossiers-subventions/onglet-encadrement-p6/"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78571</xdr:colOff>
      <xdr:row>17</xdr:row>
      <xdr:rowOff>85393</xdr:rowOff>
    </xdr:from>
    <xdr:to>
      <xdr:col>10</xdr:col>
      <xdr:colOff>266701</xdr:colOff>
      <xdr:row>23</xdr:row>
      <xdr:rowOff>71356</xdr:rowOff>
    </xdr:to>
    <xdr:pic>
      <xdr:nvPicPr>
        <xdr:cNvPr id="37993" name="Image 1" descr="BoutonAide.png">
          <a:extLst>
            <a:ext uri="{FF2B5EF4-FFF2-40B4-BE49-F238E27FC236}">
              <a16:creationId xmlns:a16="http://schemas.microsoft.com/office/drawing/2014/main" id="{00000000-0008-0000-0000-000069940000}"/>
            </a:ext>
          </a:extLst>
        </xdr:cNvPr>
        <xdr:cNvPicPr>
          <a:picLocks noChangeAspect="1"/>
        </xdr:cNvPicPr>
      </xdr:nvPicPr>
      <xdr:blipFill>
        <a:blip xmlns:r="http://schemas.openxmlformats.org/officeDocument/2006/relationships" r:embed="rId1" cstate="print">
          <a:grayscl/>
        </a:blip>
        <a:srcRect/>
        <a:stretch>
          <a:fillRect/>
        </a:stretch>
      </xdr:blipFill>
      <xdr:spPr bwMode="auto">
        <a:xfrm>
          <a:off x="12861121" y="5476543"/>
          <a:ext cx="873930" cy="1081338"/>
        </a:xfrm>
        <a:prstGeom prst="rect">
          <a:avLst/>
        </a:prstGeom>
        <a:noFill/>
        <a:ln w="9525">
          <a:solidFill>
            <a:srgbClr val="4F81BD"/>
          </a:solidFill>
          <a:miter lim="800000"/>
          <a:headEnd/>
          <a:tailEnd/>
        </a:ln>
        <a:effectLst>
          <a:outerShdw blurRad="50800" dist="38100" dir="5400000" algn="t" rotWithShape="0">
            <a:prstClr val="black">
              <a:alpha val="40000"/>
            </a:prstClr>
          </a:outerShdw>
        </a:effectLst>
      </xdr:spPr>
    </xdr:pic>
    <xdr:clientData fPrintsWithSheet="0"/>
  </xdr:twoCellAnchor>
  <xdr:twoCellAnchor>
    <xdr:from>
      <xdr:col>5</xdr:col>
      <xdr:colOff>161925</xdr:colOff>
      <xdr:row>118</xdr:row>
      <xdr:rowOff>1329690</xdr:rowOff>
    </xdr:from>
    <xdr:to>
      <xdr:col>8</xdr:col>
      <xdr:colOff>552449</xdr:colOff>
      <xdr:row>120</xdr:row>
      <xdr:rowOff>126162</xdr:rowOff>
    </xdr:to>
    <xdr:sp macro="" textlink="">
      <xdr:nvSpPr>
        <xdr:cNvPr id="3" name="ZoneTexte 2">
          <a:extLst>
            <a:ext uri="{FF2B5EF4-FFF2-40B4-BE49-F238E27FC236}">
              <a16:creationId xmlns:a16="http://schemas.microsoft.com/office/drawing/2014/main" id="{00000000-0008-0000-0000-000003000000}"/>
            </a:ext>
          </a:extLst>
        </xdr:cNvPr>
        <xdr:cNvSpPr txBox="1"/>
      </xdr:nvSpPr>
      <xdr:spPr>
        <a:xfrm>
          <a:off x="7839075" y="1476375"/>
          <a:ext cx="2990849"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t>Nouveau !</a:t>
          </a:r>
        </a:p>
        <a:p>
          <a:r>
            <a:rPr lang="fr-FR" sz="1100"/>
            <a:t>Ce bouton "Aide" se trouve sur chaque onglet et vous permettra d'être guidé</a:t>
          </a:r>
          <a:r>
            <a:rPr lang="fr-FR" sz="1100" baseline="0"/>
            <a:t> vers le site internet de l'OMS à la rubrique concernée</a:t>
          </a:r>
          <a:endParaRPr lang="fr-FR" sz="1100"/>
        </a:p>
      </xdr:txBody>
    </xdr:sp>
    <xdr:clientData/>
  </xdr:twoCellAnchor>
  <xdr:twoCellAnchor editAs="oneCell">
    <xdr:from>
      <xdr:col>0</xdr:col>
      <xdr:colOff>541020</xdr:colOff>
      <xdr:row>25</xdr:row>
      <xdr:rowOff>47625</xdr:rowOff>
    </xdr:from>
    <xdr:to>
      <xdr:col>4</xdr:col>
      <xdr:colOff>1565568</xdr:colOff>
      <xdr:row>51</xdr:row>
      <xdr:rowOff>110929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541020" y="3390900"/>
          <a:ext cx="6800508" cy="459720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2095500</xdr:colOff>
      <xdr:row>29</xdr:row>
      <xdr:rowOff>38100</xdr:rowOff>
    </xdr:from>
    <xdr:to>
      <xdr:col>6</xdr:col>
      <xdr:colOff>693420</xdr:colOff>
      <xdr:row>46</xdr:row>
      <xdr:rowOff>76200</xdr:rowOff>
    </xdr:to>
    <xdr:sp macro="" textlink="">
      <xdr:nvSpPr>
        <xdr:cNvPr id="6" name="ZoneTexte 5">
          <a:extLst>
            <a:ext uri="{FF2B5EF4-FFF2-40B4-BE49-F238E27FC236}">
              <a16:creationId xmlns:a16="http://schemas.microsoft.com/office/drawing/2014/main" id="{00000000-0008-0000-0000-000006000000}"/>
            </a:ext>
          </a:extLst>
        </xdr:cNvPr>
        <xdr:cNvSpPr txBox="1"/>
      </xdr:nvSpPr>
      <xdr:spPr>
        <a:xfrm>
          <a:off x="7719060" y="4069080"/>
          <a:ext cx="1828800" cy="3017520"/>
        </a:xfrm>
        <a:prstGeom prst="rect">
          <a:avLst/>
        </a:prstGeom>
        <a:solidFill>
          <a:schemeClr val="lt1"/>
        </a:solidFill>
        <a:ln w="19050" cmpd="sng">
          <a:solidFill>
            <a:srgbClr val="C00000"/>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&lt;</a:t>
          </a:r>
          <a:r>
            <a:rPr lang="fr-FR" sz="1100" baseline="0"/>
            <a:t> Ci-contre représentation du nouvel onglet "Contrôle".</a:t>
          </a:r>
        </a:p>
        <a:p>
          <a:r>
            <a:rPr lang="fr-FR" sz="1100" b="1" baseline="0">
              <a:solidFill>
                <a:srgbClr val="FF0000"/>
              </a:solidFill>
            </a:rPr>
            <a:t>1</a:t>
          </a:r>
          <a:r>
            <a:rPr lang="fr-FR" sz="1100" baseline="0"/>
            <a:t> : Nom de l'onglet concerné par la recherche</a:t>
          </a:r>
        </a:p>
        <a:p>
          <a:r>
            <a:rPr lang="fr-FR" sz="1100" b="1" baseline="0">
              <a:solidFill>
                <a:srgbClr val="FF0000"/>
              </a:solidFill>
            </a:rPr>
            <a:t>2</a:t>
          </a:r>
          <a:r>
            <a:rPr lang="fr-FR" sz="1100" baseline="0"/>
            <a:t> : Enoncé des erreurs détectés (sont toujours en rouge)</a:t>
          </a:r>
        </a:p>
        <a:p>
          <a:r>
            <a:rPr lang="fr-FR" sz="1100" b="1" baseline="0">
              <a:solidFill>
                <a:srgbClr val="FF0000"/>
              </a:solidFill>
            </a:rPr>
            <a:t>3</a:t>
          </a:r>
          <a:r>
            <a:rPr lang="fr-FR" sz="1100" baseline="0"/>
            <a:t> : Un lien qui par un simple Clic vous dirigera vers la cellule concernée ou la plus proche</a:t>
          </a:r>
        </a:p>
        <a:p>
          <a:r>
            <a:rPr lang="fr-FR" sz="1100" baseline="0"/>
            <a:t>A droite "Col des erreur"s les mentions </a:t>
          </a:r>
          <a:r>
            <a:rPr lang="fr-FR" sz="1100" b="1" u="sng" baseline="0"/>
            <a:t>FAUX</a:t>
          </a:r>
          <a:r>
            <a:rPr lang="fr-FR" sz="1100" baseline="0"/>
            <a:t> pour visualiser rapidement la détection des anomalies</a:t>
          </a:r>
        </a:p>
        <a:p>
          <a:endParaRPr lang="fr-FR" sz="1100"/>
        </a:p>
      </xdr:txBody>
    </xdr:sp>
    <xdr:clientData/>
  </xdr:twoCellAnchor>
  <xdr:twoCellAnchor editAs="oneCell">
    <xdr:from>
      <xdr:col>0</xdr:col>
      <xdr:colOff>386715</xdr:colOff>
      <xdr:row>56</xdr:row>
      <xdr:rowOff>7620</xdr:rowOff>
    </xdr:from>
    <xdr:to>
      <xdr:col>1</xdr:col>
      <xdr:colOff>214413</xdr:colOff>
      <xdr:row>58</xdr:row>
      <xdr:rowOff>124388</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stretch>
          <a:fillRect/>
        </a:stretch>
      </xdr:blipFill>
      <xdr:spPr>
        <a:xfrm>
          <a:off x="396240" y="8778240"/>
          <a:ext cx="1982211" cy="47268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312420</xdr:colOff>
      <xdr:row>62</xdr:row>
      <xdr:rowOff>40420</xdr:rowOff>
    </xdr:from>
    <xdr:to>
      <xdr:col>2</xdr:col>
      <xdr:colOff>1836433</xdr:colOff>
      <xdr:row>78</xdr:row>
      <xdr:rowOff>77310</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stretch>
          <a:fillRect/>
        </a:stretch>
      </xdr:blipFill>
      <xdr:spPr>
        <a:xfrm>
          <a:off x="312420" y="10731280"/>
          <a:ext cx="4320540" cy="2841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fPrintsWithSheet="0"/>
  </xdr:twoCellAnchor>
  <xdr:twoCellAnchor>
    <xdr:from>
      <xdr:col>2</xdr:col>
      <xdr:colOff>2293620</xdr:colOff>
      <xdr:row>63</xdr:row>
      <xdr:rowOff>76199</xdr:rowOff>
    </xdr:from>
    <xdr:to>
      <xdr:col>4</xdr:col>
      <xdr:colOff>1518139</xdr:colOff>
      <xdr:row>76</xdr:row>
      <xdr:rowOff>164122</xdr:rowOff>
    </xdr:to>
    <xdr:sp macro="" textlink="">
      <xdr:nvSpPr>
        <xdr:cNvPr id="9" name="ZoneTexte 8">
          <a:extLst>
            <a:ext uri="{FF2B5EF4-FFF2-40B4-BE49-F238E27FC236}">
              <a16:creationId xmlns:a16="http://schemas.microsoft.com/office/drawing/2014/main" id="{00000000-0008-0000-0000-000009000000}"/>
            </a:ext>
          </a:extLst>
        </xdr:cNvPr>
        <xdr:cNvSpPr txBox="1"/>
      </xdr:nvSpPr>
      <xdr:spPr>
        <a:xfrm>
          <a:off x="5066128" y="10275276"/>
          <a:ext cx="2225626" cy="2373923"/>
        </a:xfrm>
        <a:prstGeom prst="rect">
          <a:avLst/>
        </a:prstGeom>
        <a:solidFill>
          <a:schemeClr val="lt1"/>
        </a:solidFill>
        <a:ln w="19050" cmpd="sng">
          <a:solidFill>
            <a:srgbClr val="C00000"/>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t"/>
        <a:lstStyle/>
        <a:p>
          <a:pPr marL="0" indent="0"/>
          <a:r>
            <a:rPr lang="fr-FR" sz="1100">
              <a:solidFill>
                <a:schemeClr val="dk1"/>
              </a:solidFill>
              <a:latin typeface="+mn-lt"/>
              <a:ea typeface="+mn-ea"/>
              <a:cs typeface="+mn-cs"/>
            </a:rPr>
            <a:t>&lt;- Phase 1 avant régularisation.</a:t>
          </a:r>
        </a:p>
        <a:p>
          <a:pPr marL="0" indent="0"/>
          <a:r>
            <a:rPr lang="fr-FR" sz="1100">
              <a:solidFill>
                <a:schemeClr val="dk1"/>
              </a:solidFill>
              <a:latin typeface="+mn-lt"/>
              <a:ea typeface="+mn-ea"/>
              <a:cs typeface="+mn-cs"/>
            </a:rPr>
            <a:t>A: Un texte rouge vous informant du nombre d'erreurs décelées.</a:t>
          </a:r>
        </a:p>
        <a:p>
          <a:pPr marL="0" indent="0"/>
          <a:r>
            <a:rPr lang="fr-FR" sz="1100">
              <a:solidFill>
                <a:schemeClr val="dk1"/>
              </a:solidFill>
              <a:latin typeface="+mn-lt"/>
              <a:ea typeface="+mn-ea"/>
              <a:cs typeface="+mn-cs"/>
            </a:rPr>
            <a:t>B: Un texte rouge d'alerte dans la case signature.</a:t>
          </a:r>
        </a:p>
        <a:p>
          <a:pPr marL="0" indent="0"/>
          <a:endParaRPr lang="fr-FR" sz="1100">
            <a:solidFill>
              <a:schemeClr val="dk1"/>
            </a:solidFill>
            <a:latin typeface="+mn-lt"/>
            <a:ea typeface="+mn-ea"/>
            <a:cs typeface="+mn-cs"/>
          </a:endParaRPr>
        </a:p>
        <a:p>
          <a:pPr marL="0" indent="0"/>
          <a:r>
            <a:rPr lang="fr-FR" sz="1100">
              <a:solidFill>
                <a:schemeClr val="dk1"/>
              </a:solidFill>
              <a:latin typeface="+mn-lt"/>
              <a:ea typeface="+mn-ea"/>
              <a:cs typeface="+mn-cs"/>
            </a:rPr>
            <a:t>Un texte à droite de la case signature, qui valide que vous avez pris connaissance des probèmes sans avoir réussi à  les régulariser .... </a:t>
          </a:r>
        </a:p>
        <a:p>
          <a:pPr marL="0" indent="0"/>
          <a:r>
            <a:rPr lang="fr-FR" sz="1100">
              <a:solidFill>
                <a:schemeClr val="dk1"/>
              </a:solidFill>
              <a:latin typeface="+mn-lt"/>
              <a:ea typeface="+mn-ea"/>
              <a:cs typeface="+mn-cs"/>
            </a:rPr>
            <a:t>voir la suite phase 2</a:t>
          </a:r>
        </a:p>
      </xdr:txBody>
    </xdr:sp>
    <xdr:clientData/>
  </xdr:twoCellAnchor>
  <xdr:twoCellAnchor editAs="oneCell">
    <xdr:from>
      <xdr:col>0</xdr:col>
      <xdr:colOff>334108</xdr:colOff>
      <xdr:row>80</xdr:row>
      <xdr:rowOff>111369</xdr:rowOff>
    </xdr:from>
    <xdr:to>
      <xdr:col>2</xdr:col>
      <xdr:colOff>1723891</xdr:colOff>
      <xdr:row>89</xdr:row>
      <xdr:rowOff>82063</xdr:rowOff>
    </xdr:to>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print"/>
        <a:stretch>
          <a:fillRect/>
        </a:stretch>
      </xdr:blipFill>
      <xdr:spPr>
        <a:xfrm>
          <a:off x="334108" y="13299831"/>
          <a:ext cx="4185138" cy="155330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2</xdr:col>
      <xdr:colOff>2322928</xdr:colOff>
      <xdr:row>80</xdr:row>
      <xdr:rowOff>121480</xdr:rowOff>
    </xdr:from>
    <xdr:to>
      <xdr:col>4</xdr:col>
      <xdr:colOff>1547447</xdr:colOff>
      <xdr:row>89</xdr:row>
      <xdr:rowOff>140797</xdr:rowOff>
    </xdr:to>
    <xdr:sp macro="" textlink="">
      <xdr:nvSpPr>
        <xdr:cNvPr id="12" name="ZoneTexte 11">
          <a:extLst>
            <a:ext uri="{FF2B5EF4-FFF2-40B4-BE49-F238E27FC236}">
              <a16:creationId xmlns:a16="http://schemas.microsoft.com/office/drawing/2014/main" id="{00000000-0008-0000-0000-00000C000000}"/>
            </a:ext>
          </a:extLst>
        </xdr:cNvPr>
        <xdr:cNvSpPr txBox="1"/>
      </xdr:nvSpPr>
      <xdr:spPr>
        <a:xfrm>
          <a:off x="5095436" y="13323277"/>
          <a:ext cx="2225626" cy="1588477"/>
        </a:xfrm>
        <a:prstGeom prst="rect">
          <a:avLst/>
        </a:prstGeom>
        <a:solidFill>
          <a:schemeClr val="lt1"/>
        </a:solidFill>
        <a:ln w="19050" cmpd="sng">
          <a:solidFill>
            <a:srgbClr val="C00000"/>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t"/>
        <a:lstStyle/>
        <a:p>
          <a:pPr marL="0" indent="0"/>
          <a:r>
            <a:rPr lang="fr-FR" sz="1100">
              <a:solidFill>
                <a:schemeClr val="dk1"/>
              </a:solidFill>
              <a:latin typeface="+mn-lt"/>
              <a:ea typeface="+mn-ea"/>
              <a:cs typeface="+mn-cs"/>
            </a:rPr>
            <a:t>&lt;- Phase 2 </a:t>
          </a:r>
        </a:p>
        <a:p>
          <a:pPr marL="0" indent="0"/>
          <a:endParaRPr lang="fr-FR" sz="1100">
            <a:solidFill>
              <a:schemeClr val="dk1"/>
            </a:solidFill>
            <a:latin typeface="+mn-lt"/>
            <a:ea typeface="+mn-ea"/>
            <a:cs typeface="+mn-cs"/>
          </a:endParaRPr>
        </a:p>
        <a:p>
          <a:pPr marL="0" indent="0"/>
          <a:r>
            <a:rPr lang="fr-FR" sz="1100">
              <a:solidFill>
                <a:schemeClr val="dk1"/>
              </a:solidFill>
              <a:latin typeface="+mn-lt"/>
              <a:ea typeface="+mn-ea"/>
              <a:cs typeface="+mn-cs"/>
            </a:rPr>
            <a:t>1: Vous avez validé votre déclaration ce qui aura pour effet de: supprimer le texte dans la case signature et </a:t>
          </a:r>
        </a:p>
        <a:p>
          <a:pPr marL="0" indent="0">
            <a:lnSpc>
              <a:spcPts val="1200"/>
            </a:lnSpc>
          </a:pPr>
          <a:r>
            <a:rPr lang="fr-FR" sz="1100">
              <a:solidFill>
                <a:schemeClr val="dk1"/>
              </a:solidFill>
              <a:latin typeface="+mn-lt"/>
              <a:ea typeface="+mn-ea"/>
              <a:cs typeface="+mn-cs"/>
            </a:rPr>
            <a:t>2: Le texte  à droite de la case signature  devient noir.</a:t>
          </a:r>
        </a:p>
        <a:p>
          <a:pPr marL="0" indent="0">
            <a:lnSpc>
              <a:spcPts val="1200"/>
            </a:lnSpc>
          </a:pPr>
          <a:endParaRPr lang="fr-FR" sz="1100">
            <a:solidFill>
              <a:schemeClr val="dk1"/>
            </a:solidFill>
            <a:latin typeface="+mn-lt"/>
            <a:ea typeface="+mn-ea"/>
            <a:cs typeface="+mn-cs"/>
          </a:endParaRPr>
        </a:p>
        <a:p>
          <a:pPr marL="0" indent="0">
            <a:lnSpc>
              <a:spcPts val="1200"/>
            </a:lnSpc>
          </a:pPr>
          <a:endParaRPr lang="fr-FR" sz="1100">
            <a:solidFill>
              <a:schemeClr val="dk1"/>
            </a:solidFill>
            <a:latin typeface="+mn-lt"/>
            <a:ea typeface="+mn-ea"/>
            <a:cs typeface="+mn-cs"/>
          </a:endParaRPr>
        </a:p>
      </xdr:txBody>
    </xdr:sp>
    <xdr:clientData/>
  </xdr:twoCellAnchor>
  <xdr:twoCellAnchor editAs="oneCell">
    <xdr:from>
      <xdr:col>0</xdr:col>
      <xdr:colOff>222740</xdr:colOff>
      <xdr:row>93</xdr:row>
      <xdr:rowOff>45134</xdr:rowOff>
    </xdr:from>
    <xdr:to>
      <xdr:col>2</xdr:col>
      <xdr:colOff>1792320</xdr:colOff>
      <xdr:row>106</xdr:row>
      <xdr:rowOff>164162</xdr:rowOff>
    </xdr:to>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stretch>
          <a:fillRect/>
        </a:stretch>
      </xdr:blipFill>
      <xdr:spPr>
        <a:xfrm>
          <a:off x="222740" y="15527216"/>
          <a:ext cx="4342088" cy="23973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2</xdr:col>
      <xdr:colOff>2176389</xdr:colOff>
      <xdr:row>94</xdr:row>
      <xdr:rowOff>35169</xdr:rowOff>
    </xdr:from>
    <xdr:to>
      <xdr:col>4</xdr:col>
      <xdr:colOff>1400908</xdr:colOff>
      <xdr:row>105</xdr:row>
      <xdr:rowOff>86174</xdr:rowOff>
    </xdr:to>
    <xdr:sp macro="" textlink="">
      <xdr:nvSpPr>
        <xdr:cNvPr id="14" name="ZoneTexte 13">
          <a:extLst>
            <a:ext uri="{FF2B5EF4-FFF2-40B4-BE49-F238E27FC236}">
              <a16:creationId xmlns:a16="http://schemas.microsoft.com/office/drawing/2014/main" id="{00000000-0008-0000-0000-00000E000000}"/>
            </a:ext>
          </a:extLst>
        </xdr:cNvPr>
        <xdr:cNvSpPr txBox="1"/>
      </xdr:nvSpPr>
      <xdr:spPr>
        <a:xfrm>
          <a:off x="4948897" y="15685477"/>
          <a:ext cx="2225626" cy="1992923"/>
        </a:xfrm>
        <a:prstGeom prst="rect">
          <a:avLst/>
        </a:prstGeom>
        <a:solidFill>
          <a:schemeClr val="lt1"/>
        </a:solidFill>
        <a:ln w="19050" cmpd="sng">
          <a:solidFill>
            <a:srgbClr val="C00000"/>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t"/>
        <a:lstStyle/>
        <a:p>
          <a:pPr marL="0" indent="0"/>
          <a:r>
            <a:rPr lang="fr-FR" sz="1100">
              <a:solidFill>
                <a:schemeClr val="dk1"/>
              </a:solidFill>
              <a:latin typeface="+mn-lt"/>
              <a:ea typeface="+mn-ea"/>
              <a:cs typeface="+mn-cs"/>
            </a:rPr>
            <a:t>Contrôler</a:t>
          </a:r>
          <a:r>
            <a:rPr lang="fr-FR" sz="1100" baseline="0">
              <a:solidFill>
                <a:schemeClr val="dk1"/>
              </a:solidFill>
              <a:latin typeface="+mn-lt"/>
              <a:ea typeface="+mn-ea"/>
              <a:cs typeface="+mn-cs"/>
            </a:rPr>
            <a:t> et valider les pièces jointes avec la mention P.J dans chacune des cases non grisée.</a:t>
          </a:r>
        </a:p>
        <a:p>
          <a:pPr marL="0" indent="0"/>
          <a:endParaRPr lang="fr-FR" sz="1100" baseline="0">
            <a:solidFill>
              <a:schemeClr val="dk1"/>
            </a:solidFill>
            <a:latin typeface="+mn-lt"/>
            <a:ea typeface="+mn-ea"/>
            <a:cs typeface="+mn-cs"/>
          </a:endParaRPr>
        </a:p>
        <a:p>
          <a:pPr marL="0" indent="0"/>
          <a:r>
            <a:rPr lang="fr-FR" sz="1100" baseline="0">
              <a:solidFill>
                <a:schemeClr val="dk1"/>
              </a:solidFill>
              <a:latin typeface="+mn-lt"/>
              <a:ea typeface="+mn-ea"/>
              <a:cs typeface="+mn-cs"/>
            </a:rPr>
            <a:t>Dans cet exemple manque le CR de l'AG (obligatoire)</a:t>
          </a:r>
        </a:p>
        <a:p>
          <a:pPr marL="0" indent="0">
            <a:lnSpc>
              <a:spcPts val="1200"/>
            </a:lnSpc>
          </a:pPr>
          <a:endParaRPr lang="fr-FR" sz="1100" baseline="0">
            <a:solidFill>
              <a:schemeClr val="dk1"/>
            </a:solidFill>
            <a:latin typeface="+mn-lt"/>
            <a:ea typeface="+mn-ea"/>
            <a:cs typeface="+mn-cs"/>
          </a:endParaRPr>
        </a:p>
        <a:p>
          <a:pPr marL="0" indent="0">
            <a:lnSpc>
              <a:spcPts val="1200"/>
            </a:lnSpc>
          </a:pPr>
          <a:r>
            <a:rPr lang="fr-FR" sz="1100" baseline="0">
              <a:solidFill>
                <a:schemeClr val="dk1"/>
              </a:solidFill>
              <a:latin typeface="+mn-lt"/>
              <a:ea typeface="+mn-ea"/>
              <a:cs typeface="+mn-cs"/>
            </a:rPr>
            <a:t>En dessous en grisé, des mentions utiles à l'équipe de l'OMS</a:t>
          </a:r>
          <a:endParaRPr lang="fr-FR" sz="1100">
            <a:solidFill>
              <a:schemeClr val="dk1"/>
            </a:solidFill>
            <a:latin typeface="+mn-lt"/>
            <a:ea typeface="+mn-ea"/>
            <a:cs typeface="+mn-cs"/>
          </a:endParaRPr>
        </a:p>
        <a:p>
          <a:pPr marL="0" indent="0"/>
          <a:endParaRPr lang="fr-FR" sz="1100">
            <a:solidFill>
              <a:schemeClr val="dk1"/>
            </a:solidFill>
            <a:latin typeface="+mn-lt"/>
            <a:ea typeface="+mn-ea"/>
            <a:cs typeface="+mn-cs"/>
          </a:endParaRPr>
        </a:p>
        <a:p>
          <a:pPr marL="0" indent="0">
            <a:lnSpc>
              <a:spcPts val="1200"/>
            </a:lnSpc>
          </a:pPr>
          <a:endParaRPr lang="fr-FR" sz="1100">
            <a:solidFill>
              <a:schemeClr val="dk1"/>
            </a:solidFill>
            <a:latin typeface="+mn-lt"/>
            <a:ea typeface="+mn-ea"/>
            <a:cs typeface="+mn-cs"/>
          </a:endParaRPr>
        </a:p>
        <a:p>
          <a:pPr marL="0" indent="0">
            <a:lnSpc>
              <a:spcPts val="1200"/>
            </a:lnSpc>
          </a:pPr>
          <a:endParaRPr lang="fr-FR" sz="1100">
            <a:solidFill>
              <a:schemeClr val="dk1"/>
            </a:solidFill>
            <a:latin typeface="+mn-lt"/>
            <a:ea typeface="+mn-ea"/>
            <a:cs typeface="+mn-cs"/>
          </a:endParaRPr>
        </a:p>
        <a:p>
          <a:pPr marL="0" indent="0">
            <a:lnSpc>
              <a:spcPts val="1200"/>
            </a:lnSpc>
          </a:pPr>
          <a:endParaRPr lang="fr-FR" sz="1100">
            <a:solidFill>
              <a:schemeClr val="dk1"/>
            </a:solidFill>
            <a:latin typeface="+mn-lt"/>
            <a:ea typeface="+mn-ea"/>
            <a:cs typeface="+mn-cs"/>
          </a:endParaRPr>
        </a:p>
      </xdr:txBody>
    </xdr:sp>
    <xdr:clientData/>
  </xdr:twoCellAnchor>
  <xdr:twoCellAnchor editAs="oneCell">
    <xdr:from>
      <xdr:col>5</xdr:col>
      <xdr:colOff>289985</xdr:colOff>
      <xdr:row>10</xdr:row>
      <xdr:rowOff>1</xdr:rowOff>
    </xdr:from>
    <xdr:to>
      <xdr:col>6</xdr:col>
      <xdr:colOff>550334</xdr:colOff>
      <xdr:row>11</xdr:row>
      <xdr:rowOff>411009</xdr:rowOff>
    </xdr:to>
    <xdr:pic>
      <xdr:nvPicPr>
        <xdr:cNvPr id="16" name="Image 15">
          <a:hlinkClick xmlns:r="http://schemas.openxmlformats.org/officeDocument/2006/relationships" r:id="rId7" tooltip="Acceder à la rubrique AvertissementQuestionnaire A lire"/>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8" cstate="print"/>
        <a:stretch>
          <a:fillRect/>
        </a:stretch>
      </xdr:blipFill>
      <xdr:spPr>
        <a:xfrm>
          <a:off x="8612718" y="2523068"/>
          <a:ext cx="946149" cy="995208"/>
        </a:xfrm>
        <a:prstGeom prst="rect">
          <a:avLst/>
        </a:prstGeom>
        <a:noFill/>
        <a:ln>
          <a:solidFill>
            <a:sysClr val="windowText" lastClr="000000"/>
          </a:solidFill>
        </a:ln>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4</xdr:col>
      <xdr:colOff>303070</xdr:colOff>
      <xdr:row>22</xdr:row>
      <xdr:rowOff>865</xdr:rowOff>
    </xdr:from>
    <xdr:to>
      <xdr:col>8</xdr:col>
      <xdr:colOff>692728</xdr:colOff>
      <xdr:row>25</xdr:row>
      <xdr:rowOff>104027</xdr:rowOff>
    </xdr:to>
    <xdr:cxnSp macro="">
      <xdr:nvCxnSpPr>
        <xdr:cNvPr id="3" name="Connecteur droit avec flèche 2">
          <a:extLst>
            <a:ext uri="{FF2B5EF4-FFF2-40B4-BE49-F238E27FC236}">
              <a16:creationId xmlns:a16="http://schemas.microsoft.com/office/drawing/2014/main" id="{00000000-0008-0000-0900-000003000000}"/>
            </a:ext>
          </a:extLst>
        </xdr:cNvPr>
        <xdr:cNvCxnSpPr/>
      </xdr:nvCxnSpPr>
      <xdr:spPr>
        <a:xfrm rot="10800000" flipV="1">
          <a:off x="2537115" y="4520045"/>
          <a:ext cx="2026227" cy="762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8659</xdr:colOff>
      <xdr:row>26</xdr:row>
      <xdr:rowOff>9698</xdr:rowOff>
    </xdr:from>
    <xdr:to>
      <xdr:col>2</xdr:col>
      <xdr:colOff>0</xdr:colOff>
      <xdr:row>27</xdr:row>
      <xdr:rowOff>26061</xdr:rowOff>
    </xdr:to>
    <xdr:sp macro="" textlink="">
      <xdr:nvSpPr>
        <xdr:cNvPr id="4" name="Ellipse 3">
          <a:extLst>
            <a:ext uri="{FF2B5EF4-FFF2-40B4-BE49-F238E27FC236}">
              <a16:creationId xmlns:a16="http://schemas.microsoft.com/office/drawing/2014/main" id="{00000000-0008-0000-0900-000004000000}"/>
            </a:ext>
          </a:extLst>
        </xdr:cNvPr>
        <xdr:cNvSpPr/>
      </xdr:nvSpPr>
      <xdr:spPr>
        <a:xfrm>
          <a:off x="77932" y="5411932"/>
          <a:ext cx="181841" cy="225136"/>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editAs="oneCell">
    <xdr:from>
      <xdr:col>9</xdr:col>
      <xdr:colOff>312420</xdr:colOff>
      <xdr:row>2</xdr:row>
      <xdr:rowOff>213360</xdr:rowOff>
    </xdr:from>
    <xdr:to>
      <xdr:col>10</xdr:col>
      <xdr:colOff>434340</xdr:colOff>
      <xdr:row>5</xdr:row>
      <xdr:rowOff>140537</xdr:rowOff>
    </xdr:to>
    <xdr:pic>
      <xdr:nvPicPr>
        <xdr:cNvPr id="68013" name="Image 9" descr="BoutonAide.png">
          <a:hlinkClick xmlns:r="http://schemas.openxmlformats.org/officeDocument/2006/relationships" r:id="rId1" tooltip="Vers Site OMS EYBENS - Onglet Liste Entraineurs  page 7"/>
          <a:extLst>
            <a:ext uri="{FF2B5EF4-FFF2-40B4-BE49-F238E27FC236}">
              <a16:creationId xmlns:a16="http://schemas.microsoft.com/office/drawing/2014/main" id="{00000000-0008-0000-0900-0000AD090100}"/>
            </a:ext>
          </a:extLst>
        </xdr:cNvPr>
        <xdr:cNvPicPr>
          <a:picLocks noChangeAspect="1"/>
        </xdr:cNvPicPr>
      </xdr:nvPicPr>
      <xdr:blipFill>
        <a:blip xmlns:r="http://schemas.openxmlformats.org/officeDocument/2006/relationships" r:embed="rId2" cstate="print"/>
        <a:srcRect/>
        <a:stretch>
          <a:fillRect/>
        </a:stretch>
      </xdr:blipFill>
      <xdr:spPr bwMode="auto">
        <a:xfrm>
          <a:off x="5532120" y="548640"/>
          <a:ext cx="571500" cy="552017"/>
        </a:xfrm>
        <a:prstGeom prst="rect">
          <a:avLst/>
        </a:prstGeom>
        <a:noFill/>
        <a:ln w="9525">
          <a:noFill/>
          <a:miter lim="800000"/>
          <a:headEnd/>
          <a:tailEnd/>
        </a:ln>
      </xdr:spPr>
    </xdr:pic>
    <xdr:clientData fLocksWithSheet="0"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1144386</xdr:colOff>
      <xdr:row>1</xdr:row>
      <xdr:rowOff>62345</xdr:rowOff>
    </xdr:from>
    <xdr:to>
      <xdr:col>8</xdr:col>
      <xdr:colOff>412866</xdr:colOff>
      <xdr:row>3</xdr:row>
      <xdr:rowOff>44335</xdr:rowOff>
    </xdr:to>
    <xdr:pic>
      <xdr:nvPicPr>
        <xdr:cNvPr id="68754" name="Image 9" descr="BoutonAide.png">
          <a:hlinkClick xmlns:r="http://schemas.openxmlformats.org/officeDocument/2006/relationships" r:id="rId1" tooltip="Site OMS Eybens -  Onglet  Officiels     page 8"/>
          <a:extLst>
            <a:ext uri="{FF2B5EF4-FFF2-40B4-BE49-F238E27FC236}">
              <a16:creationId xmlns:a16="http://schemas.microsoft.com/office/drawing/2014/main" id="{00000000-0008-0000-0A00-0000920C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5370022" y="235527"/>
          <a:ext cx="453044" cy="425335"/>
        </a:xfrm>
        <a:prstGeom prst="rect">
          <a:avLst/>
        </a:prstGeom>
        <a:noFill/>
        <a:ln w="9525">
          <a:noFill/>
          <a:miter lim="800000"/>
          <a:headEnd/>
          <a:tailEnd/>
        </a:ln>
      </xdr:spPr>
    </xdr:pic>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15</xdr:col>
      <xdr:colOff>167640</xdr:colOff>
      <xdr:row>0</xdr:row>
      <xdr:rowOff>137160</xdr:rowOff>
    </xdr:from>
    <xdr:to>
      <xdr:col>15</xdr:col>
      <xdr:colOff>548640</xdr:colOff>
      <xdr:row>4</xdr:row>
      <xdr:rowOff>7620</xdr:rowOff>
    </xdr:to>
    <xdr:pic>
      <xdr:nvPicPr>
        <xdr:cNvPr id="69775" name="Image 9" descr="BoutonAide.png">
          <a:hlinkClick xmlns:r="http://schemas.openxmlformats.org/officeDocument/2006/relationships" r:id="rId1" tooltip="Site OMS Eybens - Onglet Compet_Equipe   page 9"/>
          <a:extLst>
            <a:ext uri="{FF2B5EF4-FFF2-40B4-BE49-F238E27FC236}">
              <a16:creationId xmlns:a16="http://schemas.microsoft.com/office/drawing/2014/main" id="{00000000-0008-0000-0B00-00008F10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8595360" y="137160"/>
          <a:ext cx="381000" cy="396240"/>
        </a:xfrm>
        <a:prstGeom prst="rect">
          <a:avLst/>
        </a:prstGeom>
        <a:noFill/>
        <a:ln w="9525">
          <a:noFill/>
          <a:miter lim="800000"/>
          <a:headEnd/>
          <a:tailEnd/>
        </a:ln>
      </xdr:spPr>
    </xdr:pic>
    <xdr:clientData fLocksWithSheet="0"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379846</xdr:colOff>
      <xdr:row>0</xdr:row>
      <xdr:rowOff>119330</xdr:rowOff>
    </xdr:from>
    <xdr:to>
      <xdr:col>10</xdr:col>
      <xdr:colOff>833934</xdr:colOff>
      <xdr:row>2</xdr:row>
      <xdr:rowOff>122465</xdr:rowOff>
    </xdr:to>
    <xdr:pic>
      <xdr:nvPicPr>
        <xdr:cNvPr id="65538" name="Image 9" descr="BoutonAide.png">
          <a:hlinkClick xmlns:r="http://schemas.openxmlformats.org/officeDocument/2006/relationships" r:id="rId1" tooltip="Site OMS Eybens - Onglet Résultat_Equipe   page 10"/>
          <a:extLst>
            <a:ext uri="{FF2B5EF4-FFF2-40B4-BE49-F238E27FC236}">
              <a16:creationId xmlns:a16="http://schemas.microsoft.com/office/drawing/2014/main" id="{00000000-0008-0000-0C00-00000200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9210763" y="109805"/>
          <a:ext cx="452090" cy="414051"/>
        </a:xfrm>
        <a:prstGeom prst="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9525">
          <a:noFill/>
          <a:miter lim="800000"/>
          <a:headEnd/>
          <a:tailEnd/>
        </a:ln>
      </xdr:spPr>
    </xdr:pic>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251460</xdr:colOff>
      <xdr:row>0</xdr:row>
      <xdr:rowOff>137160</xdr:rowOff>
    </xdr:from>
    <xdr:to>
      <xdr:col>13</xdr:col>
      <xdr:colOff>609600</xdr:colOff>
      <xdr:row>3</xdr:row>
      <xdr:rowOff>0</xdr:rowOff>
    </xdr:to>
    <xdr:pic>
      <xdr:nvPicPr>
        <xdr:cNvPr id="70803" name="Image 9" descr="BoutonAide.png">
          <a:hlinkClick xmlns:r="http://schemas.openxmlformats.org/officeDocument/2006/relationships" r:id="rId1" tooltip="Site OMS Eybens - Onglet Compet_Individuel  page 11"/>
          <a:extLst>
            <a:ext uri="{FF2B5EF4-FFF2-40B4-BE49-F238E27FC236}">
              <a16:creationId xmlns:a16="http://schemas.microsoft.com/office/drawing/2014/main" id="{00000000-0008-0000-0D00-00009314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7711440" y="137160"/>
          <a:ext cx="358140" cy="388620"/>
        </a:xfrm>
        <a:prstGeom prst="rect">
          <a:avLst/>
        </a:prstGeom>
        <a:noFill/>
        <a:ln w="9525">
          <a:noFill/>
          <a:miter lim="800000"/>
          <a:headEnd/>
          <a:tailEnd/>
        </a:ln>
      </xdr:spPr>
    </xdr:pic>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10</xdr:col>
      <xdr:colOff>236220</xdr:colOff>
      <xdr:row>0</xdr:row>
      <xdr:rowOff>114300</xdr:rowOff>
    </xdr:from>
    <xdr:to>
      <xdr:col>10</xdr:col>
      <xdr:colOff>853440</xdr:colOff>
      <xdr:row>3</xdr:row>
      <xdr:rowOff>53340</xdr:rowOff>
    </xdr:to>
    <xdr:pic>
      <xdr:nvPicPr>
        <xdr:cNvPr id="71828" name="Image 9" descr="BoutonAide.png">
          <a:hlinkClick xmlns:r="http://schemas.openxmlformats.org/officeDocument/2006/relationships" r:id="rId1" tooltip="Site OMS Eybens - Onglet Result_Individuel   page 12"/>
          <a:extLst>
            <a:ext uri="{FF2B5EF4-FFF2-40B4-BE49-F238E27FC236}">
              <a16:creationId xmlns:a16="http://schemas.microsoft.com/office/drawing/2014/main" id="{00000000-0008-0000-0E00-00009418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9083040" y="114300"/>
          <a:ext cx="617220" cy="579120"/>
        </a:xfrm>
        <a:prstGeom prst="rect">
          <a:avLst/>
        </a:prstGeom>
        <a:noFill/>
        <a:ln w="9525">
          <a:noFill/>
          <a:miter lim="800000"/>
          <a:headEnd/>
          <a:tailEnd/>
        </a:ln>
      </xdr:spPr>
    </xdr:pic>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2</xdr:col>
      <xdr:colOff>601980</xdr:colOff>
      <xdr:row>0</xdr:row>
      <xdr:rowOff>22860</xdr:rowOff>
    </xdr:from>
    <xdr:to>
      <xdr:col>2</xdr:col>
      <xdr:colOff>876300</xdr:colOff>
      <xdr:row>0</xdr:row>
      <xdr:rowOff>297180</xdr:rowOff>
    </xdr:to>
    <xdr:pic>
      <xdr:nvPicPr>
        <xdr:cNvPr id="72856" name="Image 9" descr="BoutonAide.png">
          <a:hlinkClick xmlns:r="http://schemas.openxmlformats.org/officeDocument/2006/relationships" r:id="rId1" tooltip="Site OMS Eybens - Onglet  Charges    page 13"/>
          <a:extLst>
            <a:ext uri="{FF2B5EF4-FFF2-40B4-BE49-F238E27FC236}">
              <a16:creationId xmlns:a16="http://schemas.microsoft.com/office/drawing/2014/main" id="{00000000-0008-0000-0F00-0000981C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3710940" y="22860"/>
          <a:ext cx="274320" cy="274320"/>
        </a:xfrm>
        <a:prstGeom prst="rect">
          <a:avLst/>
        </a:prstGeom>
        <a:noFill/>
        <a:ln w="9525">
          <a:noFill/>
          <a:miter lim="800000"/>
          <a:headEnd/>
          <a:tailEnd/>
        </a:ln>
      </xdr:spPr>
    </xdr:pic>
    <xdr:clientData fPrintsWithSheet="0"/>
  </xdr:twoCellAnchor>
</xdr:wsDr>
</file>

<file path=xl/drawings/drawing17.xml><?xml version="1.0" encoding="utf-8"?>
<xdr:wsDr xmlns:xdr="http://schemas.openxmlformats.org/drawingml/2006/spreadsheetDrawing" xmlns:a="http://schemas.openxmlformats.org/drawingml/2006/main">
  <xdr:twoCellAnchor editAs="absolute">
    <xdr:from>
      <xdr:col>2</xdr:col>
      <xdr:colOff>297180</xdr:colOff>
      <xdr:row>0</xdr:row>
      <xdr:rowOff>0</xdr:rowOff>
    </xdr:from>
    <xdr:to>
      <xdr:col>2</xdr:col>
      <xdr:colOff>594360</xdr:colOff>
      <xdr:row>0</xdr:row>
      <xdr:rowOff>297180</xdr:rowOff>
    </xdr:to>
    <xdr:pic>
      <xdr:nvPicPr>
        <xdr:cNvPr id="73882" name="Image 9" descr="BoutonAide.png">
          <a:hlinkClick xmlns:r="http://schemas.openxmlformats.org/officeDocument/2006/relationships" r:id="rId1" tooltip="Site OMS - Onglet  Produits   page 14"/>
          <a:extLst>
            <a:ext uri="{FF2B5EF4-FFF2-40B4-BE49-F238E27FC236}">
              <a16:creationId xmlns:a16="http://schemas.microsoft.com/office/drawing/2014/main" id="{00000000-0008-0000-1000-00009A20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3489960" y="0"/>
          <a:ext cx="297180" cy="297180"/>
        </a:xfrm>
        <a:prstGeom prst="rect">
          <a:avLst/>
        </a:prstGeom>
        <a:noFill/>
        <a:ln w="9525">
          <a:noFill/>
          <a:miter lim="800000"/>
          <a:headEnd/>
          <a:tailEnd/>
        </a:ln>
      </xdr:spPr>
    </xdr:pic>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106680</xdr:colOff>
      <xdr:row>0</xdr:row>
      <xdr:rowOff>22860</xdr:rowOff>
    </xdr:from>
    <xdr:to>
      <xdr:col>7</xdr:col>
      <xdr:colOff>624840</xdr:colOff>
      <xdr:row>2</xdr:row>
      <xdr:rowOff>156210</xdr:rowOff>
    </xdr:to>
    <xdr:pic>
      <xdr:nvPicPr>
        <xdr:cNvPr id="74895" name="Image 9" descr="BoutonAide.png">
          <a:hlinkClick xmlns:r="http://schemas.openxmlformats.org/officeDocument/2006/relationships" r:id="rId1" tooltip="Site OMS Eybens - Onglet  Bilan    page 15"/>
          <a:extLst>
            <a:ext uri="{FF2B5EF4-FFF2-40B4-BE49-F238E27FC236}">
              <a16:creationId xmlns:a16="http://schemas.microsoft.com/office/drawing/2014/main" id="{00000000-0008-0000-1100-00008F24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7376160" y="22860"/>
          <a:ext cx="518160" cy="510540"/>
        </a:xfrm>
        <a:prstGeom prst="rect">
          <a:avLst/>
        </a:prstGeom>
        <a:noFill/>
        <a:ln w="9525">
          <a:noFill/>
          <a:miter lim="800000"/>
          <a:headEnd/>
          <a:tailEnd/>
        </a:ln>
      </xdr:spPr>
    </xdr:pic>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525780</xdr:colOff>
      <xdr:row>0</xdr:row>
      <xdr:rowOff>182880</xdr:rowOff>
    </xdr:from>
    <xdr:to>
      <xdr:col>1</xdr:col>
      <xdr:colOff>388620</xdr:colOff>
      <xdr:row>2</xdr:row>
      <xdr:rowOff>106680</xdr:rowOff>
    </xdr:to>
    <xdr:pic>
      <xdr:nvPicPr>
        <xdr:cNvPr id="16530" name="Image 9" descr="BoutonAide.png">
          <a:hlinkClick xmlns:r="http://schemas.openxmlformats.org/officeDocument/2006/relationships" r:id="rId1" tooltip="Vers le site de l'OMS Rubrique Se préparer-  page 16 et 17"/>
          <a:extLst>
            <a:ext uri="{FF2B5EF4-FFF2-40B4-BE49-F238E27FC236}">
              <a16:creationId xmlns:a16="http://schemas.microsoft.com/office/drawing/2014/main" id="{00000000-0008-0000-1200-0000924000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525780" y="182880"/>
          <a:ext cx="403860" cy="396240"/>
        </a:xfrm>
        <a:prstGeom prst="rect">
          <a:avLst/>
        </a:prstGeom>
        <a:noFill/>
        <a:ln w="9525">
          <a:noFill/>
          <a:miter lim="800000"/>
          <a:headEnd/>
          <a:tailEnd/>
        </a:ln>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1839</xdr:colOff>
      <xdr:row>1</xdr:row>
      <xdr:rowOff>83820</xdr:rowOff>
    </xdr:from>
    <xdr:to>
      <xdr:col>2</xdr:col>
      <xdr:colOff>571500</xdr:colOff>
      <xdr:row>3</xdr:row>
      <xdr:rowOff>0</xdr:rowOff>
    </xdr:to>
    <xdr:pic>
      <xdr:nvPicPr>
        <xdr:cNvPr id="55899" name="Image 9" descr="BoutonAide.png">
          <a:hlinkClick xmlns:r="http://schemas.openxmlformats.org/officeDocument/2006/relationships" r:id="rId1"/>
          <a:extLst>
            <a:ext uri="{FF2B5EF4-FFF2-40B4-BE49-F238E27FC236}">
              <a16:creationId xmlns:a16="http://schemas.microsoft.com/office/drawing/2014/main" id="{00000000-0008-0000-0100-00005BDA00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5623560" y="396240"/>
          <a:ext cx="571500" cy="556260"/>
        </a:xfrm>
        <a:prstGeom prst="rect">
          <a:avLst/>
        </a:prstGeom>
        <a:noFill/>
        <a:ln w="9525">
          <a:noFill/>
          <a:miter lim="800000"/>
          <a:headEnd/>
          <a:tailEnd/>
        </a:ln>
      </xdr:spPr>
    </xdr:pic>
    <xdr:clientData fPrintsWithSheet="0"/>
  </xdr:twoCellAnchor>
  <xdr:twoCellAnchor>
    <xdr:from>
      <xdr:col>28</xdr:col>
      <xdr:colOff>484543</xdr:colOff>
      <xdr:row>121</xdr:row>
      <xdr:rowOff>6723</xdr:rowOff>
    </xdr:from>
    <xdr:to>
      <xdr:col>31</xdr:col>
      <xdr:colOff>1104011</xdr:colOff>
      <xdr:row>125</xdr:row>
      <xdr:rowOff>121920</xdr:rowOff>
    </xdr:to>
    <xdr:sp macro="" textlink="">
      <xdr:nvSpPr>
        <xdr:cNvPr id="10" name="ZoneTexte 9">
          <a:extLst>
            <a:ext uri="{FF2B5EF4-FFF2-40B4-BE49-F238E27FC236}">
              <a16:creationId xmlns:a16="http://schemas.microsoft.com/office/drawing/2014/main" id="{00000000-0008-0000-0100-00000A000000}"/>
            </a:ext>
          </a:extLst>
        </xdr:cNvPr>
        <xdr:cNvSpPr txBox="1"/>
      </xdr:nvSpPr>
      <xdr:spPr>
        <a:xfrm>
          <a:off x="27817483" y="25998543"/>
          <a:ext cx="2867368" cy="1250577"/>
        </a:xfrm>
        <a:prstGeom prst="rect">
          <a:avLst/>
        </a:prstGeom>
        <a:ln/>
        <a:effectLst>
          <a:outerShdw blurRad="1270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wrap="square" rtlCol="0" anchor="t"/>
        <a:lstStyle/>
        <a:p>
          <a:r>
            <a:rPr lang="fr-FR" sz="1100" b="1"/>
            <a:t>nouveau</a:t>
          </a:r>
          <a:r>
            <a:rPr lang="fr-FR" sz="1100" b="1" baseline="0"/>
            <a:t> 2018 </a:t>
          </a:r>
          <a:r>
            <a:rPr lang="fr-FR" sz="1100" baseline="0"/>
            <a:t>: La colonne AQ est créée pour catégoriser les associations susceptibles d'avoir des membres </a:t>
          </a:r>
          <a:r>
            <a:rPr lang="fr-FR" sz="1100" baseline="0">
              <a:solidFill>
                <a:srgbClr val="FF0000"/>
              </a:solidFill>
            </a:rPr>
            <a:t>licenciés</a:t>
          </a:r>
          <a:r>
            <a:rPr lang="fr-FR" sz="1100" baseline="0"/>
            <a:t> </a:t>
          </a:r>
          <a:r>
            <a:rPr lang="fr-FR" sz="1100" b="1" baseline="0"/>
            <a:t>ET</a:t>
          </a:r>
          <a:r>
            <a:rPr lang="fr-FR" sz="1100" baseline="0"/>
            <a:t> </a:t>
          </a:r>
          <a:r>
            <a:rPr lang="fr-FR" sz="1100" baseline="0">
              <a:solidFill>
                <a:srgbClr val="FF0000"/>
              </a:solidFill>
            </a:rPr>
            <a:t>non licenciés</a:t>
          </a:r>
          <a:r>
            <a:rPr lang="fr-FR" sz="1100" baseline="0"/>
            <a:t>.</a:t>
          </a:r>
        </a:p>
        <a:p>
          <a:r>
            <a:rPr lang="fr-FR" sz="1100" baseline="0"/>
            <a:t>Des déclarations erronées n'ont pas détectés par nos analyses,  ce  nouveau paramètre servira à détecter ces anomalies. </a:t>
          </a:r>
          <a:endParaRPr lang="fr-FR" sz="1100"/>
        </a:p>
      </xdr:txBody>
    </xdr:sp>
    <xdr:clientData/>
  </xdr:twoCellAnchor>
  <xdr:twoCellAnchor>
    <xdr:from>
      <xdr:col>40</xdr:col>
      <xdr:colOff>221973</xdr:colOff>
      <xdr:row>117</xdr:row>
      <xdr:rowOff>191160</xdr:rowOff>
    </xdr:from>
    <xdr:to>
      <xdr:col>42</xdr:col>
      <xdr:colOff>231912</xdr:colOff>
      <xdr:row>119</xdr:row>
      <xdr:rowOff>61620</xdr:rowOff>
    </xdr:to>
    <xdr:sp macro="" textlink="">
      <xdr:nvSpPr>
        <xdr:cNvPr id="6" name="Légende encadrée avec une bordure 2 5">
          <a:extLst>
            <a:ext uri="{FF2B5EF4-FFF2-40B4-BE49-F238E27FC236}">
              <a16:creationId xmlns:a16="http://schemas.microsoft.com/office/drawing/2014/main" id="{00000000-0008-0000-0100-000006000000}"/>
            </a:ext>
          </a:extLst>
        </xdr:cNvPr>
        <xdr:cNvSpPr/>
      </xdr:nvSpPr>
      <xdr:spPr>
        <a:xfrm>
          <a:off x="38659903" y="26006395"/>
          <a:ext cx="1321905" cy="499938"/>
        </a:xfrm>
        <a:prstGeom prst="accentBorderCallout2">
          <a:avLst>
            <a:gd name="adj1" fmla="val 70440"/>
            <a:gd name="adj2" fmla="val -1386"/>
            <a:gd name="adj3" fmla="val -1131"/>
            <a:gd name="adj4" fmla="val -2773"/>
            <a:gd name="adj5" fmla="val -118743"/>
            <a:gd name="adj6" fmla="val 38412"/>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t>Total</a:t>
          </a:r>
          <a:r>
            <a:rPr lang="fr-FR" sz="1100" baseline="0"/>
            <a:t> des 2 cellules repris cell </a:t>
          </a:r>
          <a:r>
            <a:rPr lang="fr-FR" sz="1100" b="1" baseline="0">
              <a:solidFill>
                <a:srgbClr val="FFFF00"/>
              </a:solidFill>
            </a:rPr>
            <a:t>AW105</a:t>
          </a:r>
          <a:endParaRPr lang="fr-FR" sz="1100" b="1">
            <a:solidFill>
              <a:srgbClr val="FFFF00"/>
            </a:solidFill>
          </a:endParaRPr>
        </a:p>
      </xdr:txBody>
    </xdr:sp>
    <xdr:clientData/>
  </xdr:twoCellAnchor>
  <xdr:twoCellAnchor>
    <xdr:from>
      <xdr:col>40</xdr:col>
      <xdr:colOff>622853</xdr:colOff>
      <xdr:row>113</xdr:row>
      <xdr:rowOff>72887</xdr:rowOff>
    </xdr:from>
    <xdr:to>
      <xdr:col>41</xdr:col>
      <xdr:colOff>629478</xdr:colOff>
      <xdr:row>116</xdr:row>
      <xdr:rowOff>46382</xdr:rowOff>
    </xdr:to>
    <xdr:sp macro="" textlink="">
      <xdr:nvSpPr>
        <xdr:cNvPr id="7" name="Rectangle 6">
          <a:extLst>
            <a:ext uri="{FF2B5EF4-FFF2-40B4-BE49-F238E27FC236}">
              <a16:creationId xmlns:a16="http://schemas.microsoft.com/office/drawing/2014/main" id="{00000000-0008-0000-0100-000007000000}"/>
            </a:ext>
          </a:extLst>
        </xdr:cNvPr>
        <xdr:cNvSpPr/>
      </xdr:nvSpPr>
      <xdr:spPr>
        <a:xfrm>
          <a:off x="39060783" y="25066487"/>
          <a:ext cx="662608" cy="622852"/>
        </a:xfrm>
        <a:prstGeom prst="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fr-F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586740</xdr:colOff>
      <xdr:row>0</xdr:row>
      <xdr:rowOff>60960</xdr:rowOff>
    </xdr:from>
    <xdr:to>
      <xdr:col>1</xdr:col>
      <xdr:colOff>457200</xdr:colOff>
      <xdr:row>1</xdr:row>
      <xdr:rowOff>236220</xdr:rowOff>
    </xdr:to>
    <xdr:pic>
      <xdr:nvPicPr>
        <xdr:cNvPr id="75919" name="Image 9" descr="BoutonAide.png">
          <a:hlinkClick xmlns:r="http://schemas.openxmlformats.org/officeDocument/2006/relationships" r:id="rId1" tooltip="Vers le site de l'OMS Rubrique Se préparer-  page 16 et 17"/>
          <a:extLst>
            <a:ext uri="{FF2B5EF4-FFF2-40B4-BE49-F238E27FC236}">
              <a16:creationId xmlns:a16="http://schemas.microsoft.com/office/drawing/2014/main" id="{00000000-0008-0000-1300-00008F28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586740" y="60960"/>
          <a:ext cx="495300" cy="457200"/>
        </a:xfrm>
        <a:prstGeom prst="rect">
          <a:avLst/>
        </a:prstGeom>
        <a:noFill/>
        <a:ln w="9525">
          <a:noFill/>
          <a:miter lim="800000"/>
          <a:headEnd/>
          <a:tailEnd/>
        </a:ln>
      </xdr:spPr>
    </xdr:pic>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9</xdr:col>
      <xdr:colOff>560644</xdr:colOff>
      <xdr:row>1</xdr:row>
      <xdr:rowOff>76200</xdr:rowOff>
    </xdr:from>
    <xdr:to>
      <xdr:col>10</xdr:col>
      <xdr:colOff>464820</xdr:colOff>
      <xdr:row>3</xdr:row>
      <xdr:rowOff>129540</xdr:rowOff>
    </xdr:to>
    <xdr:pic>
      <xdr:nvPicPr>
        <xdr:cNvPr id="76955" name="Image 9" descr="BoutonAide.png">
          <a:hlinkClick xmlns:r="http://schemas.openxmlformats.org/officeDocument/2006/relationships" r:id="rId1" tooltip="Site OMS Eybens - Onglet Final PJ    page 18"/>
          <a:extLst>
            <a:ext uri="{FF2B5EF4-FFF2-40B4-BE49-F238E27FC236}">
              <a16:creationId xmlns:a16="http://schemas.microsoft.com/office/drawing/2014/main" id="{00000000-0008-0000-1400-00009B2C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5635564" y="266700"/>
          <a:ext cx="468056" cy="449580"/>
        </a:xfrm>
        <a:prstGeom prst="rect">
          <a:avLst/>
        </a:prstGeom>
        <a:noFill/>
        <a:ln w="9525">
          <a:noFill/>
          <a:miter lim="800000"/>
          <a:headEnd/>
          <a:tailEnd/>
        </a:ln>
      </xdr:spPr>
    </xdr:pic>
    <xdr:clientData fPrintsWithSheet="0"/>
  </xdr:twoCellAnchor>
</xdr:wsDr>
</file>

<file path=xl/drawings/drawing22.xml><?xml version="1.0" encoding="utf-8"?>
<xdr:wsDr xmlns:xdr="http://schemas.openxmlformats.org/drawingml/2006/spreadsheetDrawing" xmlns:a="http://schemas.openxmlformats.org/drawingml/2006/main">
  <xdr:twoCellAnchor editAs="absolute">
    <xdr:from>
      <xdr:col>2</xdr:col>
      <xdr:colOff>5448300</xdr:colOff>
      <xdr:row>0</xdr:row>
      <xdr:rowOff>60960</xdr:rowOff>
    </xdr:from>
    <xdr:to>
      <xdr:col>2</xdr:col>
      <xdr:colOff>6019800</xdr:colOff>
      <xdr:row>2</xdr:row>
      <xdr:rowOff>7620</xdr:rowOff>
    </xdr:to>
    <xdr:pic>
      <xdr:nvPicPr>
        <xdr:cNvPr id="77975" name="Image 9" descr="BoutonAide.png">
          <a:hlinkClick xmlns:r="http://schemas.openxmlformats.org/officeDocument/2006/relationships" r:id="rId1" tooltip="Vers le site de l'OMS Rubrique Se préparer- Onglet Contrôle"/>
          <a:extLst>
            <a:ext uri="{FF2B5EF4-FFF2-40B4-BE49-F238E27FC236}">
              <a16:creationId xmlns:a16="http://schemas.microsoft.com/office/drawing/2014/main" id="{00000000-0008-0000-1500-00009730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6309360" y="60960"/>
          <a:ext cx="571500" cy="563880"/>
        </a:xfrm>
        <a:prstGeom prst="rect">
          <a:avLst/>
        </a:prstGeom>
        <a:noFill/>
        <a:ln w="9525">
          <a:solidFill>
            <a:srgbClr val="0070C0"/>
          </a:solidFill>
          <a:miter lim="800000"/>
          <a:headEnd/>
          <a:tailEnd/>
        </a:ln>
      </xdr:spPr>
    </xdr:pic>
    <xdr:clientData fPrintsWithSheet="0"/>
  </xdr:twoCellAnchor>
  <xdr:twoCellAnchor>
    <xdr:from>
      <xdr:col>15</xdr:col>
      <xdr:colOff>537883</xdr:colOff>
      <xdr:row>116</xdr:row>
      <xdr:rowOff>80683</xdr:rowOff>
    </xdr:from>
    <xdr:to>
      <xdr:col>17</xdr:col>
      <xdr:colOff>170330</xdr:colOff>
      <xdr:row>118</xdr:row>
      <xdr:rowOff>161365</xdr:rowOff>
    </xdr:to>
    <xdr:sp macro="" textlink="">
      <xdr:nvSpPr>
        <xdr:cNvPr id="3" name="ZoneTexte 2">
          <a:extLst>
            <a:ext uri="{FF2B5EF4-FFF2-40B4-BE49-F238E27FC236}">
              <a16:creationId xmlns:a16="http://schemas.microsoft.com/office/drawing/2014/main" id="{00000000-0008-0000-1500-000003000000}"/>
            </a:ext>
          </a:extLst>
        </xdr:cNvPr>
        <xdr:cNvSpPr txBox="1"/>
      </xdr:nvSpPr>
      <xdr:spPr>
        <a:xfrm>
          <a:off x="16746071" y="27279601"/>
          <a:ext cx="1317812" cy="564776"/>
        </a:xfrm>
        <a:prstGeom prst="rect">
          <a:avLst/>
        </a:prstGeom>
        <a:solidFill>
          <a:srgbClr val="C050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fr-FR" sz="1100" b="1">
              <a:solidFill>
                <a:schemeClr val="bg1"/>
              </a:solidFill>
            </a:rPr>
            <a:t>*formule ligne 1 est</a:t>
          </a:r>
          <a:r>
            <a:rPr lang="fr-FR" sz="1100" b="1" baseline="0">
              <a:solidFill>
                <a:schemeClr val="bg1"/>
              </a:solidFill>
            </a:rPr>
            <a:t> différente des suivantes</a:t>
          </a:r>
          <a:endParaRPr lang="fr-FR" sz="11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14</xdr:col>
      <xdr:colOff>81915</xdr:colOff>
      <xdr:row>40</xdr:row>
      <xdr:rowOff>0</xdr:rowOff>
    </xdr:from>
    <xdr:ext cx="177034" cy="286607"/>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8613177" y="111162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14</xdr:col>
      <xdr:colOff>81915</xdr:colOff>
      <xdr:row>40</xdr:row>
      <xdr:rowOff>0</xdr:rowOff>
    </xdr:from>
    <xdr:ext cx="177034" cy="286607"/>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8613177" y="111162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14</xdr:col>
      <xdr:colOff>81915</xdr:colOff>
      <xdr:row>40</xdr:row>
      <xdr:rowOff>0</xdr:rowOff>
    </xdr:from>
    <xdr:ext cx="177034" cy="286607"/>
    <xdr:sp macro="" textlink="">
      <xdr:nvSpPr>
        <xdr:cNvPr id="4" name="ZoneTexte 3">
          <a:extLst>
            <a:ext uri="{FF2B5EF4-FFF2-40B4-BE49-F238E27FC236}">
              <a16:creationId xmlns:a16="http://schemas.microsoft.com/office/drawing/2014/main" id="{00000000-0008-0000-0200-000004000000}"/>
            </a:ext>
          </a:extLst>
        </xdr:cNvPr>
        <xdr:cNvSpPr txBox="1"/>
      </xdr:nvSpPr>
      <xdr:spPr>
        <a:xfrm>
          <a:off x="8613177" y="111162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14</xdr:col>
      <xdr:colOff>81915</xdr:colOff>
      <xdr:row>40</xdr:row>
      <xdr:rowOff>0</xdr:rowOff>
    </xdr:from>
    <xdr:ext cx="177034" cy="286607"/>
    <xdr:sp macro="" textlink="">
      <xdr:nvSpPr>
        <xdr:cNvPr id="5" name="ZoneTexte 4">
          <a:extLst>
            <a:ext uri="{FF2B5EF4-FFF2-40B4-BE49-F238E27FC236}">
              <a16:creationId xmlns:a16="http://schemas.microsoft.com/office/drawing/2014/main" id="{00000000-0008-0000-0200-000005000000}"/>
            </a:ext>
          </a:extLst>
        </xdr:cNvPr>
        <xdr:cNvSpPr txBox="1"/>
      </xdr:nvSpPr>
      <xdr:spPr>
        <a:xfrm>
          <a:off x="8613177" y="111162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absolute">
    <xdr:from>
      <xdr:col>1</xdr:col>
      <xdr:colOff>586740</xdr:colOff>
      <xdr:row>3</xdr:row>
      <xdr:rowOff>213360</xdr:rowOff>
    </xdr:from>
    <xdr:to>
      <xdr:col>2</xdr:col>
      <xdr:colOff>563880</xdr:colOff>
      <xdr:row>6</xdr:row>
      <xdr:rowOff>45720</xdr:rowOff>
    </xdr:to>
    <xdr:pic>
      <xdr:nvPicPr>
        <xdr:cNvPr id="61131" name="Image 9" descr="BoutonAide.png">
          <a:hlinkClick xmlns:r="http://schemas.openxmlformats.org/officeDocument/2006/relationships" r:id="rId1" tooltip="Site OMS Eybens  - Questionnaire Onglet Sommaire"/>
          <a:extLst>
            <a:ext uri="{FF2B5EF4-FFF2-40B4-BE49-F238E27FC236}">
              <a16:creationId xmlns:a16="http://schemas.microsoft.com/office/drawing/2014/main" id="{00000000-0008-0000-0200-0000CBEE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grayscl/>
        </a:blip>
        <a:srcRect/>
        <a:stretch>
          <a:fillRect/>
        </a:stretch>
      </xdr:blipFill>
      <xdr:spPr bwMode="auto">
        <a:xfrm>
          <a:off x="731520" y="929640"/>
          <a:ext cx="815340" cy="792480"/>
        </a:xfrm>
        <a:prstGeom prst="rect">
          <a:avLst/>
        </a:prstGeom>
        <a:noFill/>
        <a:ln w="9525">
          <a:noFill/>
          <a:miter lim="800000"/>
          <a:headEnd/>
          <a:tailEnd/>
        </a:ln>
      </xdr:spPr>
    </xdr:pic>
    <xdr:clientData fLocksWithSheet="0" fPrintsWithSheet="0"/>
  </xdr:twoCellAnchor>
</xdr:wsDr>
</file>

<file path=xl/drawings/drawing4.xml><?xml version="1.0" encoding="utf-8"?>
<xdr:wsDr xmlns:xdr="http://schemas.openxmlformats.org/drawingml/2006/spreadsheetDrawing" xmlns:a="http://schemas.openxmlformats.org/drawingml/2006/main">
  <xdr:twoCellAnchor editAs="oneCell">
    <xdr:from>
      <xdr:col>9</xdr:col>
      <xdr:colOff>7620</xdr:colOff>
      <xdr:row>2</xdr:row>
      <xdr:rowOff>91440</xdr:rowOff>
    </xdr:from>
    <xdr:to>
      <xdr:col>13</xdr:col>
      <xdr:colOff>47625</xdr:colOff>
      <xdr:row>8</xdr:row>
      <xdr:rowOff>72619</xdr:rowOff>
    </xdr:to>
    <xdr:pic>
      <xdr:nvPicPr>
        <xdr:cNvPr id="79397" name="Picture 2">
          <a:extLst>
            <a:ext uri="{FF2B5EF4-FFF2-40B4-BE49-F238E27FC236}">
              <a16:creationId xmlns:a16="http://schemas.microsoft.com/office/drawing/2014/main" id="{00000000-0008-0000-0300-000025360100}"/>
            </a:ext>
          </a:extLst>
        </xdr:cNvPr>
        <xdr:cNvPicPr>
          <a:picLocks noChangeAspect="1" noChangeArrowheads="1"/>
        </xdr:cNvPicPr>
      </xdr:nvPicPr>
      <xdr:blipFill>
        <a:blip xmlns:r="http://schemas.openxmlformats.org/officeDocument/2006/relationships" r:embed="rId1" cstate="print">
          <a:lum contrast="20000"/>
          <a:grayscl/>
        </a:blip>
        <a:srcRect l="-7507" t="-7249" r="-7507" b="-14601"/>
        <a:stretch>
          <a:fillRect/>
        </a:stretch>
      </xdr:blipFill>
      <xdr:spPr bwMode="auto">
        <a:xfrm>
          <a:off x="2455545" y="472440"/>
          <a:ext cx="1106805" cy="1067029"/>
        </a:xfrm>
        <a:prstGeom prst="rect">
          <a:avLst/>
        </a:prstGeom>
        <a:noFill/>
        <a:ln w="9525">
          <a:noFill/>
          <a:miter lim="800000"/>
          <a:headEnd/>
          <a:tailEnd/>
        </a:ln>
      </xdr:spPr>
    </xdr:pic>
    <xdr:clientData/>
  </xdr:twoCellAnchor>
  <xdr:twoCellAnchor editAs="oneCell">
    <xdr:from>
      <xdr:col>3</xdr:col>
      <xdr:colOff>243416</xdr:colOff>
      <xdr:row>9</xdr:row>
      <xdr:rowOff>84495</xdr:rowOff>
    </xdr:from>
    <xdr:to>
      <xdr:col>19</xdr:col>
      <xdr:colOff>115773</xdr:colOff>
      <xdr:row>22</xdr:row>
      <xdr:rowOff>42372</xdr:rowOff>
    </xdr:to>
    <xdr:sp macro="" textlink="">
      <xdr:nvSpPr>
        <xdr:cNvPr id="15386" name="ZoneTexte 3">
          <a:extLst>
            <a:ext uri="{FF2B5EF4-FFF2-40B4-BE49-F238E27FC236}">
              <a16:creationId xmlns:a16="http://schemas.microsoft.com/office/drawing/2014/main" id="{00000000-0008-0000-0300-00001A3C0000}"/>
            </a:ext>
          </a:extLst>
        </xdr:cNvPr>
        <xdr:cNvSpPr txBox="1">
          <a:spLocks noChangeArrowheads="1"/>
        </xdr:cNvSpPr>
      </xdr:nvSpPr>
      <xdr:spPr bwMode="auto">
        <a:xfrm>
          <a:off x="1037166" y="1711365"/>
          <a:ext cx="4105690" cy="2289136"/>
        </a:xfrm>
        <a:prstGeom prst="rect">
          <a:avLst/>
        </a:prstGeom>
        <a:solidFill>
          <a:srgbClr val="FFFFFF"/>
        </a:solidFill>
        <a:ln w="47625" algn="ctr">
          <a:solidFill>
            <a:srgbClr val="000000"/>
          </a:solidFill>
          <a:miter lim="800000"/>
          <a:headEnd/>
          <a:tailEnd/>
        </a:ln>
      </xdr:spPr>
      <xdr:txBody>
        <a:bodyPr vertOverflow="clip" wrap="square" lIns="91440" tIns="45720" rIns="91440" bIns="45720" anchor="ctr" upright="1"/>
        <a:lstStyle/>
        <a:p>
          <a:pPr algn="ctr" rtl="0">
            <a:defRPr sz="1000"/>
          </a:pPr>
          <a:r>
            <a:rPr lang="fr-FR" sz="2400" b="1" i="0" u="none" strike="noStrike" baseline="0">
              <a:solidFill>
                <a:srgbClr val="000000"/>
              </a:solidFill>
              <a:latin typeface="Arial Black"/>
            </a:rPr>
            <a:t>QUESTIONNAIRE</a:t>
          </a:r>
        </a:p>
        <a:p>
          <a:pPr algn="ctr" rtl="0">
            <a:defRPr sz="1000"/>
          </a:pPr>
          <a:endParaRPr lang="fr-FR" sz="1100" b="1" i="0" u="none" strike="noStrike" baseline="0">
            <a:solidFill>
              <a:srgbClr val="000000"/>
            </a:solidFill>
            <a:latin typeface="Arial Black"/>
          </a:endParaRPr>
        </a:p>
        <a:p>
          <a:pPr algn="ctr" rtl="0">
            <a:defRPr sz="1000"/>
          </a:pPr>
          <a:r>
            <a:rPr lang="fr-FR" sz="1100" b="1" i="0" u="none" strike="noStrike" baseline="0">
              <a:solidFill>
                <a:srgbClr val="000000"/>
              </a:solidFill>
              <a:latin typeface="Arial Black"/>
            </a:rPr>
            <a:t>pour l'obtention des SUBVENTIONS</a:t>
          </a:r>
        </a:p>
        <a:p>
          <a:pPr algn="ctr" rtl="0">
            <a:defRPr sz="1000"/>
          </a:pPr>
          <a:r>
            <a:rPr lang="fr-FR" sz="1100" b="1" i="0" u="none" strike="noStrike" baseline="0">
              <a:solidFill>
                <a:srgbClr val="000000"/>
              </a:solidFill>
              <a:latin typeface="Arial Black"/>
            </a:rPr>
            <a:t>Fonctionnement</a:t>
          </a:r>
        </a:p>
        <a:p>
          <a:pPr algn="ctr" rtl="0">
            <a:defRPr sz="1000"/>
          </a:pPr>
          <a:r>
            <a:rPr lang="fr-FR" sz="1100" b="1" i="0" u="none" strike="noStrike" baseline="0">
              <a:solidFill>
                <a:srgbClr val="000000"/>
              </a:solidFill>
              <a:latin typeface="Arial Black"/>
            </a:rPr>
            <a:t>Aide à l'Encadrement</a:t>
          </a:r>
        </a:p>
        <a:p>
          <a:pPr algn="ctr" rtl="0">
            <a:defRPr sz="1000"/>
          </a:pPr>
          <a:r>
            <a:rPr lang="fr-FR" sz="1100" b="1" i="0" u="none" strike="noStrike" baseline="0">
              <a:solidFill>
                <a:srgbClr val="000000"/>
              </a:solidFill>
              <a:latin typeface="Arial Black"/>
            </a:rPr>
            <a:t>Politique des Officiels</a:t>
          </a:r>
        </a:p>
        <a:p>
          <a:pPr algn="ctr" rtl="0">
            <a:defRPr sz="1000"/>
          </a:pPr>
          <a:r>
            <a:rPr lang="fr-FR" sz="1100" b="1" i="0" u="none" strike="noStrike" baseline="0">
              <a:solidFill>
                <a:srgbClr val="000000"/>
              </a:solidFill>
              <a:latin typeface="Arial Black"/>
            </a:rPr>
            <a:t>Résultats</a:t>
          </a:r>
        </a:p>
        <a:p>
          <a:pPr algn="ctr" rtl="0">
            <a:defRPr sz="1000"/>
          </a:pPr>
          <a:r>
            <a:rPr lang="fr-FR" sz="1100" b="1" i="0" u="none" strike="noStrike" baseline="0">
              <a:solidFill>
                <a:srgbClr val="000000"/>
              </a:solidFill>
              <a:latin typeface="Arial Black"/>
            </a:rPr>
            <a:t>Trantsports Déplacements</a:t>
          </a:r>
        </a:p>
      </xdr:txBody>
    </xdr:sp>
    <xdr:clientData/>
  </xdr:twoCellAnchor>
  <xdr:twoCellAnchor editAs="oneCell">
    <xdr:from>
      <xdr:col>3</xdr:col>
      <xdr:colOff>162982</xdr:colOff>
      <xdr:row>0</xdr:row>
      <xdr:rowOff>128058</xdr:rowOff>
    </xdr:from>
    <xdr:to>
      <xdr:col>18</xdr:col>
      <xdr:colOff>159617</xdr:colOff>
      <xdr:row>2</xdr:row>
      <xdr:rowOff>145360</xdr:rowOff>
    </xdr:to>
    <xdr:sp macro="" textlink="">
      <xdr:nvSpPr>
        <xdr:cNvPr id="15391" name="ZoneTexte 11">
          <a:extLst>
            <a:ext uri="{FF2B5EF4-FFF2-40B4-BE49-F238E27FC236}">
              <a16:creationId xmlns:a16="http://schemas.microsoft.com/office/drawing/2014/main" id="{00000000-0008-0000-0300-00001F3C0000}"/>
            </a:ext>
          </a:extLst>
        </xdr:cNvPr>
        <xdr:cNvSpPr txBox="1">
          <a:spLocks noChangeArrowheads="1"/>
        </xdr:cNvSpPr>
      </xdr:nvSpPr>
      <xdr:spPr bwMode="auto">
        <a:xfrm>
          <a:off x="1032932" y="137583"/>
          <a:ext cx="3972983" cy="397933"/>
        </a:xfrm>
        <a:prstGeom prst="rect">
          <a:avLst/>
        </a:prstGeom>
        <a:solidFill>
          <a:srgbClr val="FFFFFF"/>
        </a:solidFill>
        <a:ln w="9525">
          <a:solidFill>
            <a:srgbClr val="BCBCBC"/>
          </a:solidFill>
          <a:miter lim="800000"/>
          <a:headEnd/>
          <a:tailEnd/>
        </a:ln>
      </xdr:spPr>
      <xdr:txBody>
        <a:bodyPr vertOverflow="clip" wrap="square" lIns="91440" tIns="45720" rIns="91440" bIns="45720" anchor="ctr" upright="1"/>
        <a:lstStyle/>
        <a:p>
          <a:pPr algn="ctr" rtl="1">
            <a:defRPr sz="1000"/>
          </a:pPr>
          <a:r>
            <a:rPr lang="fr-FR" sz="1600" b="0" i="0" strike="noStrike">
              <a:solidFill>
                <a:srgbClr val="000000"/>
              </a:solidFill>
              <a:latin typeface="Forte"/>
            </a:rPr>
            <a:t>Office Municipal des Sports d'Eybens</a:t>
          </a:r>
        </a:p>
      </xdr:txBody>
    </xdr:sp>
    <xdr:clientData/>
  </xdr:twoCellAnchor>
  <xdr:twoCellAnchor editAs="absolute">
    <xdr:from>
      <xdr:col>19</xdr:col>
      <xdr:colOff>137160</xdr:colOff>
      <xdr:row>4</xdr:row>
      <xdr:rowOff>15240</xdr:rowOff>
    </xdr:from>
    <xdr:to>
      <xdr:col>21</xdr:col>
      <xdr:colOff>152400</xdr:colOff>
      <xdr:row>7</xdr:row>
      <xdr:rowOff>7620</xdr:rowOff>
    </xdr:to>
    <xdr:pic>
      <xdr:nvPicPr>
        <xdr:cNvPr id="79400" name="Image 9" descr="BoutonAide.png">
          <a:hlinkClick xmlns:r="http://schemas.openxmlformats.org/officeDocument/2006/relationships" r:id="rId2" tooltip="Onglet TITRE    page1 &gt; Site internet OMS EYBENS"/>
          <a:extLst>
            <a:ext uri="{FF2B5EF4-FFF2-40B4-BE49-F238E27FC236}">
              <a16:creationId xmlns:a16="http://schemas.microsoft.com/office/drawing/2014/main" id="{00000000-0008-0000-0300-000028360100}"/>
            </a:ext>
          </a:extLst>
        </xdr:cNvPr>
        <xdr:cNvPicPr>
          <a:picLocks noChangeAspect="1"/>
        </xdr:cNvPicPr>
      </xdr:nvPicPr>
      <xdr:blipFill>
        <a:blip xmlns:r="http://schemas.openxmlformats.org/officeDocument/2006/relationships" r:embed="rId3" cstate="print">
          <a:grayscl/>
        </a:blip>
        <a:srcRect/>
        <a:stretch>
          <a:fillRect/>
        </a:stretch>
      </xdr:blipFill>
      <xdr:spPr bwMode="auto">
        <a:xfrm>
          <a:off x="5250180" y="731520"/>
          <a:ext cx="548640" cy="518160"/>
        </a:xfrm>
        <a:prstGeom prst="rect">
          <a:avLst/>
        </a:prstGeom>
        <a:noFill/>
        <a:ln w="9525">
          <a:noFill/>
          <a:miter lim="800000"/>
          <a:headEnd/>
          <a:tailEnd/>
        </a:ln>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7</xdr:col>
      <xdr:colOff>243840</xdr:colOff>
      <xdr:row>0</xdr:row>
      <xdr:rowOff>144780</xdr:rowOff>
    </xdr:from>
    <xdr:to>
      <xdr:col>8</xdr:col>
      <xdr:colOff>381000</xdr:colOff>
      <xdr:row>2</xdr:row>
      <xdr:rowOff>167640</xdr:rowOff>
    </xdr:to>
    <xdr:pic>
      <xdr:nvPicPr>
        <xdr:cNvPr id="62631" name="Image 9" descr="BoutonAide.png">
          <a:hlinkClick xmlns:r="http://schemas.openxmlformats.org/officeDocument/2006/relationships" r:id="rId1" tooltip="Site OMS Eybens - Onglet Présentation   page 2"/>
          <a:extLst>
            <a:ext uri="{FF2B5EF4-FFF2-40B4-BE49-F238E27FC236}">
              <a16:creationId xmlns:a16="http://schemas.microsoft.com/office/drawing/2014/main" id="{00000000-0008-0000-0400-0000A7F400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4152900" y="144780"/>
          <a:ext cx="533400" cy="495300"/>
        </a:xfrm>
        <a:prstGeom prst="rect">
          <a:avLst/>
        </a:prstGeom>
        <a:noFill/>
        <a:ln w="9525">
          <a:noFill/>
          <a:miter lim="800000"/>
          <a:headEnd/>
          <a:tailEnd/>
        </a:ln>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7</xdr:col>
      <xdr:colOff>939165</xdr:colOff>
      <xdr:row>0</xdr:row>
      <xdr:rowOff>15240</xdr:rowOff>
    </xdr:from>
    <xdr:to>
      <xdr:col>7</xdr:col>
      <xdr:colOff>1464945</xdr:colOff>
      <xdr:row>0</xdr:row>
      <xdr:rowOff>45720</xdr:rowOff>
    </xdr:to>
    <xdr:pic>
      <xdr:nvPicPr>
        <xdr:cNvPr id="63631" name="Image 9" descr="BoutonAide.png">
          <a:hlinkClick xmlns:r="http://schemas.openxmlformats.org/officeDocument/2006/relationships" r:id="rId1"/>
          <a:extLst>
            <a:ext uri="{FF2B5EF4-FFF2-40B4-BE49-F238E27FC236}">
              <a16:creationId xmlns:a16="http://schemas.microsoft.com/office/drawing/2014/main" id="{00000000-0008-0000-0500-00008FF800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8610600" y="15240"/>
          <a:ext cx="525780" cy="30480"/>
        </a:xfrm>
        <a:prstGeom prst="rect">
          <a:avLst/>
        </a:prstGeom>
        <a:noFill/>
        <a:ln w="9525">
          <a:noFill/>
          <a:miter lim="800000"/>
          <a:headEnd/>
          <a:tailEnd/>
        </a:ln>
      </xdr:spPr>
    </xdr:pic>
    <xdr:clientData fPrintsWithSheet="0"/>
  </xdr:twoCellAnchor>
  <xdr:twoCellAnchor editAs="oneCell">
    <xdr:from>
      <xdr:col>7</xdr:col>
      <xdr:colOff>365760</xdr:colOff>
      <xdr:row>0</xdr:row>
      <xdr:rowOff>183967</xdr:rowOff>
    </xdr:from>
    <xdr:to>
      <xdr:col>7</xdr:col>
      <xdr:colOff>807720</xdr:colOff>
      <xdr:row>2</xdr:row>
      <xdr:rowOff>167639</xdr:rowOff>
    </xdr:to>
    <xdr:pic>
      <xdr:nvPicPr>
        <xdr:cNvPr id="3" name="Image 9" descr="BoutonAide.png">
          <a:hlinkClick xmlns:r="http://schemas.openxmlformats.org/officeDocument/2006/relationships" r:id="rId1" tooltip="Site OMS Eybens - Onglet Administration 1   page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8008620" y="183967"/>
          <a:ext cx="441960" cy="410392"/>
        </a:xfrm>
        <a:prstGeom prst="rect">
          <a:avLst/>
        </a:prstGeom>
        <a:noFill/>
        <a:ln w="9525">
          <a:noFill/>
          <a:miter lim="800000"/>
          <a:headEnd/>
          <a:tailEnd/>
        </a:ln>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7</xdr:col>
      <xdr:colOff>1363980</xdr:colOff>
      <xdr:row>0</xdr:row>
      <xdr:rowOff>151516</xdr:rowOff>
    </xdr:from>
    <xdr:to>
      <xdr:col>7</xdr:col>
      <xdr:colOff>1828800</xdr:colOff>
      <xdr:row>2</xdr:row>
      <xdr:rowOff>205739</xdr:rowOff>
    </xdr:to>
    <xdr:pic>
      <xdr:nvPicPr>
        <xdr:cNvPr id="64655" name="Image 9" descr="BoutonAide.png">
          <a:hlinkClick xmlns:r="http://schemas.openxmlformats.org/officeDocument/2006/relationships" r:id="rId1" tooltip="Site OMS Aide Administration 2 Page 4"/>
          <a:extLst>
            <a:ext uri="{FF2B5EF4-FFF2-40B4-BE49-F238E27FC236}">
              <a16:creationId xmlns:a16="http://schemas.microsoft.com/office/drawing/2014/main" id="{00000000-0008-0000-0600-00008FFC00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8633460" y="151516"/>
          <a:ext cx="464820" cy="458083"/>
        </a:xfrm>
        <a:prstGeom prst="rect">
          <a:avLst/>
        </a:prstGeom>
        <a:noFill/>
        <a:ln w="9525">
          <a:noFill/>
          <a:miter lim="800000"/>
          <a:headEnd/>
          <a:tailEnd/>
        </a:ln>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15</xdr:col>
      <xdr:colOff>91440</xdr:colOff>
      <xdr:row>0</xdr:row>
      <xdr:rowOff>175260</xdr:rowOff>
    </xdr:from>
    <xdr:to>
      <xdr:col>16</xdr:col>
      <xdr:colOff>129540</xdr:colOff>
      <xdr:row>3</xdr:row>
      <xdr:rowOff>30480</xdr:rowOff>
    </xdr:to>
    <xdr:pic>
      <xdr:nvPicPr>
        <xdr:cNvPr id="65679" name="Image 9" descr="BoutonAide.png">
          <a:hlinkClick xmlns:r="http://schemas.openxmlformats.org/officeDocument/2006/relationships" r:id="rId1"/>
          <a:extLst>
            <a:ext uri="{FF2B5EF4-FFF2-40B4-BE49-F238E27FC236}">
              <a16:creationId xmlns:a16="http://schemas.microsoft.com/office/drawing/2014/main" id="{00000000-0008-0000-0700-00008F00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5524500" y="175260"/>
          <a:ext cx="510540" cy="510540"/>
        </a:xfrm>
        <a:prstGeom prst="rect">
          <a:avLst/>
        </a:prstGeom>
        <a:noFill/>
        <a:ln w="9525">
          <a:noFill/>
          <a:miter lim="800000"/>
          <a:headEnd/>
          <a:tailEnd/>
        </a:ln>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9</xdr:col>
      <xdr:colOff>0</xdr:colOff>
      <xdr:row>2</xdr:row>
      <xdr:rowOff>0</xdr:rowOff>
    </xdr:from>
    <xdr:to>
      <xdr:col>9</xdr:col>
      <xdr:colOff>556260</xdr:colOff>
      <xdr:row>5</xdr:row>
      <xdr:rowOff>30480</xdr:rowOff>
    </xdr:to>
    <xdr:pic>
      <xdr:nvPicPr>
        <xdr:cNvPr id="66703" name="Image 9" descr="BoutonAide.png">
          <a:hlinkClick xmlns:r="http://schemas.openxmlformats.org/officeDocument/2006/relationships" r:id="rId1" tooltip="Site OMS Eybens - Onglet Encadrement    page 6"/>
          <a:extLst>
            <a:ext uri="{FF2B5EF4-FFF2-40B4-BE49-F238E27FC236}">
              <a16:creationId xmlns:a16="http://schemas.microsoft.com/office/drawing/2014/main" id="{00000000-0008-0000-0800-00008F040100}"/>
            </a:ext>
          </a:extLst>
        </xdr:cNvPr>
        <xdr:cNvPicPr>
          <a:picLocks noChangeAspect="1"/>
        </xdr:cNvPicPr>
      </xdr:nvPicPr>
      <xdr:blipFill>
        <a:blip xmlns:r="http://schemas.openxmlformats.org/officeDocument/2006/relationships" r:embed="rId2" cstate="print">
          <a:grayscl/>
        </a:blip>
        <a:srcRect/>
        <a:stretch>
          <a:fillRect/>
        </a:stretch>
      </xdr:blipFill>
      <xdr:spPr bwMode="auto">
        <a:xfrm>
          <a:off x="5288280" y="441960"/>
          <a:ext cx="556260" cy="556260"/>
        </a:xfrm>
        <a:prstGeom prst="rect">
          <a:avLst/>
        </a:prstGeom>
        <a:noFill/>
        <a:ln w="9525">
          <a:noFill/>
          <a:miter lim="800000"/>
          <a:headEnd/>
          <a:tailEnd/>
        </a:ln>
      </xdr:spPr>
    </xdr:pic>
    <xdr:clientData fPrintsWithSheet="0"/>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BASECLUBSPLUS" displayName="BASECLUBSPLUS" ref="Y76:AQ112" totalsRowShown="0" tableBorderDxfId="188">
  <autoFilter ref="Y76:AQ112" xr:uid="{00000000-0009-0000-0100-000001000000}"/>
  <sortState xmlns:xlrd2="http://schemas.microsoft.com/office/spreadsheetml/2017/richdata2" ref="Y75:AQ110">
    <sortCondition ref="AB74:AB110"/>
  </sortState>
  <tableColumns count="19">
    <tableColumn id="1" xr3:uid="{00000000-0010-0000-0000-000001000000}" name="Libre" dataDxfId="187"/>
    <tableColumn id="2" xr3:uid="{00000000-0010-0000-0000-000002000000}" name="SelectRef" dataDxfId="186">
      <calculatedColumnFormula>+IF(AB77=CHOIXClub,AA77,0)</calculatedColumnFormula>
    </tableColumn>
    <tableColumn id="3" xr3:uid="{00000000-0010-0000-0000-000003000000}" name="REF" dataDxfId="185"/>
    <tableColumn id="4" xr3:uid="{00000000-0010-0000-0000-000004000000}" name="Nom Club" dataDxfId="184"/>
    <tableColumn id="5" xr3:uid="{00000000-0010-0000-0000-000005000000}" name="Abrév" dataDxfId="183"/>
    <tableColumn id="19" xr3:uid="{00000000-0010-0000-0000-000013000000}" name="Groupe Reférents" dataDxfId="182"/>
    <tableColumn id="6" xr3:uid="{00000000-0010-0000-0000-000006000000}" name="Dates CR A.G." dataDxfId="181"/>
    <tableColumn id="7" xr3:uid="{00000000-0010-0000-0000-000007000000}" name="CODE SIRET_x000a_Format personnalisé" dataDxfId="180"/>
    <tableColumn id="8" xr3:uid="{00000000-0010-0000-0000-000008000000}" name="Saison de Référence pour les adhérents" dataDxfId="179"/>
    <tableColumn id="9" xr3:uid="{00000000-0010-0000-0000-000009000000}" name="Régional_x000a_Equipes" dataDxfId="178"/>
    <tableColumn id="10" xr3:uid="{00000000-0010-0000-0000-00000A000000}" name="InterRégional ou NC_x000a_Equipes" dataDxfId="177"/>
    <tableColumn id="11" xr3:uid="{00000000-0010-0000-0000-00000B000000}" name="National_x000a_Equipes" dataDxfId="176"/>
    <tableColumn id="12" xr3:uid="{00000000-0010-0000-0000-00000C000000}" name="Régional_x000a_Individuel" dataDxfId="175"/>
    <tableColumn id="13" xr3:uid="{00000000-0010-0000-0000-00000D000000}" name="InterRégional ou NC_x000a_ Individuel" dataDxfId="174"/>
    <tableColumn id="14" xr3:uid="{00000000-0010-0000-0000-00000E000000}" name="National_x000a_Individuel" dataDxfId="173"/>
    <tableColumn id="15" xr3:uid="{00000000-0010-0000-0000-00000F000000}" name="Calendrier connu pour la saison" dataDxfId="172"/>
    <tableColumn id="16" xr3:uid="{00000000-0010-0000-0000-000010000000}" name="Calendrier connu pour la saison …3" dataDxfId="171"/>
    <tableColumn id="17" xr3:uid="{00000000-0010-0000-0000-000011000000}" name="Liste OMS Entraîneurs" dataDxfId="170"/>
    <tableColumn id="18" xr3:uid="{00000000-0010-0000-0000-000012000000}" name="Classe Club" dataDxfId="169"/>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1000000}" name="Tableau23" displayName="Tableau23" ref="A4:D30" totalsRowShown="0" headerRowDxfId="168">
  <autoFilter ref="A4:D30" xr:uid="{00000000-0009-0000-0100-000017000000}"/>
  <sortState xmlns:xlrd2="http://schemas.microsoft.com/office/spreadsheetml/2017/richdata2" ref="A5:D30">
    <sortCondition descending="1" ref="A4:A30"/>
  </sortState>
  <tableColumns count="4">
    <tableColumn id="1" xr3:uid="{00000000-0010-0000-0100-000001000000}" name="Dates MAJ" dataDxfId="167"/>
    <tableColumn id="4" xr3:uid="{00000000-0010-0000-0100-000004000000}" name="Onglets" dataDxfId="166"/>
    <tableColumn id="2" xr3:uid="{00000000-0010-0000-0100-000002000000}" name="Explications" dataDxfId="165"/>
    <tableColumn id="3" xr3:uid="{00000000-0010-0000-0100-000003000000}" name="Modifications" dataDxfId="164"/>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oms-eybens.com/infos-associations/"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hyperlink" Target="https://www.oms-eybens.com/infos-aux-association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32.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3.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oms-eybens.com/infos-aux-associations/dossiers-subventions/onglet-officiels-p8/" TargetMode="External"/><Relationship Id="rId13" Type="http://schemas.openxmlformats.org/officeDocument/2006/relationships/hyperlink" Target="https://www.oms-eybens.com/infos-aux-associations/dossiers-subventions/onglet-charges-p13/" TargetMode="External"/><Relationship Id="rId18" Type="http://schemas.openxmlformats.org/officeDocument/2006/relationships/hyperlink" Target="https://www.oms-eybens.com/infos-aux-associations/dossiers-subventions/onglet-final-pj-p18/" TargetMode="External"/><Relationship Id="rId3" Type="http://schemas.openxmlformats.org/officeDocument/2006/relationships/hyperlink" Target="https://www.oms-eybens.com/infos-aux-associations/dossiers-subventions/onglet-administration1-p3/" TargetMode="External"/><Relationship Id="rId21" Type="http://schemas.openxmlformats.org/officeDocument/2006/relationships/hyperlink" Target="https://www.oms-eybens.com/infos-aux-associations/dossiers-subventions/onglet-contr%C3%B4le/" TargetMode="External"/><Relationship Id="rId7" Type="http://schemas.openxmlformats.org/officeDocument/2006/relationships/hyperlink" Target="https://www.oms-eybens.com/infos-aux-associations/dossiers-subventions/onglet-liste-entraineurs-p7/" TargetMode="External"/><Relationship Id="rId12" Type="http://schemas.openxmlformats.org/officeDocument/2006/relationships/hyperlink" Target="https://www.oms-eybens.com/infos-aux-associations/dossiers-subventions/onglet-resul-indiv-p12/" TargetMode="External"/><Relationship Id="rId17" Type="http://schemas.openxmlformats.org/officeDocument/2006/relationships/hyperlink" Target="https://www.oms-eybens.com/infos-aux-associations/dossiers-subventions/onglets-pr%C3%A9vi-p16-17/" TargetMode="External"/><Relationship Id="rId2" Type="http://schemas.openxmlformats.org/officeDocument/2006/relationships/hyperlink" Target="https://www.oms-eybens.com/infos-aux-associations/dossiers-subventions/onglet-pr%C3%A9sentation-p2/" TargetMode="External"/><Relationship Id="rId16" Type="http://schemas.openxmlformats.org/officeDocument/2006/relationships/hyperlink" Target="https://www.oms-eybens.com/infos-aux-associations/dossiers-subventions/onglets-pr%C3%A9vi-p16-17/" TargetMode="External"/><Relationship Id="rId20" Type="http://schemas.openxmlformats.org/officeDocument/2006/relationships/hyperlink" Target="https://www.oms-eybens.com/infos-aux-associations/dossiers-subventions/onglet-sommaire/" TargetMode="External"/><Relationship Id="rId1" Type="http://schemas.openxmlformats.org/officeDocument/2006/relationships/hyperlink" Target="https://www.oms-eybens.com/infos-aux-associations/dossiers-subventions/onglet-titre-p1/" TargetMode="External"/><Relationship Id="rId6" Type="http://schemas.openxmlformats.org/officeDocument/2006/relationships/hyperlink" Target="https://www.oms-eybens.com/infos-aux-associations/dossiers-subventions/onglet-encadrement-p6/" TargetMode="External"/><Relationship Id="rId11" Type="http://schemas.openxmlformats.org/officeDocument/2006/relationships/hyperlink" Target="https://www.oms-eybens.com/infos-aux-associations/dossiers-subventions/onglet-compet-indiv-p11/" TargetMode="External"/><Relationship Id="rId5" Type="http://schemas.openxmlformats.org/officeDocument/2006/relationships/hyperlink" Target="https://www.oms-eybens.com/infos-aux-associations/dossiers-subventions/onglet-r%C3%A9partitions-p5/" TargetMode="External"/><Relationship Id="rId15" Type="http://schemas.openxmlformats.org/officeDocument/2006/relationships/hyperlink" Target="https://www.oms-eybens.com/infos-aux-associations/dossiers-subventions/onglet-bilan-p15/" TargetMode="External"/><Relationship Id="rId23" Type="http://schemas.openxmlformats.org/officeDocument/2006/relationships/drawing" Target="../drawings/drawing3.xml"/><Relationship Id="rId10" Type="http://schemas.openxmlformats.org/officeDocument/2006/relationships/hyperlink" Target="https://www.oms-eybens.com/infos-aux-associations/dossiers-subventions/onglet-resul-equip-p-10/" TargetMode="External"/><Relationship Id="rId19" Type="http://schemas.openxmlformats.org/officeDocument/2006/relationships/hyperlink" Target="https://www.oms-eybens.com/infos-aux-associations/dossiers-subventions/onglet-depart/" TargetMode="External"/><Relationship Id="rId4" Type="http://schemas.openxmlformats.org/officeDocument/2006/relationships/hyperlink" Target="https://www.oms-eybens.com/infos-aux-associations/dossiers-subventions/onglet-administration2-p4/" TargetMode="External"/><Relationship Id="rId9" Type="http://schemas.openxmlformats.org/officeDocument/2006/relationships/hyperlink" Target="https://www.oms-eybens.com/infos-aux-associations/dossiers-subventions/onglet-compet-equip-p9/" TargetMode="External"/><Relationship Id="rId14" Type="http://schemas.openxmlformats.org/officeDocument/2006/relationships/hyperlink" Target="https://www.oms-eybens.com/infos-aux-associations/dossiers-subventions/onglet-produits-p14/"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00B050"/>
  </sheetPr>
  <dimension ref="A1:M134"/>
  <sheetViews>
    <sheetView topLeftCell="A85" zoomScale="90" zoomScaleNormal="90" workbookViewId="0">
      <selection activeCell="G33" sqref="G33"/>
    </sheetView>
  </sheetViews>
  <sheetFormatPr baseColWidth="10" defaultColWidth="9" defaultRowHeight="14.25"/>
  <cols>
    <col min="1" max="1" width="28.375" style="374" customWidth="1"/>
    <col min="2" max="2" width="8" style="374" customWidth="1"/>
    <col min="3" max="3" width="32.75" style="374" customWidth="1"/>
    <col min="4" max="4" width="6.75" style="374" customWidth="1"/>
    <col min="5" max="5" width="33.375" style="374" customWidth="1"/>
    <col min="6" max="6" width="9" style="374"/>
    <col min="7" max="7" width="14.625" style="374" customWidth="1"/>
    <col min="8" max="8" width="25.875" style="374" customWidth="1"/>
    <col min="9" max="16384" width="9" style="374"/>
  </cols>
  <sheetData>
    <row r="1" spans="1:8">
      <c r="A1" s="1051" t="s">
        <v>729</v>
      </c>
      <c r="B1" s="1051"/>
      <c r="C1" s="1051"/>
      <c r="D1" s="1051"/>
      <c r="E1" s="1051"/>
      <c r="F1" s="1216"/>
      <c r="G1" s="1412" t="str">
        <f>Version</f>
        <v>Version : 2022.12.08</v>
      </c>
    </row>
    <row r="2" spans="1:8">
      <c r="A2" s="1051" t="s">
        <v>836</v>
      </c>
      <c r="B2" s="1051"/>
      <c r="C2" s="1051"/>
      <c r="D2" s="1051"/>
      <c r="E2" s="1051"/>
    </row>
    <row r="3" spans="1:8" ht="22.5" customHeight="1">
      <c r="A3" s="1240" t="s">
        <v>963</v>
      </c>
      <c r="B3" s="1051"/>
      <c r="C3" s="1051"/>
      <c r="D3" s="1051"/>
      <c r="E3" s="1051"/>
    </row>
    <row r="4" spans="1:8" ht="7.9" customHeight="1">
      <c r="A4" s="1049"/>
      <c r="B4" s="1050"/>
      <c r="C4" s="1050"/>
      <c r="D4" s="1050"/>
      <c r="E4" s="1050"/>
    </row>
    <row r="5" spans="1:8" ht="19.149999999999999" customHeight="1">
      <c r="A5" s="1237" t="s">
        <v>959</v>
      </c>
      <c r="B5" s="1041"/>
    </row>
    <row r="6" spans="1:8" ht="18" customHeight="1">
      <c r="A6" s="1413" t="s">
        <v>1058</v>
      </c>
      <c r="B6" s="1413"/>
      <c r="C6" s="1413"/>
      <c r="D6" s="1413"/>
      <c r="E6" s="1413"/>
      <c r="F6" s="1413"/>
      <c r="G6" s="1413"/>
      <c r="H6" s="1041"/>
    </row>
    <row r="7" spans="1:8" ht="19.149999999999999" customHeight="1">
      <c r="A7" s="1414" t="s">
        <v>960</v>
      </c>
      <c r="B7" s="1413"/>
      <c r="C7" s="1413"/>
      <c r="D7" s="1413"/>
      <c r="E7" s="1413"/>
      <c r="F7" s="1413"/>
      <c r="G7" s="1413"/>
      <c r="H7" s="1041"/>
    </row>
    <row r="8" spans="1:8" ht="19.149999999999999" customHeight="1">
      <c r="A8" s="1238" t="s">
        <v>1046</v>
      </c>
      <c r="B8" s="603"/>
      <c r="C8" s="603"/>
      <c r="D8" s="603"/>
      <c r="E8" s="603"/>
      <c r="F8" s="603"/>
      <c r="G8" s="603"/>
      <c r="H8" s="603"/>
    </row>
    <row r="9" spans="1:8" ht="19.149999999999999" customHeight="1">
      <c r="A9" s="1238" t="s">
        <v>1044</v>
      </c>
      <c r="B9" s="603"/>
      <c r="C9" s="603"/>
      <c r="D9" s="603"/>
      <c r="E9" s="603"/>
      <c r="F9" s="603"/>
      <c r="G9" s="603"/>
      <c r="H9" s="603"/>
    </row>
    <row r="10" spans="1:8" ht="45" customHeight="1">
      <c r="A10" s="1448" t="s">
        <v>1045</v>
      </c>
      <c r="B10" s="1448"/>
      <c r="C10" s="1448"/>
      <c r="D10" s="1448"/>
      <c r="E10" s="1448"/>
      <c r="F10" s="1448"/>
      <c r="G10" s="1448"/>
      <c r="H10" s="1448"/>
    </row>
    <row r="11" spans="1:8" ht="46.5" customHeight="1">
      <c r="A11" s="1449" t="s">
        <v>1059</v>
      </c>
      <c r="B11" s="1449"/>
      <c r="C11" s="1449"/>
      <c r="D11" s="1434" t="s">
        <v>1056</v>
      </c>
      <c r="E11" s="1435" t="s">
        <v>1057</v>
      </c>
      <c r="F11" s="603"/>
      <c r="G11" s="603"/>
      <c r="H11" s="603"/>
    </row>
    <row r="12" spans="1:8" ht="96.75" customHeight="1">
      <c r="A12" s="1238"/>
      <c r="B12" s="603"/>
      <c r="C12" s="603"/>
      <c r="D12" s="603"/>
      <c r="E12" s="1002"/>
      <c r="F12" s="603"/>
      <c r="G12" s="603"/>
      <c r="H12" s="603"/>
    </row>
    <row r="13" spans="1:8" ht="27" customHeight="1">
      <c r="A13" s="1239" t="s">
        <v>962</v>
      </c>
      <c r="B13" s="1042"/>
      <c r="C13" s="1042"/>
      <c r="D13" s="1042"/>
      <c r="E13" s="1042"/>
      <c r="F13" s="1042"/>
      <c r="G13" s="1042"/>
    </row>
    <row r="14" spans="1:8">
      <c r="A14" s="1043" t="s">
        <v>961</v>
      </c>
      <c r="B14" s="1041"/>
      <c r="C14" s="1041"/>
      <c r="D14" s="1041"/>
      <c r="E14" s="1041"/>
      <c r="F14" s="1041"/>
      <c r="G14" s="1041"/>
    </row>
    <row r="15" spans="1:8">
      <c r="A15" s="603" t="s">
        <v>939</v>
      </c>
      <c r="B15" s="603"/>
      <c r="C15" s="603"/>
      <c r="D15" s="603"/>
      <c r="E15" s="603"/>
      <c r="F15" s="603"/>
      <c r="G15" s="603"/>
    </row>
    <row r="16" spans="1:8">
      <c r="A16" s="603" t="s">
        <v>940</v>
      </c>
      <c r="B16" s="603"/>
      <c r="C16" s="603"/>
      <c r="D16" s="603"/>
      <c r="E16" s="603"/>
      <c r="F16" s="603"/>
      <c r="G16" s="603"/>
    </row>
    <row r="17" spans="1:13" ht="15" thickBot="1"/>
    <row r="18" spans="1:13" ht="15" thickBot="1">
      <c r="A18" s="1212" t="s">
        <v>920</v>
      </c>
      <c r="B18" s="1213"/>
    </row>
    <row r="19" spans="1:13">
      <c r="A19" s="603" t="s">
        <v>728</v>
      </c>
      <c r="B19" s="603"/>
      <c r="C19" s="603"/>
      <c r="D19" s="603"/>
      <c r="E19" s="603"/>
      <c r="F19" s="603" t="s">
        <v>922</v>
      </c>
      <c r="G19" s="603"/>
    </row>
    <row r="20" spans="1:13">
      <c r="A20" s="603" t="s">
        <v>923</v>
      </c>
      <c r="B20" s="603"/>
      <c r="C20" s="603"/>
      <c r="D20" s="603"/>
      <c r="E20" s="603"/>
      <c r="F20" s="1215" t="s">
        <v>921</v>
      </c>
      <c r="G20" s="603"/>
    </row>
    <row r="21" spans="1:13">
      <c r="A21" s="1044"/>
      <c r="B21" s="1044"/>
      <c r="C21" s="1044"/>
      <c r="D21" s="1044"/>
      <c r="E21" s="1044"/>
      <c r="F21" s="1044"/>
      <c r="G21" s="1044"/>
    </row>
    <row r="23" spans="1:13">
      <c r="A23" s="1045" t="s">
        <v>720</v>
      </c>
    </row>
    <row r="24" spans="1:13">
      <c r="A24" s="776" t="s">
        <v>721</v>
      </c>
      <c r="F24" s="1216"/>
      <c r="G24" s="1216"/>
    </row>
    <row r="25" spans="1:13">
      <c r="F25" s="1216"/>
      <c r="G25" s="1216"/>
      <c r="I25" s="1043" t="s">
        <v>717</v>
      </c>
      <c r="J25" s="1041"/>
      <c r="K25" s="1041"/>
      <c r="L25" s="1041"/>
      <c r="M25" s="1041"/>
    </row>
    <row r="26" spans="1:13">
      <c r="F26" s="1216"/>
      <c r="G26" s="1216"/>
      <c r="I26" s="1043" t="s">
        <v>718</v>
      </c>
      <c r="J26" s="1041"/>
      <c r="K26" s="1041"/>
      <c r="L26" s="1041"/>
      <c r="M26" s="1041"/>
    </row>
    <row r="27" spans="1:13">
      <c r="F27" s="1216"/>
      <c r="G27" s="1216"/>
      <c r="I27" s="1043" t="s">
        <v>719</v>
      </c>
      <c r="J27" s="1041"/>
      <c r="K27" s="1041"/>
      <c r="L27" s="1041"/>
      <c r="M27" s="1041"/>
    </row>
    <row r="48" spans="9:9">
      <c r="I48" s="1042"/>
    </row>
    <row r="49" spans="1:9">
      <c r="I49" s="1042"/>
    </row>
    <row r="50" spans="1:9">
      <c r="I50" s="1042"/>
    </row>
    <row r="55" spans="1:9">
      <c r="A55" s="1214" t="s">
        <v>722</v>
      </c>
      <c r="B55" s="776"/>
      <c r="C55" s="776"/>
    </row>
    <row r="57" spans="1:9">
      <c r="C57" s="603" t="s">
        <v>724</v>
      </c>
      <c r="D57" s="603"/>
    </row>
    <row r="58" spans="1:9">
      <c r="C58" s="603" t="s">
        <v>723</v>
      </c>
      <c r="D58" s="603"/>
    </row>
    <row r="61" spans="1:9">
      <c r="A61" s="1214" t="s">
        <v>726</v>
      </c>
      <c r="B61" s="776"/>
      <c r="C61" s="776"/>
    </row>
    <row r="63" spans="1:9">
      <c r="A63" s="1216"/>
    </row>
    <row r="64" spans="1:9">
      <c r="A64" s="1216"/>
    </row>
    <row r="65" spans="1:1">
      <c r="A65" s="1216"/>
    </row>
    <row r="66" spans="1:1">
      <c r="A66" s="1216"/>
    </row>
    <row r="67" spans="1:1">
      <c r="A67" s="1216"/>
    </row>
    <row r="68" spans="1:1">
      <c r="A68" s="1216"/>
    </row>
    <row r="69" spans="1:1">
      <c r="A69" s="1216"/>
    </row>
    <row r="70" spans="1:1">
      <c r="A70" s="1216"/>
    </row>
    <row r="71" spans="1:1">
      <c r="A71" s="1216"/>
    </row>
    <row r="72" spans="1:1">
      <c r="A72" s="1216"/>
    </row>
    <row r="73" spans="1:1">
      <c r="A73" s="1216"/>
    </row>
    <row r="74" spans="1:1">
      <c r="A74" s="1216"/>
    </row>
    <row r="75" spans="1:1">
      <c r="A75" s="1216"/>
    </row>
    <row r="76" spans="1:1">
      <c r="A76" s="1216"/>
    </row>
    <row r="77" spans="1:1">
      <c r="A77" s="1216"/>
    </row>
    <row r="78" spans="1:1">
      <c r="A78" s="1216"/>
    </row>
    <row r="79" spans="1:1">
      <c r="A79" s="1216"/>
    </row>
    <row r="80" spans="1:1">
      <c r="A80" s="776" t="s">
        <v>725</v>
      </c>
    </row>
    <row r="92" spans="1:2">
      <c r="A92" s="776" t="s">
        <v>727</v>
      </c>
      <c r="B92" s="776"/>
    </row>
    <row r="112" spans="1:10">
      <c r="A112" s="983"/>
      <c r="B112" s="983"/>
      <c r="C112" s="983"/>
      <c r="D112" s="983"/>
      <c r="E112" s="983"/>
      <c r="F112" s="983"/>
      <c r="G112" s="983"/>
      <c r="H112" s="983"/>
      <c r="I112" s="983"/>
      <c r="J112" s="983"/>
    </row>
    <row r="113" spans="1:10" ht="12" hidden="1" customHeight="1">
      <c r="A113" s="983"/>
      <c r="B113" s="983"/>
      <c r="C113" s="983"/>
      <c r="D113" s="983"/>
      <c r="E113" s="983"/>
      <c r="F113" s="983"/>
      <c r="G113" s="983"/>
      <c r="H113" s="983"/>
      <c r="I113" s="983"/>
      <c r="J113" s="983"/>
    </row>
    <row r="114" spans="1:10" hidden="1">
      <c r="A114" s="983"/>
      <c r="B114" s="983"/>
      <c r="C114" s="983"/>
      <c r="D114" s="983"/>
      <c r="E114" s="983"/>
      <c r="F114" s="983"/>
      <c r="G114" s="983"/>
      <c r="H114" s="983"/>
      <c r="I114" s="983"/>
      <c r="J114" s="983"/>
    </row>
    <row r="115" spans="1:10" hidden="1">
      <c r="A115" s="983"/>
      <c r="B115" s="983"/>
      <c r="C115" s="983"/>
      <c r="D115" s="983"/>
      <c r="E115" s="983"/>
      <c r="F115" s="983"/>
      <c r="G115" s="983"/>
      <c r="H115" s="983"/>
      <c r="I115" s="983"/>
      <c r="J115" s="983"/>
    </row>
    <row r="116" spans="1:10" hidden="1">
      <c r="A116" s="983"/>
      <c r="B116" s="983"/>
      <c r="C116" s="983"/>
      <c r="D116" s="983"/>
      <c r="E116" s="983"/>
      <c r="F116" s="983"/>
      <c r="G116" s="983"/>
      <c r="H116" s="983"/>
      <c r="I116" s="983"/>
      <c r="J116" s="983"/>
    </row>
    <row r="117" spans="1:10" hidden="1">
      <c r="A117" s="983"/>
      <c r="B117" s="983"/>
      <c r="C117" s="983"/>
      <c r="D117" s="983"/>
      <c r="E117" s="983"/>
      <c r="F117" s="983"/>
      <c r="G117" s="983"/>
      <c r="H117" s="983"/>
      <c r="I117" s="983"/>
      <c r="J117" s="983"/>
    </row>
    <row r="118" spans="1:10" ht="12" hidden="1" customHeight="1">
      <c r="A118" s="774">
        <v>1</v>
      </c>
      <c r="B118" s="1047"/>
      <c r="C118" s="573">
        <v>2</v>
      </c>
      <c r="D118" s="983"/>
      <c r="E118" s="573">
        <v>3</v>
      </c>
      <c r="F118" s="983"/>
      <c r="G118" s="983"/>
      <c r="H118" s="983"/>
      <c r="I118" s="983"/>
      <c r="J118" s="983"/>
    </row>
    <row r="119" spans="1:10" ht="146.25" hidden="1" customHeight="1">
      <c r="A119" s="413" t="s">
        <v>51</v>
      </c>
      <c r="B119" s="1048" t="s">
        <v>259</v>
      </c>
      <c r="C119" s="414" t="s">
        <v>161</v>
      </c>
      <c r="D119" s="1048" t="s">
        <v>259</v>
      </c>
      <c r="E119" s="572" t="s">
        <v>155</v>
      </c>
      <c r="F119" s="794"/>
      <c r="G119" s="794"/>
      <c r="H119" s="794"/>
      <c r="I119" s="794"/>
      <c r="J119" s="983"/>
    </row>
    <row r="120" spans="1:10" hidden="1">
      <c r="A120" s="983"/>
      <c r="B120" s="983"/>
      <c r="C120" s="983"/>
      <c r="D120" s="983"/>
      <c r="E120" s="983"/>
      <c r="F120" s="794"/>
      <c r="G120" s="794"/>
      <c r="H120" s="794"/>
      <c r="I120" s="794"/>
      <c r="J120" s="983"/>
    </row>
    <row r="121" spans="1:10" hidden="1">
      <c r="A121" s="983"/>
      <c r="B121" s="983"/>
      <c r="C121" s="983"/>
      <c r="D121" s="983"/>
      <c r="E121" s="983"/>
      <c r="F121" s="794"/>
      <c r="G121" s="794"/>
      <c r="H121" s="794"/>
      <c r="I121" s="794"/>
      <c r="J121" s="983"/>
    </row>
    <row r="122" spans="1:10" ht="18.75" hidden="1">
      <c r="A122" s="573">
        <v>4</v>
      </c>
      <c r="B122" s="983"/>
      <c r="C122" s="573">
        <v>5</v>
      </c>
      <c r="D122" s="983"/>
      <c r="E122" s="573">
        <v>6</v>
      </c>
      <c r="F122" s="794"/>
      <c r="G122" s="794"/>
      <c r="H122" s="794"/>
      <c r="I122" s="794"/>
      <c r="J122" s="983"/>
    </row>
    <row r="123" spans="1:10" ht="144" hidden="1" customHeight="1">
      <c r="A123" s="376" t="s">
        <v>137</v>
      </c>
      <c r="B123" s="1048" t="s">
        <v>259</v>
      </c>
      <c r="C123" s="414" t="s">
        <v>160</v>
      </c>
      <c r="D123" s="1048" t="s">
        <v>259</v>
      </c>
      <c r="E123" s="414" t="s">
        <v>146</v>
      </c>
      <c r="F123" s="983"/>
      <c r="G123" s="983"/>
      <c r="H123" s="983"/>
      <c r="I123" s="983"/>
      <c r="J123" s="983"/>
    </row>
    <row r="124" spans="1:10" hidden="1">
      <c r="A124" s="983"/>
      <c r="B124" s="983"/>
      <c r="C124" s="983"/>
      <c r="D124" s="983"/>
      <c r="E124" s="983"/>
      <c r="F124" s="983"/>
      <c r="G124" s="983"/>
      <c r="H124" s="983"/>
      <c r="I124" s="983"/>
      <c r="J124" s="983"/>
    </row>
    <row r="125" spans="1:10" hidden="1">
      <c r="A125" s="983"/>
      <c r="B125" s="983"/>
      <c r="C125" s="983"/>
      <c r="D125" s="983"/>
      <c r="E125" s="983"/>
      <c r="F125" s="983"/>
      <c r="G125" s="983"/>
      <c r="H125" s="983"/>
      <c r="I125" s="983"/>
      <c r="J125" s="983"/>
    </row>
    <row r="126" spans="1:10" ht="19.5" hidden="1" thickBot="1">
      <c r="A126" s="573">
        <v>7</v>
      </c>
      <c r="B126" s="983"/>
      <c r="C126" s="573">
        <v>8</v>
      </c>
      <c r="D126" s="983"/>
      <c r="E126" s="573">
        <v>9</v>
      </c>
      <c r="F126" s="983"/>
      <c r="G126" s="983"/>
      <c r="H126" s="983"/>
      <c r="I126" s="983"/>
      <c r="J126" s="983"/>
    </row>
    <row r="127" spans="1:10" ht="153.75" hidden="1" customHeight="1" thickBot="1">
      <c r="A127" s="571" t="s">
        <v>134</v>
      </c>
      <c r="B127" s="1048" t="s">
        <v>259</v>
      </c>
      <c r="C127" s="415" t="s">
        <v>159</v>
      </c>
      <c r="D127" s="1048" t="s">
        <v>259</v>
      </c>
      <c r="E127" s="415" t="s">
        <v>162</v>
      </c>
      <c r="F127" s="983"/>
      <c r="G127" s="983"/>
      <c r="H127" s="983"/>
      <c r="I127" s="983"/>
      <c r="J127" s="983"/>
    </row>
    <row r="128" spans="1:10" hidden="1">
      <c r="A128" s="983"/>
      <c r="B128" s="983"/>
      <c r="C128" s="983"/>
      <c r="D128" s="983"/>
      <c r="E128" s="983"/>
      <c r="F128" s="983"/>
      <c r="G128" s="983"/>
      <c r="H128" s="983"/>
      <c r="I128" s="983"/>
      <c r="J128" s="983"/>
    </row>
    <row r="129" spans="1:10" hidden="1">
      <c r="A129" s="983"/>
      <c r="B129" s="983"/>
      <c r="C129" s="983"/>
      <c r="D129" s="983"/>
      <c r="E129" s="983"/>
      <c r="F129" s="983"/>
      <c r="G129" s="983"/>
      <c r="H129" s="983"/>
      <c r="I129" s="983"/>
      <c r="J129" s="983"/>
    </row>
    <row r="130" spans="1:10" ht="18.75" hidden="1">
      <c r="A130" s="573">
        <v>8</v>
      </c>
      <c r="B130" s="983"/>
      <c r="C130" s="573">
        <v>6</v>
      </c>
      <c r="D130" s="983"/>
      <c r="E130" s="375">
        <v>7</v>
      </c>
      <c r="F130" s="983"/>
      <c r="G130" s="983"/>
      <c r="H130" s="983"/>
      <c r="I130" s="983"/>
      <c r="J130" s="983"/>
    </row>
    <row r="131" spans="1:10" ht="127.15" hidden="1" customHeight="1">
      <c r="A131" s="377" t="s">
        <v>135</v>
      </c>
      <c r="B131" s="1048" t="s">
        <v>259</v>
      </c>
      <c r="C131" s="583" t="s">
        <v>536</v>
      </c>
      <c r="D131" s="1048" t="s">
        <v>259</v>
      </c>
      <c r="E131" s="378" t="s">
        <v>136</v>
      </c>
      <c r="F131" s="983"/>
      <c r="G131" s="983"/>
      <c r="H131" s="983"/>
      <c r="I131" s="983"/>
      <c r="J131" s="983"/>
    </row>
    <row r="132" spans="1:10" hidden="1">
      <c r="A132" s="983"/>
      <c r="B132" s="983"/>
      <c r="C132" s="983"/>
      <c r="D132" s="983"/>
      <c r="E132" s="983"/>
      <c r="F132" s="983"/>
      <c r="G132" s="983"/>
      <c r="H132" s="983"/>
      <c r="I132" s="983"/>
      <c r="J132" s="983"/>
    </row>
    <row r="133" spans="1:10">
      <c r="A133" s="983"/>
      <c r="B133" s="983"/>
      <c r="C133" s="983"/>
      <c r="D133" s="983"/>
      <c r="E133" s="983"/>
      <c r="F133" s="983"/>
      <c r="G133" s="983"/>
      <c r="H133" s="983"/>
      <c r="I133" s="983"/>
      <c r="J133" s="983"/>
    </row>
    <row r="134" spans="1:10">
      <c r="A134" s="983"/>
      <c r="B134" s="983"/>
      <c r="C134" s="983"/>
      <c r="D134" s="983"/>
      <c r="E134" s="983"/>
      <c r="F134" s="983"/>
      <c r="G134" s="983"/>
      <c r="H134" s="983"/>
      <c r="I134" s="983"/>
      <c r="J134" s="983"/>
    </row>
  </sheetData>
  <sheetProtection password="C722" sheet="1" objects="1" scenarios="1" selectLockedCells="1"/>
  <mergeCells count="2">
    <mergeCell ref="A10:H10"/>
    <mergeCell ref="A11:C11"/>
  </mergeCells>
  <phoneticPr fontId="81" type="noConversion"/>
  <hyperlinks>
    <hyperlink ref="E131" r:id="rId1" display="http://www.oms-eybens.com/infos-associations/" xr:uid="{00000000-0004-0000-0000-000000000000}"/>
    <hyperlink ref="F20" location="'A LIRE !!!!'!A78" display="Voir illustration" xr:uid="{00000000-0004-0000-0000-000001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7">
    <tabColor theme="3" tint="0.39997558519241921"/>
  </sheetPr>
  <dimension ref="A1:N46"/>
  <sheetViews>
    <sheetView view="pageBreakPreview" topLeftCell="A7" zoomScaleSheetLayoutView="100" workbookViewId="0">
      <selection activeCell="G33" sqref="G33"/>
    </sheetView>
  </sheetViews>
  <sheetFormatPr baseColWidth="10" defaultColWidth="9" defaultRowHeight="14.25"/>
  <cols>
    <col min="1" max="1" width="0.875" style="140" customWidth="1"/>
    <col min="2" max="2" width="2.5" style="140" customWidth="1"/>
    <col min="3" max="3" width="14.25" style="140" customWidth="1"/>
    <col min="4" max="4" width="11.75" style="140" customWidth="1"/>
    <col min="5" max="7" width="4.125" style="140" customWidth="1"/>
    <col min="8" max="8" width="9.25" style="140" customWidth="1"/>
    <col min="9" max="9" width="17.75" style="140" customWidth="1"/>
    <col min="10" max="10" width="5.875" style="140" customWidth="1"/>
    <col min="11" max="11" width="6.75" style="140" customWidth="1"/>
    <col min="12" max="12" width="3.875" style="140" customWidth="1"/>
    <col min="13" max="16384" width="9" style="140"/>
  </cols>
  <sheetData>
    <row r="1" spans="2:14">
      <c r="B1" s="276" t="s">
        <v>517</v>
      </c>
      <c r="C1" s="1027" t="s">
        <v>709</v>
      </c>
      <c r="D1" s="300" t="s">
        <v>200</v>
      </c>
    </row>
    <row r="2" spans="2:14" ht="12.75" customHeight="1">
      <c r="C2" s="523" t="s">
        <v>201</v>
      </c>
      <c r="D2" s="1884" t="e">
        <f>+IF(CodeEntrain=0,"Vous n'êtes pas concerné par cette page","")</f>
        <v>#VALUE!</v>
      </c>
      <c r="E2" s="1884"/>
      <c r="F2" s="1884"/>
      <c r="G2" s="1884"/>
      <c r="H2" s="1884"/>
      <c r="I2" s="189" t="str">
        <f>+ABREV</f>
        <v>Choisir le nom de votre Association (DEPART)</v>
      </c>
      <c r="J2" s="130" t="str">
        <f>CONCATENATE("Ref OMS  ",REFOMS)&amp;" ("&amp;GRPREF&amp;")"</f>
        <v>Ref OMS  0 (Choisir le nom de votre Association (DEPART))</v>
      </c>
    </row>
    <row r="3" spans="2:14" ht="26.25" customHeight="1">
      <c r="C3" s="1893" t="e">
        <f>ListeEntraineur</f>
        <v>#VALUE!</v>
      </c>
      <c r="D3" s="1893"/>
      <c r="E3" s="1893"/>
      <c r="F3" s="1893"/>
      <c r="G3" s="1893"/>
      <c r="H3" s="1893"/>
      <c r="I3" s="1893"/>
      <c r="J3" s="1893"/>
      <c r="K3" s="1893"/>
    </row>
    <row r="4" spans="2:14" ht="9" customHeight="1" thickBot="1">
      <c r="C4" s="365"/>
    </row>
    <row r="5" spans="2:14" ht="15" thickBot="1">
      <c r="B5" s="558"/>
      <c r="C5" s="1891" t="s">
        <v>238</v>
      </c>
      <c r="D5" s="1892"/>
      <c r="E5" s="1898"/>
      <c r="F5" s="1898"/>
      <c r="G5" s="1898"/>
      <c r="H5" s="152"/>
      <c r="I5" s="152"/>
      <c r="J5" s="1899"/>
      <c r="K5" s="1899"/>
    </row>
    <row r="6" spans="2:14" ht="16.5" customHeight="1">
      <c r="B6" s="558"/>
      <c r="C6" s="152"/>
      <c r="D6" s="152"/>
      <c r="E6" s="470"/>
      <c r="F6" s="470"/>
      <c r="G6" s="470"/>
      <c r="H6" s="152"/>
      <c r="I6" s="152"/>
      <c r="J6" s="470"/>
      <c r="K6" s="468"/>
    </row>
    <row r="7" spans="2:14" ht="17.25" customHeight="1">
      <c r="B7" s="559"/>
      <c r="C7" s="557" t="s">
        <v>243</v>
      </c>
      <c r="D7" s="479"/>
      <c r="E7" s="480"/>
      <c r="F7" s="480"/>
      <c r="G7" s="480"/>
      <c r="H7" s="476"/>
      <c r="I7" s="477"/>
      <c r="J7" s="472"/>
      <c r="K7" s="469"/>
    </row>
    <row r="8" spans="2:14" ht="17.25" customHeight="1">
      <c r="B8" s="559"/>
      <c r="C8" s="557" t="s">
        <v>164</v>
      </c>
      <c r="D8" s="479"/>
      <c r="E8" s="480"/>
      <c r="F8" s="480"/>
      <c r="G8" s="480"/>
      <c r="H8" s="476"/>
      <c r="I8" s="1029" t="s">
        <v>710</v>
      </c>
      <c r="J8" s="472"/>
      <c r="K8" s="469"/>
      <c r="N8" s="190"/>
    </row>
    <row r="9" spans="2:14" ht="17.25" customHeight="1">
      <c r="B9" s="559"/>
      <c r="C9" s="557" t="s">
        <v>163</v>
      </c>
      <c r="D9" s="479"/>
      <c r="E9" s="480"/>
      <c r="F9" s="480"/>
      <c r="G9" s="480"/>
      <c r="H9" s="476"/>
      <c r="I9" s="477"/>
      <c r="J9" s="472"/>
      <c r="K9" s="469"/>
    </row>
    <row r="10" spans="2:14" ht="17.25" customHeight="1" thickBot="1">
      <c r="B10" s="559"/>
      <c r="D10" s="479"/>
      <c r="E10" s="480"/>
      <c r="F10" s="480"/>
      <c r="G10" s="480"/>
      <c r="H10" s="476"/>
      <c r="I10" s="477"/>
      <c r="J10" s="472"/>
      <c r="K10" s="469"/>
    </row>
    <row r="11" spans="2:14" ht="17.25" customHeight="1" thickBot="1">
      <c r="B11" s="559"/>
      <c r="D11" s="565" t="s">
        <v>192</v>
      </c>
      <c r="E11" s="566"/>
      <c r="F11" s="570" t="str">
        <f>"infos association/téléchargement "&amp;SaisonActuelle</f>
        <v>infos association/téléchargement 2023-2024</v>
      </c>
      <c r="G11" s="522"/>
      <c r="I11" s="474"/>
      <c r="J11" s="472"/>
      <c r="K11" s="469"/>
    </row>
    <row r="12" spans="2:14" ht="17.25" customHeight="1">
      <c r="B12" s="559"/>
      <c r="C12" s="471" t="s">
        <v>237</v>
      </c>
      <c r="E12" s="521" t="s">
        <v>193</v>
      </c>
      <c r="F12" s="521"/>
      <c r="G12" s="472"/>
      <c r="H12" s="473"/>
      <c r="I12" s="474"/>
      <c r="J12" s="472"/>
      <c r="K12" s="469"/>
    </row>
    <row r="13" spans="2:14" ht="17.25" customHeight="1">
      <c r="B13" s="559"/>
      <c r="C13" s="471"/>
      <c r="D13" s="471"/>
      <c r="E13" s="472"/>
      <c r="F13" s="472"/>
      <c r="G13" s="472"/>
      <c r="H13" s="473"/>
      <c r="I13" s="474"/>
      <c r="J13" s="472"/>
      <c r="K13" s="469"/>
    </row>
    <row r="14" spans="2:14" ht="17.25" customHeight="1">
      <c r="B14" s="559"/>
      <c r="C14" s="475" t="s">
        <v>244</v>
      </c>
      <c r="D14" s="471"/>
      <c r="E14" s="472"/>
      <c r="F14" s="472"/>
      <c r="G14" s="472"/>
      <c r="H14" s="473"/>
      <c r="I14" s="474"/>
      <c r="J14" s="472"/>
      <c r="K14" s="469"/>
    </row>
    <row r="15" spans="2:14" ht="17.25" customHeight="1">
      <c r="B15" s="559"/>
      <c r="C15" s="475" t="s">
        <v>245</v>
      </c>
      <c r="D15" s="471"/>
      <c r="E15" s="472"/>
      <c r="F15" s="472"/>
      <c r="G15" s="472"/>
      <c r="H15" s="473"/>
      <c r="I15" s="474"/>
      <c r="J15" s="472"/>
      <c r="K15" s="469"/>
    </row>
    <row r="16" spans="2:14" ht="17.25" customHeight="1" thickBot="1">
      <c r="B16" s="559"/>
      <c r="C16" s="471"/>
      <c r="D16" s="471"/>
      <c r="E16" s="472"/>
      <c r="F16" s="472"/>
      <c r="G16" s="472"/>
      <c r="H16" s="473"/>
      <c r="I16" s="474"/>
      <c r="J16" s="472"/>
      <c r="K16" s="469"/>
    </row>
    <row r="17" spans="1:12" ht="17.25" customHeight="1" thickBot="1">
      <c r="B17" s="559"/>
      <c r="C17" s="552" t="s">
        <v>246</v>
      </c>
      <c r="D17" s="553"/>
      <c r="E17" s="553"/>
      <c r="F17" s="553"/>
      <c r="G17" s="553"/>
      <c r="H17" s="554"/>
      <c r="I17" s="555"/>
      <c r="J17" s="556"/>
      <c r="K17" s="469"/>
    </row>
    <row r="18" spans="1:12" ht="17.25" customHeight="1">
      <c r="A18" s="201"/>
      <c r="B18" s="201"/>
      <c r="C18" s="584" t="s">
        <v>234</v>
      </c>
      <c r="D18" s="585"/>
      <c r="E18" s="586"/>
      <c r="F18" s="586"/>
      <c r="G18" s="586"/>
      <c r="H18" s="587"/>
      <c r="I18" s="588"/>
      <c r="J18" s="586"/>
      <c r="K18" s="589"/>
      <c r="L18" s="201"/>
    </row>
    <row r="19" spans="1:12" ht="6.75" customHeight="1">
      <c r="A19" s="201"/>
      <c r="B19" s="197"/>
      <c r="C19" s="520"/>
      <c r="D19" s="471"/>
      <c r="E19" s="472"/>
      <c r="F19" s="472"/>
      <c r="G19" s="472"/>
      <c r="H19" s="473"/>
      <c r="I19" s="474"/>
      <c r="J19" s="472"/>
      <c r="K19" s="469"/>
      <c r="L19" s="201"/>
    </row>
    <row r="20" spans="1:12" ht="17.25" customHeight="1">
      <c r="A20" s="201"/>
      <c r="C20" s="1885" t="s">
        <v>220</v>
      </c>
      <c r="D20" s="1886"/>
      <c r="E20" s="1886"/>
      <c r="F20" s="1886"/>
      <c r="G20" s="1887"/>
      <c r="H20" s="488"/>
      <c r="I20" s="489"/>
      <c r="J20" s="490"/>
      <c r="K20" s="491">
        <v>99</v>
      </c>
      <c r="L20" s="201"/>
    </row>
    <row r="21" spans="1:12" ht="17.25" customHeight="1">
      <c r="A21" s="201"/>
      <c r="C21" s="493" t="s">
        <v>221</v>
      </c>
      <c r="I21" s="189"/>
      <c r="J21" s="490"/>
      <c r="L21" s="201"/>
    </row>
    <row r="22" spans="1:12" ht="17.25" customHeight="1">
      <c r="A22" s="201"/>
      <c r="B22" s="494" t="s">
        <v>222</v>
      </c>
      <c r="C22" s="492"/>
      <c r="E22" s="140" t="s">
        <v>239</v>
      </c>
      <c r="L22" s="201"/>
    </row>
    <row r="23" spans="1:12" ht="17.25" customHeight="1">
      <c r="A23" s="201"/>
      <c r="C23" s="1888" t="s">
        <v>202</v>
      </c>
      <c r="D23" s="1889"/>
      <c r="E23" s="1888" t="s">
        <v>203</v>
      </c>
      <c r="F23" s="1890"/>
      <c r="G23" s="1889"/>
      <c r="H23" s="495" t="s">
        <v>204</v>
      </c>
      <c r="I23" s="271" t="s">
        <v>96</v>
      </c>
      <c r="J23" s="1900" t="s">
        <v>205</v>
      </c>
      <c r="K23" s="1901"/>
      <c r="L23" s="201"/>
    </row>
    <row r="24" spans="1:12" ht="17.25" customHeight="1">
      <c r="A24" s="201"/>
      <c r="B24" s="496" t="s">
        <v>206</v>
      </c>
      <c r="C24" s="497" t="s">
        <v>76</v>
      </c>
      <c r="D24" s="498" t="s">
        <v>309</v>
      </c>
      <c r="E24" s="499" t="s">
        <v>207</v>
      </c>
      <c r="F24" s="500" t="s">
        <v>208</v>
      </c>
      <c r="G24" s="501" t="s">
        <v>209</v>
      </c>
      <c r="H24" s="502" t="s">
        <v>210</v>
      </c>
      <c r="I24" s="503" t="s">
        <v>211</v>
      </c>
      <c r="J24" s="504" t="s">
        <v>212</v>
      </c>
      <c r="K24" s="505" t="s">
        <v>213</v>
      </c>
      <c r="L24" s="201"/>
    </row>
    <row r="25" spans="1:12" ht="17.25" customHeight="1">
      <c r="A25" s="201"/>
      <c r="B25" s="506"/>
      <c r="C25" s="562" t="s">
        <v>225</v>
      </c>
      <c r="D25" s="562" t="s">
        <v>214</v>
      </c>
      <c r="E25" s="511" t="s">
        <v>122</v>
      </c>
      <c r="F25" s="511"/>
      <c r="G25" s="511"/>
      <c r="H25" s="512"/>
      <c r="I25" s="515" t="s">
        <v>215</v>
      </c>
      <c r="J25" s="519">
        <v>5</v>
      </c>
      <c r="K25" s="519">
        <v>30</v>
      </c>
      <c r="L25" s="201"/>
    </row>
    <row r="26" spans="1:12" ht="17.25" customHeight="1">
      <c r="A26" s="201"/>
      <c r="B26" s="506"/>
      <c r="C26" s="562" t="s">
        <v>226</v>
      </c>
      <c r="D26" s="562" t="s">
        <v>227</v>
      </c>
      <c r="E26" s="511" t="s">
        <v>22</v>
      </c>
      <c r="F26" s="511"/>
      <c r="G26" s="511"/>
      <c r="H26" s="512"/>
      <c r="I26" s="524" t="s">
        <v>236</v>
      </c>
      <c r="J26" s="519">
        <v>3</v>
      </c>
      <c r="K26" s="519">
        <v>15</v>
      </c>
      <c r="L26" s="201"/>
    </row>
    <row r="27" spans="1:12" ht="17.25" customHeight="1">
      <c r="A27" s="201"/>
      <c r="B27" s="506" t="s">
        <v>216</v>
      </c>
      <c r="C27" s="562" t="s">
        <v>217</v>
      </c>
      <c r="D27" s="562" t="s">
        <v>228</v>
      </c>
      <c r="E27" s="511"/>
      <c r="F27" s="511" t="s">
        <v>122</v>
      </c>
      <c r="G27" s="511"/>
      <c r="H27" s="512"/>
      <c r="I27" s="516" t="s">
        <v>229</v>
      </c>
      <c r="J27" s="519"/>
      <c r="K27" s="519"/>
      <c r="L27" s="201"/>
    </row>
    <row r="28" spans="1:12" ht="17.25" customHeight="1">
      <c r="A28" s="201"/>
      <c r="B28" s="506"/>
      <c r="C28" s="562" t="s">
        <v>230</v>
      </c>
      <c r="D28" s="562" t="s">
        <v>218</v>
      </c>
      <c r="E28" s="511"/>
      <c r="F28" s="511" t="s">
        <v>122</v>
      </c>
      <c r="G28" s="511"/>
      <c r="H28" s="512"/>
      <c r="I28" s="516" t="s">
        <v>219</v>
      </c>
      <c r="J28" s="519">
        <v>2</v>
      </c>
      <c r="K28" s="519"/>
      <c r="L28" s="201"/>
    </row>
    <row r="29" spans="1:12" ht="17.25" customHeight="1">
      <c r="A29" s="201"/>
      <c r="B29" s="506"/>
      <c r="C29" s="563" t="s">
        <v>170</v>
      </c>
      <c r="D29" s="563" t="s">
        <v>231</v>
      </c>
      <c r="E29" s="513"/>
      <c r="F29" s="513"/>
      <c r="G29" s="513" t="s">
        <v>122</v>
      </c>
      <c r="H29" s="514"/>
      <c r="I29" s="517"/>
      <c r="J29" s="519">
        <v>2</v>
      </c>
      <c r="K29" s="519">
        <v>15</v>
      </c>
      <c r="L29" s="201"/>
    </row>
    <row r="30" spans="1:12" ht="17.25" customHeight="1">
      <c r="A30" s="201"/>
      <c r="B30" s="506"/>
      <c r="C30" s="564"/>
      <c r="D30" s="564"/>
      <c r="E30" s="508"/>
      <c r="F30" s="508"/>
      <c r="G30" s="508"/>
      <c r="H30" s="509"/>
      <c r="I30" s="510"/>
      <c r="J30" s="518"/>
      <c r="K30" s="518"/>
      <c r="L30" s="201"/>
    </row>
    <row r="31" spans="1:12" ht="17.25" customHeight="1">
      <c r="A31" s="201"/>
      <c r="B31" s="506"/>
      <c r="C31" s="801" t="s">
        <v>76</v>
      </c>
      <c r="D31" s="801" t="s">
        <v>309</v>
      </c>
      <c r="E31" s="804" t="s">
        <v>122</v>
      </c>
      <c r="F31" s="802" t="s">
        <v>596</v>
      </c>
      <c r="G31" s="508"/>
      <c r="H31" s="803" t="s">
        <v>612</v>
      </c>
      <c r="I31" s="510"/>
      <c r="J31" s="508"/>
      <c r="K31" s="508"/>
      <c r="L31" s="201"/>
    </row>
    <row r="32" spans="1:12" ht="17.25" customHeight="1">
      <c r="A32" s="201"/>
      <c r="B32" s="506"/>
      <c r="C32" s="507"/>
      <c r="D32" s="507"/>
      <c r="E32" s="508"/>
      <c r="F32" s="508"/>
      <c r="G32" s="508"/>
      <c r="H32" s="509"/>
      <c r="I32" s="510"/>
      <c r="J32" s="508"/>
      <c r="K32" s="508"/>
      <c r="L32" s="201"/>
    </row>
    <row r="33" spans="1:12" ht="17.25" customHeight="1">
      <c r="A33" s="201"/>
      <c r="B33" s="1894"/>
      <c r="C33" s="1895"/>
      <c r="D33" s="1895"/>
      <c r="E33" s="1895"/>
      <c r="F33" s="1895"/>
      <c r="G33" s="1895"/>
      <c r="H33" s="1895"/>
      <c r="I33" s="1895"/>
      <c r="J33" s="1895"/>
      <c r="K33" s="1896"/>
      <c r="L33" s="201"/>
    </row>
    <row r="34" spans="1:12" ht="17.25" customHeight="1">
      <c r="B34" s="197"/>
      <c r="C34" s="550" t="s">
        <v>223</v>
      </c>
      <c r="D34" s="525"/>
      <c r="E34" s="526"/>
      <c r="F34" s="526"/>
      <c r="G34" s="526"/>
      <c r="H34" s="527"/>
      <c r="I34" s="528"/>
      <c r="J34" s="469"/>
      <c r="K34" s="469"/>
    </row>
    <row r="35" spans="1:12" ht="12.75" customHeight="1">
      <c r="B35" s="197"/>
      <c r="C35" s="529" t="s">
        <v>232</v>
      </c>
      <c r="D35" s="530"/>
      <c r="E35" s="531"/>
      <c r="F35" s="531"/>
      <c r="G35" s="531"/>
      <c r="H35" s="532"/>
      <c r="I35" s="533"/>
      <c r="J35" s="469"/>
      <c r="K35" s="469"/>
    </row>
    <row r="36" spans="1:12" ht="12.75" customHeight="1">
      <c r="B36" s="197"/>
      <c r="C36" s="535" t="s">
        <v>224</v>
      </c>
      <c r="D36" s="537"/>
      <c r="E36" s="538"/>
      <c r="F36" s="538"/>
      <c r="G36" s="538"/>
      <c r="H36" s="539"/>
      <c r="I36" s="540"/>
      <c r="J36" s="469"/>
      <c r="K36" s="469"/>
    </row>
    <row r="37" spans="1:12" ht="12.75" customHeight="1">
      <c r="B37" s="197"/>
      <c r="C37" s="536" t="s">
        <v>235</v>
      </c>
      <c r="D37" s="541"/>
      <c r="E37" s="542"/>
      <c r="F37" s="542"/>
      <c r="G37" s="542"/>
      <c r="H37" s="543"/>
      <c r="I37" s="544"/>
      <c r="J37" s="469"/>
      <c r="K37" s="469"/>
    </row>
    <row r="38" spans="1:12" ht="26.25" customHeight="1">
      <c r="B38" s="197"/>
      <c r="C38" s="1897" t="s">
        <v>242</v>
      </c>
      <c r="D38" s="1897"/>
      <c r="E38" s="1897"/>
      <c r="F38" s="1897"/>
      <c r="G38" s="1897"/>
      <c r="H38" s="1897"/>
      <c r="I38" s="1897"/>
      <c r="J38" s="551"/>
      <c r="K38" s="534"/>
    </row>
    <row r="39" spans="1:12" ht="17.25" customHeight="1">
      <c r="B39" s="197"/>
      <c r="C39" s="545" t="s">
        <v>594</v>
      </c>
      <c r="D39" s="546"/>
      <c r="E39" s="547"/>
      <c r="F39" s="547"/>
      <c r="G39" s="547"/>
      <c r="H39" s="548"/>
      <c r="I39" s="549"/>
      <c r="J39" s="469"/>
      <c r="K39" s="469"/>
    </row>
    <row r="40" spans="1:12" ht="26.25" customHeight="1">
      <c r="B40" s="197"/>
      <c r="C40" s="1883" t="s">
        <v>241</v>
      </c>
      <c r="D40" s="1883"/>
      <c r="E40" s="1883"/>
      <c r="F40" s="1883"/>
      <c r="G40" s="1883"/>
      <c r="H40" s="1883"/>
      <c r="I40" s="1883"/>
      <c r="J40" s="469"/>
      <c r="K40" s="469"/>
    </row>
    <row r="41" spans="1:12" ht="17.25" customHeight="1">
      <c r="B41" s="197"/>
      <c r="C41" s="545" t="s">
        <v>233</v>
      </c>
      <c r="D41" s="546"/>
      <c r="E41" s="547"/>
      <c r="F41" s="547"/>
      <c r="G41" s="547"/>
      <c r="H41" s="548"/>
      <c r="I41" s="549"/>
      <c r="J41" s="469"/>
      <c r="K41" s="469"/>
    </row>
    <row r="42" spans="1:12" ht="17.25" customHeight="1">
      <c r="B42" s="197"/>
      <c r="C42" s="1883" t="s">
        <v>595</v>
      </c>
      <c r="D42" s="1883"/>
      <c r="E42" s="1883"/>
      <c r="F42" s="1883"/>
      <c r="G42" s="1883"/>
      <c r="H42" s="1883"/>
      <c r="I42" s="1883"/>
      <c r="J42" s="199"/>
      <c r="K42" s="478"/>
    </row>
    <row r="43" spans="1:12" ht="17.25" customHeight="1">
      <c r="B43" s="197"/>
      <c r="C43" s="198"/>
      <c r="D43" s="198"/>
      <c r="E43" s="199"/>
      <c r="F43" s="199"/>
      <c r="G43" s="199"/>
      <c r="H43" s="199"/>
      <c r="I43" s="200"/>
      <c r="J43" s="199"/>
      <c r="K43" s="199"/>
    </row>
    <row r="44" spans="1:12" ht="17.25" customHeight="1">
      <c r="B44" s="197"/>
      <c r="C44" s="198"/>
      <c r="D44" s="198"/>
      <c r="E44" s="199"/>
      <c r="F44" s="199"/>
      <c r="G44" s="199"/>
      <c r="H44" s="199"/>
      <c r="I44" s="200"/>
      <c r="J44" s="199"/>
      <c r="K44" s="199"/>
    </row>
    <row r="45" spans="1:12" ht="17.25" customHeight="1">
      <c r="B45" s="197"/>
      <c r="C45" s="198"/>
      <c r="D45" s="198"/>
      <c r="E45" s="199"/>
      <c r="F45" s="199"/>
      <c r="G45" s="199"/>
      <c r="H45" s="199"/>
      <c r="I45" s="200"/>
      <c r="J45" s="199"/>
      <c r="K45" s="199"/>
    </row>
    <row r="46" spans="1:12" ht="17.25" customHeight="1">
      <c r="B46" s="197"/>
      <c r="C46" s="198"/>
      <c r="D46" s="198"/>
      <c r="E46" s="199"/>
      <c r="F46" s="199"/>
      <c r="G46" s="199"/>
      <c r="H46" s="199"/>
      <c r="I46" s="200"/>
      <c r="J46" s="199"/>
      <c r="K46" s="199"/>
    </row>
  </sheetData>
  <sheetProtection password="C722" sheet="1" objects="1" scenarios="1" selectLockedCells="1"/>
  <mergeCells count="13">
    <mergeCell ref="C42:I42"/>
    <mergeCell ref="D2:H2"/>
    <mergeCell ref="C20:G20"/>
    <mergeCell ref="C23:D23"/>
    <mergeCell ref="E23:G23"/>
    <mergeCell ref="C5:D5"/>
    <mergeCell ref="C3:K3"/>
    <mergeCell ref="B33:K33"/>
    <mergeCell ref="C40:I40"/>
    <mergeCell ref="C38:I38"/>
    <mergeCell ref="E5:G5"/>
    <mergeCell ref="J5:K5"/>
    <mergeCell ref="J23:K23"/>
  </mergeCells>
  <phoneticPr fontId="81" type="noConversion"/>
  <conditionalFormatting sqref="C25:D25">
    <cfRule type="expression" dxfId="120" priority="2" stopIfTrue="1">
      <formula>$B25="S"</formula>
    </cfRule>
  </conditionalFormatting>
  <conditionalFormatting sqref="C26:I29">
    <cfRule type="expression" dxfId="119" priority="1" stopIfTrue="1">
      <formula>$B26="S"</formula>
    </cfRule>
  </conditionalFormatting>
  <dataValidations count="4">
    <dataValidation type="whole" allowBlank="1" showInputMessage="1" showErrorMessage="1" errorTitle="Erreur" error="valeur entre 1 et 60" sqref="K43:K46 K7:K19 K25:K32 K34:K41" xr:uid="{00000000-0002-0000-0900-000000000000}">
      <formula1>1</formula1>
      <formula2>60</formula2>
    </dataValidation>
    <dataValidation type="whole" allowBlank="1" showInputMessage="1" showErrorMessage="1" error="VALEUR EXCESSIVE ! &gt;40 heures" sqref="J7:J19 J25:J32 J34:J46" xr:uid="{00000000-0002-0000-0900-000001000000}">
      <formula1>0</formula1>
      <formula2>40</formula2>
    </dataValidation>
    <dataValidation type="list" allowBlank="1" showInputMessage="1" showErrorMessage="1" sqref="B25:B33" xr:uid="{00000000-0002-0000-0900-000002000000}">
      <formula1>"S,s"</formula1>
    </dataValidation>
    <dataValidation type="list" allowBlank="1" showInputMessage="1" showErrorMessage="1" sqref="E25:G32" xr:uid="{00000000-0002-0000-0900-000003000000}">
      <formula1>"X,N"</formula1>
    </dataValidation>
  </dataValidations>
  <hyperlinks>
    <hyperlink ref="D11" r:id="rId1" tooltip="Infos associations/Téléchargements" xr:uid="{00000000-0004-0000-0900-000000000000}"/>
    <hyperlink ref="C1" location="CTRLP7" tooltip="vers onglet Control" display="CTRL&gt;" xr:uid="{00000000-0004-0000-0900-000001000000}"/>
    <hyperlink ref="I8" location="CTRLP7" display="CTRLP7" xr:uid="{00000000-0004-0000-0900-000002000000}"/>
    <hyperlink ref="B1" location="SOMMAIRE" tooltip="Vers SOMMAIRE" display="&lt;&lt;" xr:uid="{00000000-0004-0000-0900-000003000000}"/>
  </hyperlinks>
  <pageMargins left="0.31496062992125984" right="0.51181102362204722" top="0.35433070866141736" bottom="0.47244094488188981" header="0.27559055118110237" footer="0.31496062992125984"/>
  <pageSetup paperSize="9" scale="97" orientation="portrait" horizontalDpi="4294967293" r:id="rId2"/>
  <headerFooter>
    <oddFooter>&amp;L&amp;"Comic Sans MS,Normal"&amp;9Remplacer cette page par liste actualisée téléchargée sur site OMS&amp;R&amp;A page 7</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6">
    <tabColor rgb="FF00B050"/>
  </sheetPr>
  <dimension ref="A1:M35"/>
  <sheetViews>
    <sheetView view="pageBreakPreview" zoomScaleNormal="110" zoomScaleSheetLayoutView="100" workbookViewId="0">
      <selection activeCell="G33" sqref="G33"/>
    </sheetView>
  </sheetViews>
  <sheetFormatPr baseColWidth="10" defaultColWidth="9" defaultRowHeight="14.25"/>
  <cols>
    <col min="1" max="1" width="2.625" style="140" customWidth="1"/>
    <col min="2" max="5" width="3.625" style="140" customWidth="1"/>
    <col min="6" max="6" width="18.75" style="140" customWidth="1"/>
    <col min="7" max="7" width="19.5" style="140" customWidth="1"/>
    <col min="8" max="8" width="15.5" style="140" customWidth="1"/>
    <col min="9" max="9" width="10.75" style="140" customWidth="1"/>
    <col min="10" max="10" width="4.25" style="828" hidden="1" customWidth="1"/>
    <col min="11" max="11" width="9" style="140" hidden="1" customWidth="1"/>
    <col min="12" max="12" width="3.875" style="140" hidden="1" customWidth="1"/>
    <col min="13" max="16384" width="9" style="140"/>
  </cols>
  <sheetData>
    <row r="1" spans="1:12">
      <c r="A1" s="275" t="s">
        <v>517</v>
      </c>
      <c r="B1" s="1907" t="s">
        <v>709</v>
      </c>
      <c r="C1" s="1907"/>
      <c r="D1" s="1908" t="e">
        <f>DEPART!BR98</f>
        <v>#VALUE!</v>
      </c>
      <c r="E1" s="1908"/>
      <c r="F1" s="1908"/>
      <c r="G1" s="1908"/>
      <c r="H1" s="130" t="str">
        <f>CONCATENATE("Ref OMS  ",REFOMS)&amp;" ("&amp;GRPREF&amp;")"</f>
        <v>Ref OMS  0 (Choisir le nom de votre Association (DEPART))</v>
      </c>
      <c r="I1" s="291" t="str">
        <f>+ABREV</f>
        <v>Choisir le nom de votre Association (DEPART)</v>
      </c>
      <c r="J1" s="887"/>
      <c r="K1" s="985"/>
      <c r="L1" s="985"/>
    </row>
    <row r="2" spans="1:12" ht="18.75">
      <c r="A2" s="126" t="s">
        <v>77</v>
      </c>
      <c r="J2" s="887"/>
      <c r="K2" s="985"/>
      <c r="L2" s="985"/>
    </row>
    <row r="3" spans="1:12" ht="18.75">
      <c r="A3" s="126"/>
      <c r="J3" s="887"/>
      <c r="K3" s="985"/>
      <c r="L3" s="985"/>
    </row>
    <row r="4" spans="1:12" ht="13.15" customHeight="1">
      <c r="A4" s="126"/>
      <c r="B4" s="888" t="s">
        <v>266</v>
      </c>
      <c r="J4" s="887"/>
      <c r="K4" s="985"/>
      <c r="L4" s="985"/>
    </row>
    <row r="5" spans="1:12" ht="15" thickBot="1">
      <c r="B5" s="140" t="s">
        <v>643</v>
      </c>
      <c r="J5" s="1902"/>
      <c r="K5" s="1902"/>
      <c r="L5" s="1902"/>
    </row>
    <row r="6" spans="1:12" ht="15" thickBot="1">
      <c r="B6" s="1903" t="s">
        <v>70</v>
      </c>
      <c r="C6" s="1904"/>
      <c r="D6" s="1904"/>
      <c r="E6" s="1904"/>
      <c r="F6" s="193"/>
      <c r="G6" s="1905" t="s">
        <v>71</v>
      </c>
      <c r="H6" s="1905"/>
      <c r="I6" s="194" t="s">
        <v>281</v>
      </c>
      <c r="J6" s="887"/>
      <c r="K6" s="985"/>
      <c r="L6" s="985"/>
    </row>
    <row r="7" spans="1:12" ht="69.75" thickBot="1">
      <c r="B7" s="1361" t="s">
        <v>72</v>
      </c>
      <c r="C7" s="195" t="s">
        <v>73</v>
      </c>
      <c r="D7" s="195" t="s">
        <v>74</v>
      </c>
      <c r="E7" s="195" t="s">
        <v>75</v>
      </c>
      <c r="F7" s="196" t="s">
        <v>775</v>
      </c>
      <c r="G7" s="196" t="s">
        <v>76</v>
      </c>
      <c r="H7" s="196" t="s">
        <v>309</v>
      </c>
      <c r="I7" s="1373" t="str">
        <f>"Nombre réalisé saison "&amp;SaisonAvant</f>
        <v>Nombre réalisé saison 2022-2023</v>
      </c>
      <c r="J7" s="1358" t="b">
        <f>AND(J8:J32)</f>
        <v>1</v>
      </c>
      <c r="K7" s="1372">
        <f>SUMPRODUCT(1/COUNTIF($K$8:$K$32,$K$8:$K$32))-1</f>
        <v>0</v>
      </c>
      <c r="L7" s="985"/>
    </row>
    <row r="8" spans="1:12" ht="18" customHeight="1">
      <c r="A8" s="192">
        <v>1</v>
      </c>
      <c r="B8" s="1362"/>
      <c r="C8" s="795"/>
      <c r="D8" s="796"/>
      <c r="E8" s="797"/>
      <c r="F8" s="318"/>
      <c r="G8" s="315"/>
      <c r="H8" s="315"/>
      <c r="I8" s="1363"/>
      <c r="J8" s="1359" t="b">
        <f>IF(AND(COUNTA(B8:E8)=1,G8&lt;&gt;""),TRUE,IF(AND(COUNTA(B8:E8)=0,G8=""),TRUE,FALSE))</f>
        <v>1</v>
      </c>
      <c r="K8" s="1357">
        <f>IF(I8&gt;0,G8&amp;" "&amp;H8,0)</f>
        <v>0</v>
      </c>
      <c r="L8" s="1356">
        <f>IF($I8&lt;&gt;0,COUNTIF($K$8:$K$32,$K8),0)</f>
        <v>0</v>
      </c>
    </row>
    <row r="9" spans="1:12" ht="18" customHeight="1">
      <c r="A9" s="192">
        <v>2</v>
      </c>
      <c r="B9" s="1364"/>
      <c r="C9" s="315"/>
      <c r="D9" s="316"/>
      <c r="E9" s="317"/>
      <c r="F9" s="318"/>
      <c r="G9" s="315"/>
      <c r="H9" s="315"/>
      <c r="I9" s="1363"/>
      <c r="J9" s="1360" t="b">
        <f t="shared" ref="J9:J32" si="0">IF(AND(COUNTA(B9:E9)=1,G9&lt;&gt;""),TRUE,IF(AND(COUNTA(B9:E9)=0,G9=""),TRUE,FALSE))</f>
        <v>1</v>
      </c>
      <c r="K9" s="1357">
        <f t="shared" ref="K9:K32" si="1">IF(I9&gt;0,G9&amp;" "&amp;H9,0)</f>
        <v>0</v>
      </c>
      <c r="L9" s="1356">
        <f t="shared" ref="L9:L32" si="2">IF($I9&lt;&gt;0,COUNTIF($K$8:$K$32,$K9),0)</f>
        <v>0</v>
      </c>
    </row>
    <row r="10" spans="1:12" ht="18" customHeight="1">
      <c r="A10" s="192">
        <v>3</v>
      </c>
      <c r="B10" s="1364"/>
      <c r="C10" s="315"/>
      <c r="D10" s="316"/>
      <c r="E10" s="317"/>
      <c r="F10" s="318"/>
      <c r="G10" s="315"/>
      <c r="H10" s="315"/>
      <c r="I10" s="1363"/>
      <c r="J10" s="1360" t="b">
        <f t="shared" si="0"/>
        <v>1</v>
      </c>
      <c r="K10" s="1357">
        <f t="shared" si="1"/>
        <v>0</v>
      </c>
      <c r="L10" s="1356">
        <f t="shared" si="2"/>
        <v>0</v>
      </c>
    </row>
    <row r="11" spans="1:12" ht="18" customHeight="1">
      <c r="A11" s="192">
        <v>4</v>
      </c>
      <c r="B11" s="1364"/>
      <c r="C11" s="315"/>
      <c r="D11" s="316"/>
      <c r="E11" s="317"/>
      <c r="F11" s="318"/>
      <c r="G11" s="315"/>
      <c r="H11" s="315"/>
      <c r="I11" s="1363"/>
      <c r="J11" s="1360" t="b">
        <f t="shared" si="0"/>
        <v>1</v>
      </c>
      <c r="K11" s="1357">
        <f t="shared" si="1"/>
        <v>0</v>
      </c>
      <c r="L11" s="1356">
        <f t="shared" si="2"/>
        <v>0</v>
      </c>
    </row>
    <row r="12" spans="1:12" ht="18" customHeight="1">
      <c r="A12" s="192">
        <v>5</v>
      </c>
      <c r="B12" s="1364"/>
      <c r="C12" s="315"/>
      <c r="D12" s="316"/>
      <c r="E12" s="317"/>
      <c r="F12" s="318"/>
      <c r="G12" s="315"/>
      <c r="H12" s="315"/>
      <c r="I12" s="1363"/>
      <c r="J12" s="1360" t="b">
        <f t="shared" si="0"/>
        <v>1</v>
      </c>
      <c r="K12" s="1357">
        <f t="shared" si="1"/>
        <v>0</v>
      </c>
      <c r="L12" s="1356">
        <f t="shared" si="2"/>
        <v>0</v>
      </c>
    </row>
    <row r="13" spans="1:12" ht="18" customHeight="1">
      <c r="A13" s="192">
        <v>6</v>
      </c>
      <c r="B13" s="1364"/>
      <c r="C13" s="315"/>
      <c r="D13" s="316"/>
      <c r="E13" s="317"/>
      <c r="F13" s="318"/>
      <c r="G13" s="315"/>
      <c r="H13" s="315"/>
      <c r="I13" s="1363"/>
      <c r="J13" s="1360" t="b">
        <f t="shared" si="0"/>
        <v>1</v>
      </c>
      <c r="K13" s="1357">
        <f t="shared" si="1"/>
        <v>0</v>
      </c>
      <c r="L13" s="1356">
        <f t="shared" si="2"/>
        <v>0</v>
      </c>
    </row>
    <row r="14" spans="1:12" ht="18" customHeight="1">
      <c r="A14" s="192">
        <v>7</v>
      </c>
      <c r="B14" s="1364"/>
      <c r="C14" s="315"/>
      <c r="D14" s="316"/>
      <c r="E14" s="317"/>
      <c r="F14" s="318"/>
      <c r="G14" s="315"/>
      <c r="H14" s="315"/>
      <c r="I14" s="1363"/>
      <c r="J14" s="1360" t="b">
        <f t="shared" si="0"/>
        <v>1</v>
      </c>
      <c r="K14" s="1357">
        <f t="shared" si="1"/>
        <v>0</v>
      </c>
      <c r="L14" s="1356">
        <f t="shared" si="2"/>
        <v>0</v>
      </c>
    </row>
    <row r="15" spans="1:12" ht="18" customHeight="1">
      <c r="A15" s="192">
        <v>8</v>
      </c>
      <c r="B15" s="1364"/>
      <c r="C15" s="315"/>
      <c r="D15" s="316"/>
      <c r="E15" s="317"/>
      <c r="F15" s="318"/>
      <c r="G15" s="315"/>
      <c r="H15" s="315"/>
      <c r="I15" s="1363"/>
      <c r="J15" s="1360" t="b">
        <f t="shared" si="0"/>
        <v>1</v>
      </c>
      <c r="K15" s="1357">
        <f t="shared" si="1"/>
        <v>0</v>
      </c>
      <c r="L15" s="1356">
        <f t="shared" si="2"/>
        <v>0</v>
      </c>
    </row>
    <row r="16" spans="1:12" ht="18" customHeight="1">
      <c r="A16" s="192">
        <v>9</v>
      </c>
      <c r="B16" s="1364"/>
      <c r="C16" s="315"/>
      <c r="D16" s="316"/>
      <c r="E16" s="317"/>
      <c r="F16" s="318"/>
      <c r="G16" s="315"/>
      <c r="H16" s="315"/>
      <c r="I16" s="1363"/>
      <c r="J16" s="1360" t="b">
        <f t="shared" si="0"/>
        <v>1</v>
      </c>
      <c r="K16" s="1357">
        <f t="shared" si="1"/>
        <v>0</v>
      </c>
      <c r="L16" s="1356">
        <f t="shared" si="2"/>
        <v>0</v>
      </c>
    </row>
    <row r="17" spans="1:12" ht="18" customHeight="1">
      <c r="A17" s="192">
        <v>10</v>
      </c>
      <c r="B17" s="1364"/>
      <c r="C17" s="315"/>
      <c r="D17" s="316"/>
      <c r="E17" s="317"/>
      <c r="F17" s="318"/>
      <c r="G17" s="315"/>
      <c r="H17" s="315"/>
      <c r="I17" s="1363"/>
      <c r="J17" s="1360" t="b">
        <f t="shared" si="0"/>
        <v>1</v>
      </c>
      <c r="K17" s="1357">
        <f t="shared" si="1"/>
        <v>0</v>
      </c>
      <c r="L17" s="1356">
        <f t="shared" si="2"/>
        <v>0</v>
      </c>
    </row>
    <row r="18" spans="1:12" ht="18" customHeight="1">
      <c r="A18" s="192">
        <v>11</v>
      </c>
      <c r="B18" s="1364"/>
      <c r="C18" s="315"/>
      <c r="D18" s="316"/>
      <c r="E18" s="317"/>
      <c r="F18" s="318"/>
      <c r="G18" s="315"/>
      <c r="H18" s="315"/>
      <c r="I18" s="1363"/>
      <c r="J18" s="1360" t="b">
        <f t="shared" si="0"/>
        <v>1</v>
      </c>
      <c r="K18" s="1357">
        <f t="shared" si="1"/>
        <v>0</v>
      </c>
      <c r="L18" s="1356">
        <f t="shared" si="2"/>
        <v>0</v>
      </c>
    </row>
    <row r="19" spans="1:12" ht="18" customHeight="1">
      <c r="A19" s="192">
        <v>12</v>
      </c>
      <c r="B19" s="1364"/>
      <c r="C19" s="315"/>
      <c r="D19" s="316"/>
      <c r="E19" s="317"/>
      <c r="F19" s="318"/>
      <c r="G19" s="315"/>
      <c r="H19" s="315"/>
      <c r="I19" s="1363"/>
      <c r="J19" s="1360" t="b">
        <f t="shared" si="0"/>
        <v>1</v>
      </c>
      <c r="K19" s="1357">
        <f t="shared" si="1"/>
        <v>0</v>
      </c>
      <c r="L19" s="1356">
        <f t="shared" si="2"/>
        <v>0</v>
      </c>
    </row>
    <row r="20" spans="1:12" ht="18" customHeight="1">
      <c r="A20" s="192">
        <v>13</v>
      </c>
      <c r="B20" s="1364"/>
      <c r="C20" s="315"/>
      <c r="D20" s="316"/>
      <c r="E20" s="317"/>
      <c r="F20" s="318"/>
      <c r="G20" s="315"/>
      <c r="H20" s="315"/>
      <c r="I20" s="1363"/>
      <c r="J20" s="1360" t="b">
        <f t="shared" si="0"/>
        <v>1</v>
      </c>
      <c r="K20" s="1357">
        <f t="shared" si="1"/>
        <v>0</v>
      </c>
      <c r="L20" s="1356">
        <f t="shared" si="2"/>
        <v>0</v>
      </c>
    </row>
    <row r="21" spans="1:12" ht="18" customHeight="1">
      <c r="A21" s="192">
        <v>14</v>
      </c>
      <c r="B21" s="1364"/>
      <c r="C21" s="315"/>
      <c r="D21" s="316"/>
      <c r="E21" s="317"/>
      <c r="F21" s="318"/>
      <c r="G21" s="315"/>
      <c r="H21" s="315"/>
      <c r="I21" s="1363"/>
      <c r="J21" s="1360" t="b">
        <f t="shared" si="0"/>
        <v>1</v>
      </c>
      <c r="K21" s="1357">
        <f t="shared" si="1"/>
        <v>0</v>
      </c>
      <c r="L21" s="1356">
        <f t="shared" si="2"/>
        <v>0</v>
      </c>
    </row>
    <row r="22" spans="1:12" ht="18" customHeight="1">
      <c r="A22" s="192">
        <v>15</v>
      </c>
      <c r="B22" s="1364"/>
      <c r="C22" s="315"/>
      <c r="D22" s="316"/>
      <c r="E22" s="317"/>
      <c r="F22" s="318"/>
      <c r="G22" s="315"/>
      <c r="H22" s="315"/>
      <c r="I22" s="1363"/>
      <c r="J22" s="1360" t="b">
        <f t="shared" si="0"/>
        <v>1</v>
      </c>
      <c r="K22" s="1357">
        <f t="shared" si="1"/>
        <v>0</v>
      </c>
      <c r="L22" s="1356">
        <f t="shared" si="2"/>
        <v>0</v>
      </c>
    </row>
    <row r="23" spans="1:12" ht="18" customHeight="1">
      <c r="A23" s="192">
        <v>16</v>
      </c>
      <c r="B23" s="1364"/>
      <c r="C23" s="315"/>
      <c r="D23" s="316"/>
      <c r="E23" s="317"/>
      <c r="F23" s="318"/>
      <c r="G23" s="315"/>
      <c r="H23" s="315"/>
      <c r="I23" s="1363"/>
      <c r="J23" s="1360" t="b">
        <f t="shared" si="0"/>
        <v>1</v>
      </c>
      <c r="K23" s="1357">
        <f t="shared" si="1"/>
        <v>0</v>
      </c>
      <c r="L23" s="1356">
        <f t="shared" si="2"/>
        <v>0</v>
      </c>
    </row>
    <row r="24" spans="1:12" ht="18" customHeight="1">
      <c r="A24" s="192">
        <v>17</v>
      </c>
      <c r="B24" s="1364"/>
      <c r="C24" s="315"/>
      <c r="D24" s="316"/>
      <c r="E24" s="317"/>
      <c r="F24" s="318"/>
      <c r="G24" s="315"/>
      <c r="H24" s="315"/>
      <c r="I24" s="1363"/>
      <c r="J24" s="1360" t="b">
        <f t="shared" si="0"/>
        <v>1</v>
      </c>
      <c r="K24" s="1357">
        <f t="shared" si="1"/>
        <v>0</v>
      </c>
      <c r="L24" s="1356">
        <f t="shared" si="2"/>
        <v>0</v>
      </c>
    </row>
    <row r="25" spans="1:12" ht="18" customHeight="1">
      <c r="A25" s="192">
        <v>18</v>
      </c>
      <c r="B25" s="1364"/>
      <c r="C25" s="315"/>
      <c r="D25" s="316"/>
      <c r="E25" s="317"/>
      <c r="F25" s="318"/>
      <c r="G25" s="315"/>
      <c r="H25" s="315"/>
      <c r="I25" s="1363"/>
      <c r="J25" s="1360" t="b">
        <f t="shared" si="0"/>
        <v>1</v>
      </c>
      <c r="K25" s="1357">
        <f t="shared" si="1"/>
        <v>0</v>
      </c>
      <c r="L25" s="1356">
        <f t="shared" si="2"/>
        <v>0</v>
      </c>
    </row>
    <row r="26" spans="1:12" ht="18" customHeight="1">
      <c r="A26" s="192">
        <v>19</v>
      </c>
      <c r="B26" s="1364"/>
      <c r="C26" s="315"/>
      <c r="D26" s="316"/>
      <c r="E26" s="317"/>
      <c r="F26" s="318"/>
      <c r="G26" s="315"/>
      <c r="H26" s="315"/>
      <c r="I26" s="1363"/>
      <c r="J26" s="1360" t="b">
        <f t="shared" si="0"/>
        <v>1</v>
      </c>
      <c r="K26" s="1357">
        <f t="shared" si="1"/>
        <v>0</v>
      </c>
      <c r="L26" s="1356">
        <f t="shared" si="2"/>
        <v>0</v>
      </c>
    </row>
    <row r="27" spans="1:12" ht="18" customHeight="1">
      <c r="A27" s="192">
        <v>20</v>
      </c>
      <c r="B27" s="1364"/>
      <c r="C27" s="315"/>
      <c r="D27" s="316"/>
      <c r="E27" s="317"/>
      <c r="F27" s="318"/>
      <c r="G27" s="315"/>
      <c r="H27" s="315"/>
      <c r="I27" s="1363"/>
      <c r="J27" s="1360" t="b">
        <f t="shared" si="0"/>
        <v>1</v>
      </c>
      <c r="K27" s="1357">
        <f t="shared" si="1"/>
        <v>0</v>
      </c>
      <c r="L27" s="1356">
        <f t="shared" si="2"/>
        <v>0</v>
      </c>
    </row>
    <row r="28" spans="1:12" ht="18" customHeight="1">
      <c r="A28" s="192">
        <v>21</v>
      </c>
      <c r="B28" s="1364"/>
      <c r="C28" s="315"/>
      <c r="D28" s="316"/>
      <c r="E28" s="317"/>
      <c r="F28" s="318"/>
      <c r="G28" s="315"/>
      <c r="H28" s="315"/>
      <c r="I28" s="1363"/>
      <c r="J28" s="1360" t="b">
        <f t="shared" si="0"/>
        <v>1</v>
      </c>
      <c r="K28" s="1357">
        <f t="shared" si="1"/>
        <v>0</v>
      </c>
      <c r="L28" s="1356">
        <f t="shared" si="2"/>
        <v>0</v>
      </c>
    </row>
    <row r="29" spans="1:12" ht="18" customHeight="1">
      <c r="A29" s="192">
        <v>22</v>
      </c>
      <c r="B29" s="1364"/>
      <c r="C29" s="315"/>
      <c r="D29" s="316"/>
      <c r="E29" s="317"/>
      <c r="F29" s="318"/>
      <c r="G29" s="315"/>
      <c r="H29" s="315"/>
      <c r="I29" s="1363"/>
      <c r="J29" s="1360" t="b">
        <f t="shared" si="0"/>
        <v>1</v>
      </c>
      <c r="K29" s="1357">
        <f t="shared" si="1"/>
        <v>0</v>
      </c>
      <c r="L29" s="1356">
        <f t="shared" si="2"/>
        <v>0</v>
      </c>
    </row>
    <row r="30" spans="1:12" ht="18" customHeight="1">
      <c r="A30" s="192">
        <v>23</v>
      </c>
      <c r="B30" s="1364"/>
      <c r="C30" s="315"/>
      <c r="D30" s="316"/>
      <c r="E30" s="317"/>
      <c r="F30" s="318"/>
      <c r="G30" s="315"/>
      <c r="H30" s="315"/>
      <c r="I30" s="1363"/>
      <c r="J30" s="1360" t="b">
        <f t="shared" si="0"/>
        <v>1</v>
      </c>
      <c r="K30" s="1357">
        <f t="shared" si="1"/>
        <v>0</v>
      </c>
      <c r="L30" s="1356">
        <f t="shared" si="2"/>
        <v>0</v>
      </c>
    </row>
    <row r="31" spans="1:12" ht="18" customHeight="1">
      <c r="A31" s="192">
        <v>24</v>
      </c>
      <c r="B31" s="1364"/>
      <c r="C31" s="315"/>
      <c r="D31" s="316"/>
      <c r="E31" s="317"/>
      <c r="F31" s="318"/>
      <c r="G31" s="315"/>
      <c r="H31" s="315"/>
      <c r="I31" s="1363"/>
      <c r="J31" s="1360" t="b">
        <f t="shared" si="0"/>
        <v>1</v>
      </c>
      <c r="K31" s="1357">
        <f t="shared" si="1"/>
        <v>0</v>
      </c>
      <c r="L31" s="1356">
        <f t="shared" si="2"/>
        <v>0</v>
      </c>
    </row>
    <row r="32" spans="1:12" ht="15" thickBot="1">
      <c r="A32" s="192">
        <v>25</v>
      </c>
      <c r="B32" s="1365"/>
      <c r="C32" s="1366"/>
      <c r="D32" s="1367"/>
      <c r="E32" s="1368"/>
      <c r="F32" s="1369"/>
      <c r="G32" s="1366"/>
      <c r="H32" s="1366"/>
      <c r="I32" s="1370"/>
      <c r="J32" s="1360" t="b">
        <f t="shared" si="0"/>
        <v>1</v>
      </c>
      <c r="K32" s="1357">
        <f t="shared" si="1"/>
        <v>0</v>
      </c>
      <c r="L32" s="1356">
        <f t="shared" si="2"/>
        <v>0</v>
      </c>
    </row>
    <row r="33" spans="2:13">
      <c r="B33" s="1906" t="s">
        <v>469</v>
      </c>
      <c r="C33" s="1906"/>
      <c r="D33" s="1906"/>
      <c r="E33" s="1906"/>
      <c r="F33" s="1906"/>
      <c r="G33" s="1906"/>
      <c r="H33" s="1906"/>
      <c r="I33" s="1906"/>
      <c r="J33" s="887"/>
      <c r="K33" s="985"/>
      <c r="L33" s="985"/>
    </row>
    <row r="34" spans="2:13" ht="18" customHeight="1">
      <c r="B34" s="1402"/>
      <c r="C34" s="1403"/>
      <c r="D34" s="1403"/>
      <c r="E34" s="1403"/>
      <c r="F34" s="1404" t="s">
        <v>541</v>
      </c>
      <c r="G34" s="1088" t="str">
        <f>"Decl : "&amp;COUNTA(G8:G32)</f>
        <v>Decl : 0</v>
      </c>
      <c r="H34" s="1088" t="str">
        <f>IF(J34&lt;&gt;0,$J$34&amp;" Dbl : Valid: "&amp;K7,"Valid: "&amp;K7)</f>
        <v>Valid: 0</v>
      </c>
      <c r="I34" s="1088" t="str">
        <f>"nbR : "&amp;COUNTIF($I$8:$I$32,"&gt;0")</f>
        <v>nbR : 0</v>
      </c>
      <c r="J34" s="1374">
        <f>COUNTIF(L8:L31,"&gt;1")/2</f>
        <v>0</v>
      </c>
      <c r="K34" s="1355" t="str">
        <f>J34&amp;" Doublon"</f>
        <v>0 Doublon</v>
      </c>
      <c r="L34" s="985"/>
    </row>
    <row r="35" spans="2:13">
      <c r="F35" s="1405" t="s">
        <v>1033</v>
      </c>
      <c r="J35" s="1371"/>
      <c r="K35" s="603"/>
      <c r="L35" s="603"/>
      <c r="M35" s="603"/>
    </row>
  </sheetData>
  <sheetProtection password="C722" sheet="1" objects="1" scenarios="1" selectLockedCells="1"/>
  <mergeCells count="6">
    <mergeCell ref="J5:L5"/>
    <mergeCell ref="B6:E6"/>
    <mergeCell ref="G6:H6"/>
    <mergeCell ref="B33:I33"/>
    <mergeCell ref="B1:C1"/>
    <mergeCell ref="D1:G1"/>
  </mergeCells>
  <phoneticPr fontId="81" type="noConversion"/>
  <conditionalFormatting sqref="A8:A32">
    <cfRule type="expression" dxfId="118" priority="1" stopIfTrue="1">
      <formula>J8=FALSE</formula>
    </cfRule>
    <cfRule type="expression" dxfId="117" priority="2">
      <formula>L8&gt;1</formula>
    </cfRule>
    <cfRule type="expression" dxfId="116" priority="6">
      <formula>AND($I8=0,$G8&lt;&gt;0)</formula>
    </cfRule>
  </conditionalFormatting>
  <conditionalFormatting sqref="D1">
    <cfRule type="containsText" dxfId="115" priority="8" stopIfTrue="1" operator="containsText" text="Vous">
      <formula>NOT(ISERROR(SEARCH("Vous",D1)))</formula>
    </cfRule>
  </conditionalFormatting>
  <conditionalFormatting sqref="J7:J32">
    <cfRule type="cellIs" dxfId="114" priority="4" stopIfTrue="1" operator="equal">
      <formula>FALSE</formula>
    </cfRule>
  </conditionalFormatting>
  <conditionalFormatting sqref="K8:K32">
    <cfRule type="duplicateValues" dxfId="113" priority="3"/>
  </conditionalFormatting>
  <dataValidations count="1">
    <dataValidation type="list" allowBlank="1" showInputMessage="1" showErrorMessage="1" sqref="B8:E32" xr:uid="{00000000-0002-0000-0A00-000000000000}">
      <formula1>"X,x"</formula1>
    </dataValidation>
  </dataValidations>
  <hyperlinks>
    <hyperlink ref="B1" location="CTRLP7" tooltip="vers onglet Control" display="CTRL&gt;" xr:uid="{00000000-0004-0000-0A00-000000000000}"/>
    <hyperlink ref="B1:C1" location="CTRLP8" tooltip="vers onglet Control" display="CTRL&gt;" xr:uid="{00000000-0004-0000-0A00-000001000000}"/>
    <hyperlink ref="A1" location="SOMMAIRE!A1" tooltip="Vers SOMMAIRE" display="&lt;&lt;" xr:uid="{00000000-0004-0000-0A00-000002000000}"/>
  </hyperlinks>
  <pageMargins left="0.59055118110236227" right="0.43307086614173229" top="0.47244094488188981" bottom="0.74803149606299213" header="0.31496062992125984" footer="0.31496062992125984"/>
  <pageSetup paperSize="9" orientation="portrait" horizontalDpi="4294967293" r:id="rId1"/>
  <headerFooter>
    <oddFooter>&amp;L&amp;"Times New Roman,Italique"&amp;6Questionnaire O.M.S. Subventions déléguées (détermination)&amp;R&amp;8&amp;A page 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8">
    <tabColor rgb="FF002060"/>
  </sheetPr>
  <dimension ref="A1:P31"/>
  <sheetViews>
    <sheetView showGridLines="0" view="pageBreakPreview" zoomScaleSheetLayoutView="100" workbookViewId="0">
      <selection activeCell="G33" sqref="G33"/>
    </sheetView>
  </sheetViews>
  <sheetFormatPr baseColWidth="10" defaultColWidth="9" defaultRowHeight="14.25"/>
  <cols>
    <col min="1" max="1" width="2.125" style="1" customWidth="1"/>
    <col min="2" max="2" width="9.375" style="1" customWidth="1"/>
    <col min="3" max="4" width="5.125" style="1" customWidth="1"/>
    <col min="5" max="5" width="4.75" style="1" customWidth="1"/>
    <col min="6" max="6" width="6.375" style="1" customWidth="1"/>
    <col min="7" max="7" width="1.25" style="1" customWidth="1"/>
    <col min="8" max="8" width="9.125" style="1" customWidth="1"/>
    <col min="9" max="9" width="5.625" style="1" customWidth="1"/>
    <col min="10" max="11" width="9" style="1" customWidth="1"/>
    <col min="12" max="12" width="9.25" style="1" customWidth="1"/>
    <col min="13" max="13" width="5.125" style="1" hidden="1" customWidth="1"/>
    <col min="14" max="14" width="33.5" style="1" customWidth="1"/>
    <col min="15" max="15" width="1.125" style="1" customWidth="1"/>
    <col min="16" max="16" width="16.25" style="1" customWidth="1"/>
    <col min="17" max="17" width="7.375" style="1" customWidth="1"/>
    <col min="18" max="16384" width="9" style="1"/>
  </cols>
  <sheetData>
    <row r="1" spans="1:16" ht="14.25" customHeight="1">
      <c r="A1" s="133"/>
      <c r="B1" s="276" t="s">
        <v>517</v>
      </c>
      <c r="C1" s="1027" t="s">
        <v>709</v>
      </c>
      <c r="D1" s="1918" t="e">
        <f>DEPART!$BS$98</f>
        <v>#VALUE!</v>
      </c>
      <c r="E1" s="1918"/>
      <c r="F1" s="1918"/>
      <c r="G1" s="1918"/>
      <c r="H1" s="1918"/>
      <c r="I1" s="1918"/>
      <c r="J1" s="1918"/>
      <c r="K1" s="1918"/>
      <c r="L1" s="183"/>
      <c r="M1" s="183"/>
      <c r="N1" s="407" t="str">
        <f>+ABREV</f>
        <v>Choisir le nom de votre Association (DEPART)</v>
      </c>
      <c r="O1" s="183"/>
      <c r="P1" s="130" t="str">
        <f>CONCATENATE("Ref OMS  ",REFOMS)&amp;" ("&amp;GRPREF&amp;")"</f>
        <v>Ref OMS  0 (Choisir le nom de votre Association (DEPART))</v>
      </c>
    </row>
    <row r="2" spans="1:16" ht="14.25" customHeight="1" thickBot="1">
      <c r="A2" s="126" t="s">
        <v>603</v>
      </c>
      <c r="B2" s="296"/>
      <c r="C2" s="296"/>
      <c r="D2" s="296"/>
      <c r="E2" s="296"/>
      <c r="F2" s="284"/>
      <c r="G2" s="284"/>
      <c r="H2" s="284"/>
      <c r="I2" s="403"/>
      <c r="J2" s="406" t="s">
        <v>49</v>
      </c>
      <c r="K2" s="188"/>
      <c r="L2" s="459" t="str">
        <f>SaisonRefEquip</f>
        <v>Choisir le nom de votre Association (DEPART)</v>
      </c>
      <c r="N2" s="460"/>
    </row>
    <row r="3" spans="1:16" ht="14.25" hidden="1" customHeight="1" thickBot="1">
      <c r="A3" s="126"/>
      <c r="B3" s="829">
        <f>COUNTA(B8:B29)</f>
        <v>0</v>
      </c>
      <c r="C3" s="861" t="b">
        <f>COUNTA(C8:E29)=_NBP9</f>
        <v>1</v>
      </c>
      <c r="D3" s="829"/>
      <c r="E3" s="829"/>
      <c r="F3" s="861" t="b">
        <f>COUNTA(F8:F29)=_NBP9</f>
        <v>1</v>
      </c>
      <c r="G3" s="1018"/>
      <c r="H3" s="861"/>
      <c r="I3" s="861" t="b">
        <f>COUNTA(I8:I29)=_NBP9</f>
        <v>1</v>
      </c>
      <c r="J3" s="829">
        <f>COUNTA(J8:J29)</f>
        <v>0</v>
      </c>
      <c r="K3" s="829">
        <f>COUNTA(K8:K29)</f>
        <v>0</v>
      </c>
      <c r="L3" s="829">
        <f>COUNTA(L8:L29)</f>
        <v>0</v>
      </c>
      <c r="O3" s="861" t="b">
        <f>SUM($O$8:$O$29)=ROWS($O$8:$O$29)</f>
        <v>1</v>
      </c>
    </row>
    <row r="4" spans="1:16" ht="14.25" customHeight="1" thickBot="1">
      <c r="A4" s="133"/>
      <c r="B4" s="424" t="s">
        <v>252</v>
      </c>
      <c r="C4" s="425"/>
      <c r="D4" s="425"/>
      <c r="E4" s="425"/>
      <c r="F4" s="426"/>
      <c r="G4" s="427"/>
      <c r="H4" s="428"/>
      <c r="I4" s="154"/>
      <c r="J4" s="423" t="s">
        <v>47</v>
      </c>
      <c r="K4" s="461"/>
      <c r="L4" s="423" t="s">
        <v>610</v>
      </c>
      <c r="M4" s="462"/>
      <c r="N4" s="127"/>
      <c r="O4" s="188"/>
    </row>
    <row r="5" spans="1:16" ht="12" customHeight="1">
      <c r="A5" s="133"/>
      <c r="B5" s="1089">
        <v>1</v>
      </c>
      <c r="C5" s="1089">
        <v>2</v>
      </c>
      <c r="D5" s="1089">
        <v>3</v>
      </c>
      <c r="E5" s="1089">
        <v>4</v>
      </c>
      <c r="F5" s="1089">
        <v>5</v>
      </c>
      <c r="G5" s="1089">
        <v>6</v>
      </c>
      <c r="H5" s="1089">
        <v>7</v>
      </c>
      <c r="I5" s="1089">
        <v>8</v>
      </c>
      <c r="J5" s="1089">
        <v>9</v>
      </c>
      <c r="K5" s="1089">
        <v>10</v>
      </c>
      <c r="L5" s="1089">
        <v>11</v>
      </c>
      <c r="M5" s="1089"/>
      <c r="N5" s="1089">
        <v>12</v>
      </c>
      <c r="O5" s="1090">
        <v>13</v>
      </c>
      <c r="P5" s="1089">
        <v>14</v>
      </c>
    </row>
    <row r="6" spans="1:16" ht="27" customHeight="1">
      <c r="A6" s="134"/>
      <c r="B6" s="1909" t="s">
        <v>121</v>
      </c>
      <c r="C6" s="1911" t="s">
        <v>1004</v>
      </c>
      <c r="D6" s="1912"/>
      <c r="E6" s="1913"/>
      <c r="F6" s="1914" t="s">
        <v>99</v>
      </c>
      <c r="G6" s="1916" t="s">
        <v>259</v>
      </c>
      <c r="H6" s="1914" t="s">
        <v>240</v>
      </c>
      <c r="I6" s="1914" t="s">
        <v>81</v>
      </c>
      <c r="J6" s="1921" t="s">
        <v>275</v>
      </c>
      <c r="K6" s="1922"/>
      <c r="L6" s="1923"/>
      <c r="M6" s="1924" t="s">
        <v>131</v>
      </c>
      <c r="N6" s="1919" t="s">
        <v>272</v>
      </c>
      <c r="O6" s="367"/>
      <c r="P6" s="370" t="s">
        <v>256</v>
      </c>
    </row>
    <row r="7" spans="1:16" ht="29.25" customHeight="1">
      <c r="A7" s="296"/>
      <c r="B7" s="1910"/>
      <c r="C7" s="790" t="str">
        <f>EQ_REG</f>
        <v>Choisir le nom de votre Association (DEPART)</v>
      </c>
      <c r="D7" s="790" t="str">
        <f>EQ_IREG</f>
        <v>Choisir le nom de votre Association (DEPART)</v>
      </c>
      <c r="E7" s="790" t="str">
        <f>EQ_NAT</f>
        <v>Choisir le nom de votre Association (DEPART)</v>
      </c>
      <c r="F7" s="1915"/>
      <c r="G7" s="1917"/>
      <c r="H7" s="1915"/>
      <c r="I7" s="1915"/>
      <c r="J7" s="182" t="s">
        <v>79</v>
      </c>
      <c r="K7" s="182" t="s">
        <v>80</v>
      </c>
      <c r="L7" s="182" t="s">
        <v>105</v>
      </c>
      <c r="M7" s="1925"/>
      <c r="N7" s="1920"/>
      <c r="O7" s="368"/>
      <c r="P7" s="435" t="s">
        <v>169</v>
      </c>
    </row>
    <row r="8" spans="1:16" ht="16.5" customHeight="1">
      <c r="A8" s="408">
        <v>1</v>
      </c>
      <c r="B8" s="369"/>
      <c r="C8" s="319"/>
      <c r="D8" s="319"/>
      <c r="E8" s="282"/>
      <c r="F8" s="282"/>
      <c r="G8" s="332"/>
      <c r="H8" s="277"/>
      <c r="I8" s="282"/>
      <c r="J8" s="810"/>
      <c r="K8" s="277"/>
      <c r="L8" s="277"/>
      <c r="M8" s="1320">
        <f t="shared" ref="M8:M14" si="0">IF(B8="CT",(F8-1)*3-1,IF(B8="CP",H8*3-1,IF(N(B8)&gt;0,2,0)))</f>
        <v>0</v>
      </c>
      <c r="N8" s="372"/>
      <c r="O8" s="1093">
        <f>--(LEN(N8)=M8)</f>
        <v>1</v>
      </c>
      <c r="P8" s="810"/>
    </row>
    <row r="9" spans="1:16" ht="16.5" customHeight="1">
      <c r="A9" s="408">
        <v>2</v>
      </c>
      <c r="B9" s="369"/>
      <c r="C9" s="319"/>
      <c r="D9" s="319"/>
      <c r="E9" s="319"/>
      <c r="F9" s="282"/>
      <c r="G9" s="332"/>
      <c r="H9" s="277"/>
      <c r="I9" s="282"/>
      <c r="J9" s="810"/>
      <c r="K9" s="282"/>
      <c r="L9" s="282"/>
      <c r="M9" s="1320">
        <f t="shared" si="0"/>
        <v>0</v>
      </c>
      <c r="N9" s="372"/>
      <c r="O9" s="1093">
        <f t="shared" ref="O9:O29" si="1">--(LEN(N9)=M9)</f>
        <v>1</v>
      </c>
      <c r="P9" s="810"/>
    </row>
    <row r="10" spans="1:16" ht="16.5" customHeight="1">
      <c r="A10" s="408">
        <v>3</v>
      </c>
      <c r="B10" s="369"/>
      <c r="C10" s="319"/>
      <c r="D10" s="319"/>
      <c r="E10" s="319"/>
      <c r="F10" s="282"/>
      <c r="G10" s="332"/>
      <c r="H10" s="277"/>
      <c r="I10" s="282"/>
      <c r="J10" s="1091"/>
      <c r="K10" s="282"/>
      <c r="L10" s="282"/>
      <c r="M10" s="1320">
        <f t="shared" si="0"/>
        <v>0</v>
      </c>
      <c r="N10" s="373"/>
      <c r="O10" s="1093">
        <f t="shared" si="1"/>
        <v>1</v>
      </c>
      <c r="P10" s="810"/>
    </row>
    <row r="11" spans="1:16" ht="16.5" customHeight="1">
      <c r="A11" s="408">
        <v>4</v>
      </c>
      <c r="B11" s="369"/>
      <c r="C11" s="319"/>
      <c r="D11" s="319"/>
      <c r="E11" s="319"/>
      <c r="F11" s="282"/>
      <c r="G11" s="332"/>
      <c r="H11" s="277"/>
      <c r="I11" s="282"/>
      <c r="J11" s="810"/>
      <c r="K11" s="282"/>
      <c r="L11" s="282"/>
      <c r="M11" s="1320">
        <f t="shared" si="0"/>
        <v>0</v>
      </c>
      <c r="N11" s="372"/>
      <c r="O11" s="1093">
        <f>--(LEN(N11)=M11)</f>
        <v>1</v>
      </c>
      <c r="P11" s="810"/>
    </row>
    <row r="12" spans="1:16" ht="16.5" customHeight="1">
      <c r="A12" s="408">
        <v>5</v>
      </c>
      <c r="B12" s="369"/>
      <c r="C12" s="319"/>
      <c r="D12" s="319"/>
      <c r="E12" s="319"/>
      <c r="F12" s="282"/>
      <c r="G12" s="332"/>
      <c r="H12" s="277"/>
      <c r="I12" s="282"/>
      <c r="J12" s="810"/>
      <c r="K12" s="282"/>
      <c r="L12" s="282"/>
      <c r="M12" s="1320">
        <f t="shared" si="0"/>
        <v>0</v>
      </c>
      <c r="N12" s="373"/>
      <c r="O12" s="1093">
        <f t="shared" si="1"/>
        <v>1</v>
      </c>
      <c r="P12" s="810"/>
    </row>
    <row r="13" spans="1:16" ht="16.5" customHeight="1">
      <c r="A13" s="408">
        <v>6</v>
      </c>
      <c r="B13" s="369"/>
      <c r="C13" s="319"/>
      <c r="D13" s="319"/>
      <c r="E13" s="319"/>
      <c r="F13" s="282"/>
      <c r="G13" s="332"/>
      <c r="H13" s="277"/>
      <c r="I13" s="282"/>
      <c r="J13" s="810"/>
      <c r="K13" s="282"/>
      <c r="L13" s="282"/>
      <c r="M13" s="1320">
        <f t="shared" si="0"/>
        <v>0</v>
      </c>
      <c r="N13" s="373"/>
      <c r="O13" s="1093">
        <f t="shared" si="1"/>
        <v>1</v>
      </c>
      <c r="P13" s="810"/>
    </row>
    <row r="14" spans="1:16" ht="16.5" customHeight="1">
      <c r="A14" s="408">
        <v>7</v>
      </c>
      <c r="B14" s="369"/>
      <c r="C14" s="319"/>
      <c r="D14" s="319"/>
      <c r="E14" s="319"/>
      <c r="F14" s="282"/>
      <c r="G14" s="332"/>
      <c r="H14" s="277"/>
      <c r="I14" s="282"/>
      <c r="J14" s="1092"/>
      <c r="K14" s="282"/>
      <c r="L14" s="282"/>
      <c r="M14" s="1320">
        <f t="shared" si="0"/>
        <v>0</v>
      </c>
      <c r="N14" s="373"/>
      <c r="O14" s="1093">
        <f t="shared" si="1"/>
        <v>1</v>
      </c>
      <c r="P14" s="810"/>
    </row>
    <row r="15" spans="1:16" ht="16.5" customHeight="1">
      <c r="A15" s="408">
        <v>8</v>
      </c>
      <c r="B15" s="369"/>
      <c r="C15" s="319"/>
      <c r="D15" s="319"/>
      <c r="E15" s="319"/>
      <c r="F15" s="282"/>
      <c r="G15" s="332" t="str">
        <f t="shared" ref="G15:G29" si="2">IF(B15="CP","&gt;","")</f>
        <v/>
      </c>
      <c r="H15" s="277"/>
      <c r="I15" s="282"/>
      <c r="J15" s="810"/>
      <c r="K15" s="282"/>
      <c r="L15" s="282"/>
      <c r="M15" s="1320">
        <f t="shared" ref="M15:M29" si="3">IF(B15="CT",(F15-1)*3-1,IF(B15="CP",H15*3-1,IF(N(B15)&gt;0,2,0)))</f>
        <v>0</v>
      </c>
      <c r="N15" s="373"/>
      <c r="O15" s="1093">
        <f t="shared" si="1"/>
        <v>1</v>
      </c>
      <c r="P15" s="810"/>
    </row>
    <row r="16" spans="1:16" ht="16.5" customHeight="1">
      <c r="A16" s="408">
        <v>9</v>
      </c>
      <c r="B16" s="369"/>
      <c r="C16" s="319"/>
      <c r="D16" s="319"/>
      <c r="E16" s="319"/>
      <c r="F16" s="282"/>
      <c r="G16" s="332" t="str">
        <f t="shared" si="2"/>
        <v/>
      </c>
      <c r="H16" s="277"/>
      <c r="I16" s="282"/>
      <c r="J16" s="810"/>
      <c r="K16" s="282"/>
      <c r="L16" s="282"/>
      <c r="M16" s="1320">
        <f t="shared" si="3"/>
        <v>0</v>
      </c>
      <c r="N16" s="372"/>
      <c r="O16" s="1093">
        <f t="shared" si="1"/>
        <v>1</v>
      </c>
      <c r="P16" s="810"/>
    </row>
    <row r="17" spans="1:16" ht="16.5" customHeight="1">
      <c r="A17" s="408">
        <v>10</v>
      </c>
      <c r="B17" s="369"/>
      <c r="C17" s="319"/>
      <c r="D17" s="319"/>
      <c r="E17" s="319"/>
      <c r="F17" s="282"/>
      <c r="G17" s="332" t="str">
        <f t="shared" si="2"/>
        <v/>
      </c>
      <c r="H17" s="277"/>
      <c r="I17" s="282"/>
      <c r="J17" s="810"/>
      <c r="K17" s="282"/>
      <c r="L17" s="282"/>
      <c r="M17" s="1320">
        <f t="shared" si="3"/>
        <v>0</v>
      </c>
      <c r="N17" s="373"/>
      <c r="O17" s="1093">
        <f t="shared" si="1"/>
        <v>1</v>
      </c>
      <c r="P17" s="810"/>
    </row>
    <row r="18" spans="1:16" ht="16.5" customHeight="1">
      <c r="A18" s="408">
        <v>11</v>
      </c>
      <c r="B18" s="369"/>
      <c r="C18" s="319"/>
      <c r="D18" s="319"/>
      <c r="E18" s="319"/>
      <c r="F18" s="282"/>
      <c r="G18" s="332" t="str">
        <f t="shared" si="2"/>
        <v/>
      </c>
      <c r="H18" s="277"/>
      <c r="I18" s="282"/>
      <c r="J18" s="810"/>
      <c r="K18" s="282"/>
      <c r="L18" s="282"/>
      <c r="M18" s="1320">
        <f t="shared" si="3"/>
        <v>0</v>
      </c>
      <c r="N18" s="373"/>
      <c r="O18" s="1093">
        <f t="shared" si="1"/>
        <v>1</v>
      </c>
      <c r="P18" s="810"/>
    </row>
    <row r="19" spans="1:16" ht="16.5" customHeight="1">
      <c r="A19" s="408">
        <v>12</v>
      </c>
      <c r="B19" s="369"/>
      <c r="C19" s="319"/>
      <c r="D19" s="319"/>
      <c r="E19" s="319"/>
      <c r="F19" s="282"/>
      <c r="G19" s="332" t="str">
        <f t="shared" si="2"/>
        <v/>
      </c>
      <c r="H19" s="277"/>
      <c r="I19" s="282"/>
      <c r="J19" s="810"/>
      <c r="K19" s="282"/>
      <c r="L19" s="282"/>
      <c r="M19" s="1320">
        <f t="shared" si="3"/>
        <v>0</v>
      </c>
      <c r="N19" s="373"/>
      <c r="O19" s="1093">
        <f t="shared" si="1"/>
        <v>1</v>
      </c>
      <c r="P19" s="810"/>
    </row>
    <row r="20" spans="1:16" ht="16.5" customHeight="1">
      <c r="A20" s="408">
        <v>13</v>
      </c>
      <c r="B20" s="369"/>
      <c r="C20" s="319"/>
      <c r="D20" s="319"/>
      <c r="E20" s="282"/>
      <c r="F20" s="282"/>
      <c r="G20" s="332" t="str">
        <f t="shared" si="2"/>
        <v/>
      </c>
      <c r="H20" s="277"/>
      <c r="I20" s="282"/>
      <c r="J20" s="810"/>
      <c r="K20" s="282"/>
      <c r="L20" s="282"/>
      <c r="M20" s="1320">
        <f t="shared" si="3"/>
        <v>0</v>
      </c>
      <c r="N20" s="373"/>
      <c r="O20" s="1093">
        <f t="shared" si="1"/>
        <v>1</v>
      </c>
      <c r="P20" s="810"/>
    </row>
    <row r="21" spans="1:16" ht="16.5" customHeight="1">
      <c r="A21" s="408">
        <v>14</v>
      </c>
      <c r="B21" s="369"/>
      <c r="C21" s="319"/>
      <c r="D21" s="319"/>
      <c r="E21" s="282"/>
      <c r="F21" s="282"/>
      <c r="G21" s="332" t="str">
        <f t="shared" si="2"/>
        <v/>
      </c>
      <c r="H21" s="277"/>
      <c r="I21" s="282"/>
      <c r="J21" s="810"/>
      <c r="K21" s="282"/>
      <c r="L21" s="282"/>
      <c r="M21" s="1320">
        <f t="shared" si="3"/>
        <v>0</v>
      </c>
      <c r="N21" s="373"/>
      <c r="O21" s="1093">
        <f t="shared" si="1"/>
        <v>1</v>
      </c>
      <c r="P21" s="810"/>
    </row>
    <row r="22" spans="1:16" ht="16.5" customHeight="1">
      <c r="A22" s="408">
        <v>15</v>
      </c>
      <c r="B22" s="369"/>
      <c r="C22" s="319"/>
      <c r="D22" s="319"/>
      <c r="E22" s="282"/>
      <c r="F22" s="282"/>
      <c r="G22" s="332" t="str">
        <f t="shared" si="2"/>
        <v/>
      </c>
      <c r="H22" s="277"/>
      <c r="I22" s="282"/>
      <c r="J22" s="810"/>
      <c r="K22" s="282"/>
      <c r="L22" s="282"/>
      <c r="M22" s="1320">
        <f t="shared" si="3"/>
        <v>0</v>
      </c>
      <c r="N22" s="373"/>
      <c r="O22" s="1093">
        <f t="shared" si="1"/>
        <v>1</v>
      </c>
      <c r="P22" s="810"/>
    </row>
    <row r="23" spans="1:16" ht="16.5" customHeight="1">
      <c r="A23" s="408">
        <v>16</v>
      </c>
      <c r="B23" s="369"/>
      <c r="C23" s="319"/>
      <c r="D23" s="319"/>
      <c r="E23" s="282"/>
      <c r="F23" s="282"/>
      <c r="G23" s="332" t="str">
        <f t="shared" si="2"/>
        <v/>
      </c>
      <c r="H23" s="277"/>
      <c r="I23" s="282"/>
      <c r="J23" s="810"/>
      <c r="K23" s="282"/>
      <c r="L23" s="282"/>
      <c r="M23" s="1320">
        <f t="shared" si="3"/>
        <v>0</v>
      </c>
      <c r="N23" s="373"/>
      <c r="O23" s="1093">
        <f t="shared" si="1"/>
        <v>1</v>
      </c>
      <c r="P23" s="810"/>
    </row>
    <row r="24" spans="1:16" ht="16.5" customHeight="1">
      <c r="A24" s="408">
        <v>17</v>
      </c>
      <c r="B24" s="369"/>
      <c r="C24" s="319"/>
      <c r="D24" s="319"/>
      <c r="E24" s="282"/>
      <c r="F24" s="282"/>
      <c r="G24" s="332" t="str">
        <f t="shared" si="2"/>
        <v/>
      </c>
      <c r="H24" s="277"/>
      <c r="I24" s="282"/>
      <c r="K24" s="282"/>
      <c r="L24" s="282"/>
      <c r="M24" s="1320">
        <f t="shared" si="3"/>
        <v>0</v>
      </c>
      <c r="N24" s="373"/>
      <c r="O24" s="1093">
        <f t="shared" si="1"/>
        <v>1</v>
      </c>
      <c r="P24" s="810"/>
    </row>
    <row r="25" spans="1:16" ht="16.5" customHeight="1">
      <c r="A25" s="408">
        <v>18</v>
      </c>
      <c r="B25" s="369"/>
      <c r="C25" s="319"/>
      <c r="D25" s="319"/>
      <c r="E25" s="282"/>
      <c r="F25" s="282"/>
      <c r="G25" s="332" t="str">
        <f t="shared" si="2"/>
        <v/>
      </c>
      <c r="H25" s="277"/>
      <c r="I25" s="282"/>
      <c r="J25" s="810"/>
      <c r="K25" s="282"/>
      <c r="L25" s="282"/>
      <c r="M25" s="1320">
        <f t="shared" si="3"/>
        <v>0</v>
      </c>
      <c r="N25" s="373"/>
      <c r="O25" s="1093">
        <f t="shared" si="1"/>
        <v>1</v>
      </c>
      <c r="P25" s="810"/>
    </row>
    <row r="26" spans="1:16" ht="16.5" customHeight="1">
      <c r="A26" s="408">
        <v>20</v>
      </c>
      <c r="B26" s="369"/>
      <c r="C26" s="319"/>
      <c r="D26" s="319"/>
      <c r="E26" s="282"/>
      <c r="F26" s="282"/>
      <c r="G26" s="332" t="str">
        <f t="shared" si="2"/>
        <v/>
      </c>
      <c r="H26" s="277"/>
      <c r="I26" s="282"/>
      <c r="J26" s="810"/>
      <c r="K26" s="282"/>
      <c r="L26" s="282"/>
      <c r="M26" s="1320">
        <f t="shared" si="3"/>
        <v>0</v>
      </c>
      <c r="N26" s="373"/>
      <c r="O26" s="1093">
        <f t="shared" si="1"/>
        <v>1</v>
      </c>
      <c r="P26" s="810"/>
    </row>
    <row r="27" spans="1:16" ht="16.5" customHeight="1">
      <c r="A27" s="408">
        <v>21</v>
      </c>
      <c r="B27" s="369"/>
      <c r="C27" s="319"/>
      <c r="D27" s="319"/>
      <c r="E27" s="282"/>
      <c r="F27" s="282"/>
      <c r="G27" s="332" t="str">
        <f t="shared" si="2"/>
        <v/>
      </c>
      <c r="H27" s="277"/>
      <c r="I27" s="282"/>
      <c r="J27" s="810"/>
      <c r="K27" s="282"/>
      <c r="L27" s="282"/>
      <c r="M27" s="1320">
        <f t="shared" si="3"/>
        <v>0</v>
      </c>
      <c r="N27" s="373"/>
      <c r="O27" s="1093">
        <f t="shared" si="1"/>
        <v>1</v>
      </c>
      <c r="P27" s="810"/>
    </row>
    <row r="28" spans="1:16" ht="16.5" customHeight="1">
      <c r="A28" s="408">
        <v>22</v>
      </c>
      <c r="B28" s="369"/>
      <c r="C28" s="319"/>
      <c r="D28" s="319"/>
      <c r="E28" s="282"/>
      <c r="F28" s="282"/>
      <c r="G28" s="332" t="str">
        <f t="shared" si="2"/>
        <v/>
      </c>
      <c r="H28" s="277"/>
      <c r="I28" s="282"/>
      <c r="J28" s="810"/>
      <c r="K28" s="282"/>
      <c r="L28" s="282"/>
      <c r="M28" s="1320">
        <f t="shared" si="3"/>
        <v>0</v>
      </c>
      <c r="N28" s="373"/>
      <c r="O28" s="1093">
        <f t="shared" si="1"/>
        <v>1</v>
      </c>
      <c r="P28" s="810"/>
    </row>
    <row r="29" spans="1:16" ht="16.5" customHeight="1">
      <c r="A29" s="408">
        <v>23</v>
      </c>
      <c r="B29" s="369"/>
      <c r="C29" s="320"/>
      <c r="D29" s="320"/>
      <c r="E29" s="321"/>
      <c r="F29" s="321"/>
      <c r="G29" s="332" t="str">
        <f t="shared" si="2"/>
        <v/>
      </c>
      <c r="H29" s="277"/>
      <c r="I29" s="321"/>
      <c r="J29" s="812"/>
      <c r="K29" s="321"/>
      <c r="L29" s="321"/>
      <c r="M29" s="1320">
        <f t="shared" si="3"/>
        <v>0</v>
      </c>
      <c r="N29" s="383"/>
      <c r="O29" s="1093">
        <f t="shared" si="1"/>
        <v>1</v>
      </c>
      <c r="P29" s="812"/>
    </row>
    <row r="30" spans="1:16" ht="14.25" customHeight="1">
      <c r="A30" s="297"/>
      <c r="B30" s="811" t="s">
        <v>602</v>
      </c>
      <c r="C30" s="429"/>
      <c r="D30" s="429"/>
      <c r="E30" s="429"/>
      <c r="F30" s="429"/>
      <c r="G30" s="429"/>
      <c r="H30" s="429"/>
      <c r="I30" s="429"/>
      <c r="J30" s="429"/>
      <c r="K30" s="430"/>
      <c r="L30" s="127"/>
      <c r="M30" s="127"/>
      <c r="N30" s="127"/>
      <c r="O30" s="127"/>
      <c r="P30" s="127"/>
    </row>
    <row r="31" spans="1:16" ht="14.25" customHeight="1">
      <c r="A31" s="128"/>
      <c r="B31" s="128"/>
      <c r="C31" s="128"/>
      <c r="D31" s="128"/>
      <c r="E31" s="128"/>
      <c r="F31" s="128"/>
      <c r="G31" s="128"/>
      <c r="H31" s="128"/>
      <c r="I31" s="131"/>
      <c r="J31" s="128"/>
      <c r="K31" s="128"/>
    </row>
  </sheetData>
  <sheetProtection password="C722" sheet="1" objects="1" scenarios="1" selectLockedCells="1"/>
  <mergeCells count="10">
    <mergeCell ref="D1:K1"/>
    <mergeCell ref="N6:N7"/>
    <mergeCell ref="I6:I7"/>
    <mergeCell ref="J6:L6"/>
    <mergeCell ref="M6:M7"/>
    <mergeCell ref="B6:B7"/>
    <mergeCell ref="C6:E6"/>
    <mergeCell ref="F6:F7"/>
    <mergeCell ref="H6:H7"/>
    <mergeCell ref="G6:G7"/>
  </mergeCells>
  <phoneticPr fontId="81" type="noConversion"/>
  <conditionalFormatting sqref="C3">
    <cfRule type="cellIs" dxfId="112" priority="3" stopIfTrue="1" operator="equal">
      <formula>FALSE</formula>
    </cfRule>
  </conditionalFormatting>
  <conditionalFormatting sqref="D1">
    <cfRule type="containsText" dxfId="111" priority="18" stopIfTrue="1" operator="containsText" text="Vous">
      <formula>NOT(ISERROR(SEARCH("Vous",D1)))</formula>
    </cfRule>
  </conditionalFormatting>
  <conditionalFormatting sqref="D7">
    <cfRule type="containsText" dxfId="110" priority="12" stopIfTrue="1" operator="containsText" text="Néant">
      <formula>NOT(ISERROR(SEARCH("Néant",D7)))</formula>
    </cfRule>
  </conditionalFormatting>
  <conditionalFormatting sqref="F3">
    <cfRule type="cellIs" dxfId="109" priority="4" stopIfTrue="1" operator="equal">
      <formula>FALSE</formula>
    </cfRule>
  </conditionalFormatting>
  <conditionalFormatting sqref="G8:G29">
    <cfRule type="containsText" dxfId="108" priority="23" stopIfTrue="1" operator="containsText" text="!">
      <formula>NOT(ISERROR(SEARCH("!",G8)))</formula>
    </cfRule>
  </conditionalFormatting>
  <conditionalFormatting sqref="H8:H29">
    <cfRule type="expression" dxfId="107" priority="8" stopIfTrue="1">
      <formula>OR(B8="CT",AND(B8&lt;&gt;"",B8&lt;&gt;"CP"))</formula>
    </cfRule>
  </conditionalFormatting>
  <conditionalFormatting sqref="I3">
    <cfRule type="cellIs" dxfId="106" priority="1" stopIfTrue="1" operator="equal">
      <formula>FALSE</formula>
    </cfRule>
  </conditionalFormatting>
  <conditionalFormatting sqref="I5">
    <cfRule type="expression" dxfId="105" priority="5">
      <formula>$I$3=FALSE</formula>
    </cfRule>
  </conditionalFormatting>
  <conditionalFormatting sqref="O3">
    <cfRule type="cellIs" dxfId="104" priority="16" stopIfTrue="1" operator="equal">
      <formula>FALSE</formula>
    </cfRule>
  </conditionalFormatting>
  <conditionalFormatting sqref="O8:O29">
    <cfRule type="cellIs" dxfId="103" priority="21" operator="equal">
      <formula>0</formula>
    </cfRule>
  </conditionalFormatting>
  <dataValidations count="4">
    <dataValidation type="custom" allowBlank="1" showInputMessage="1" showErrorMessage="1" errorTitle="NE RIEN SAISIR DANS CELLULE" error="Vous devez saisir un nombre que pour les calendriers particuliers (CP) - Les autres cas sont automatisés dans nos calculs" sqref="H8:H29" xr:uid="{00000000-0002-0000-0B00-000000000000}">
      <formula1>B8="CP"</formula1>
    </dataValidation>
    <dataValidation type="whole" errorStyle="information" allowBlank="1" showInputMessage="1" showErrorMessage="1" errorTitle="Effectif" error="Supérieur à 25._x000a_Vérifiez éventuellement." sqref="I8:I29" xr:uid="{00000000-0002-0000-0B00-000001000000}">
      <formula1>0</formula1>
      <formula2>25</formula2>
    </dataValidation>
    <dataValidation allowBlank="1" showInputMessage="1" showErrorMessage="1" promptTitle="Saisir" prompt="CT ou CP ou une date (JJ/MM/AAAA)_x000a_" sqref="B8:B29" xr:uid="{00000000-0002-0000-0B00-000002000000}"/>
    <dataValidation type="list" allowBlank="1" showInputMessage="1" showErrorMessage="1" sqref="C8:E29" xr:uid="{00000000-0002-0000-0B00-000003000000}">
      <formula1>"X"</formula1>
    </dataValidation>
  </dataValidations>
  <hyperlinks>
    <hyperlink ref="B1" location="SOMMAIRE" tooltip="Vers SOMMAIRE" display="&lt;&lt;" xr:uid="{00000000-0004-0000-0B00-000000000000}"/>
    <hyperlink ref="C1" location="CTRLP9" tooltip="vers onglet Control" display="CTRL&gt;" xr:uid="{00000000-0004-0000-0B00-000001000000}"/>
  </hyperlinks>
  <pageMargins left="0.55118110236220474" right="0.51181102362204722" top="0.47244094488188981" bottom="0.55118110236220474" header="0.31496062992125984" footer="0.31496062992125984"/>
  <pageSetup paperSize="9" scale="97" orientation="landscape" r:id="rId1"/>
  <headerFooter>
    <oddFooter>&amp;L&amp;"Times New Roman,Italique"&amp;6Questionnaire O.M.S. Subventions déléguées (détermination)&amp;R&amp;8&amp;A   page 9</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5">
    <tabColor rgb="FFC00000"/>
    <pageSetUpPr fitToPage="1"/>
  </sheetPr>
  <dimension ref="A1:K36"/>
  <sheetViews>
    <sheetView view="pageBreakPreview" zoomScaleNormal="115" zoomScaleSheetLayoutView="100" workbookViewId="0">
      <selection activeCell="G33" sqref="G33"/>
    </sheetView>
  </sheetViews>
  <sheetFormatPr baseColWidth="10" defaultColWidth="9" defaultRowHeight="14.25"/>
  <cols>
    <col min="1" max="1" width="1.75" style="140" customWidth="1"/>
    <col min="2" max="2" width="11.25" style="140" customWidth="1"/>
    <col min="3" max="3" width="23.25" style="140" customWidth="1"/>
    <col min="4" max="4" width="2.5" style="140" customWidth="1"/>
    <col min="5" max="5" width="23.25" style="140" customWidth="1"/>
    <col min="6" max="6" width="2.5" style="140" customWidth="1"/>
    <col min="7" max="7" width="23.25" style="140" customWidth="1"/>
    <col min="8" max="8" width="2.5" style="140" customWidth="1"/>
    <col min="9" max="9" width="23.25" style="140" customWidth="1"/>
    <col min="10" max="10" width="2.5" style="140" customWidth="1"/>
    <col min="11" max="11" width="18.625" style="140" customWidth="1"/>
    <col min="12" max="16384" width="9" style="140"/>
  </cols>
  <sheetData>
    <row r="1" spans="1:11">
      <c r="A1" s="276" t="s">
        <v>517</v>
      </c>
      <c r="C1" s="1027" t="s">
        <v>709</v>
      </c>
      <c r="D1" s="1918" t="e">
        <f>DEPART!$BT$98</f>
        <v>#VALUE!</v>
      </c>
      <c r="E1" s="1918"/>
      <c r="F1" s="1918"/>
      <c r="G1" s="1918"/>
      <c r="H1" s="1918"/>
      <c r="I1" s="288" t="str">
        <f>CONCATENATE("Ref OMS  ",REFOMS)&amp;" ("&amp;GRPREF&amp;")"</f>
        <v>Ref OMS  0 (Choisir le nom de votre Association (DEPART))</v>
      </c>
      <c r="J1" s="288"/>
    </row>
    <row r="2" spans="1:11" ht="19.5" thickBot="1">
      <c r="A2" s="126" t="s">
        <v>271</v>
      </c>
      <c r="B2" s="156"/>
      <c r="C2" s="156"/>
      <c r="E2" s="156"/>
    </row>
    <row r="3" spans="1:11" ht="15" thickBot="1">
      <c r="B3" s="184" t="s">
        <v>82</v>
      </c>
      <c r="C3" s="1004" t="str">
        <f>SaisonRefEquip</f>
        <v>Choisir le nom de votre Association (DEPART)</v>
      </c>
      <c r="D3" s="837"/>
      <c r="E3" s="941" t="s">
        <v>651</v>
      </c>
      <c r="F3" s="1171"/>
      <c r="H3" s="942" t="s">
        <v>265</v>
      </c>
      <c r="I3" s="393"/>
      <c r="J3" s="393"/>
    </row>
    <row r="4" spans="1:11" ht="15" thickBot="1">
      <c r="B4" s="185" t="s">
        <v>941</v>
      </c>
      <c r="C4" s="186"/>
      <c r="D4" s="186"/>
      <c r="F4" s="186"/>
      <c r="H4" s="186"/>
      <c r="I4" s="186"/>
      <c r="J4" s="186"/>
    </row>
    <row r="5" spans="1:11" ht="15" hidden="1" thickBot="1">
      <c r="B5" s="857">
        <f>SUM(C5:J5)</f>
        <v>0</v>
      </c>
      <c r="C5" s="857">
        <f t="shared" ref="C5:F5" si="0">COUNTA(C8:C13,C15:C20,C22:C27,C29:C34)</f>
        <v>0</v>
      </c>
      <c r="D5" s="858">
        <f t="shared" si="0"/>
        <v>0</v>
      </c>
      <c r="E5" s="856">
        <f t="shared" si="0"/>
        <v>0</v>
      </c>
      <c r="F5" s="858">
        <f t="shared" si="0"/>
        <v>0</v>
      </c>
      <c r="G5" s="857">
        <f>COUNTA(G15:G20,G22:G27,G29:G34)</f>
        <v>0</v>
      </c>
      <c r="H5" s="857">
        <f>COUNTA(H15:H20,H22:H27,H29:H34)</f>
        <v>0</v>
      </c>
      <c r="I5" s="857">
        <f>COUNTA(I22:I27,I29:I34)</f>
        <v>0</v>
      </c>
      <c r="J5" s="858">
        <f>COUNTA(J22:J27,J29:J34)</f>
        <v>0</v>
      </c>
      <c r="K5" s="879" t="b">
        <f>IF(J35&lt;&gt;"","VRAI",AND(C5=D5,E5=F5,G5=H5,I5=J5))</f>
        <v>1</v>
      </c>
    </row>
    <row r="6" spans="1:11" ht="20.25" customHeight="1" thickBot="1">
      <c r="B6" s="389" t="s">
        <v>83</v>
      </c>
      <c r="C6" s="1928" t="s">
        <v>84</v>
      </c>
      <c r="D6" s="1929"/>
      <c r="E6" s="1930" t="s">
        <v>85</v>
      </c>
      <c r="F6" s="1931"/>
      <c r="G6" s="1932" t="s">
        <v>86</v>
      </c>
      <c r="H6" s="1930"/>
      <c r="I6" s="390" t="s">
        <v>87</v>
      </c>
      <c r="J6" s="392"/>
      <c r="K6" s="841" t="s">
        <v>78</v>
      </c>
    </row>
    <row r="7" spans="1:11" ht="12.75" customHeight="1">
      <c r="B7" s="1933" t="s">
        <v>75</v>
      </c>
      <c r="C7" s="1117" t="s">
        <v>172</v>
      </c>
      <c r="D7" s="1118" t="s">
        <v>613</v>
      </c>
      <c r="E7" s="395" t="s">
        <v>176</v>
      </c>
      <c r="F7" s="1118" t="s">
        <v>613</v>
      </c>
      <c r="G7" s="1936"/>
      <c r="H7" s="833"/>
      <c r="I7" s="1938"/>
      <c r="J7" s="1008"/>
      <c r="K7" s="1011"/>
    </row>
    <row r="8" spans="1:11" ht="14.25" customHeight="1">
      <c r="B8" s="1934"/>
      <c r="C8" s="842"/>
      <c r="D8" s="838"/>
      <c r="E8" s="1112"/>
      <c r="F8" s="838"/>
      <c r="G8" s="1936"/>
      <c r="H8" s="833"/>
      <c r="I8" s="1939"/>
      <c r="J8" s="1009"/>
      <c r="K8" s="1006"/>
    </row>
    <row r="9" spans="1:11" ht="14.25" customHeight="1">
      <c r="B9" s="1934"/>
      <c r="C9" s="416"/>
      <c r="D9" s="1172"/>
      <c r="E9" s="1112"/>
      <c r="F9" s="838"/>
      <c r="G9" s="1936"/>
      <c r="H9" s="833"/>
      <c r="I9" s="1939"/>
      <c r="J9" s="1009"/>
      <c r="K9" s="1006"/>
    </row>
    <row r="10" spans="1:11" ht="14.25" customHeight="1">
      <c r="B10" s="1934"/>
      <c r="C10" s="417"/>
      <c r="D10" s="838"/>
      <c r="E10" s="1113"/>
      <c r="F10" s="1375"/>
      <c r="G10" s="1936"/>
      <c r="H10" s="833"/>
      <c r="I10" s="1939"/>
      <c r="J10" s="1009"/>
      <c r="K10" s="1006"/>
    </row>
    <row r="11" spans="1:11" ht="14.25" customHeight="1">
      <c r="B11" s="1934"/>
      <c r="C11" s="843"/>
      <c r="D11" s="838"/>
      <c r="E11" s="1113"/>
      <c r="F11" s="839"/>
      <c r="G11" s="1936"/>
      <c r="H11" s="833"/>
      <c r="I11" s="1939"/>
      <c r="J11" s="1009"/>
      <c r="K11" s="1006"/>
    </row>
    <row r="12" spans="1:11" ht="14.25" customHeight="1">
      <c r="B12" s="1934"/>
      <c r="C12" s="843"/>
      <c r="D12" s="838"/>
      <c r="E12" s="1113"/>
      <c r="F12" s="839"/>
      <c r="G12" s="1936"/>
      <c r="H12" s="833"/>
      <c r="I12" s="1939"/>
      <c r="J12" s="1009"/>
      <c r="K12" s="1006"/>
    </row>
    <row r="13" spans="1:11" ht="14.25" customHeight="1" thickBot="1">
      <c r="B13" s="1935"/>
      <c r="C13" s="844"/>
      <c r="D13" s="838"/>
      <c r="E13" s="1114"/>
      <c r="F13" s="840"/>
      <c r="G13" s="1937"/>
      <c r="H13" s="834"/>
      <c r="I13" s="1940"/>
      <c r="J13" s="1010"/>
      <c r="K13" s="1007"/>
    </row>
    <row r="14" spans="1:11" ht="12.75" customHeight="1">
      <c r="B14" s="1941" t="s">
        <v>74</v>
      </c>
      <c r="C14" s="396" t="s">
        <v>173</v>
      </c>
      <c r="D14" s="1118" t="s">
        <v>613</v>
      </c>
      <c r="E14" s="395" t="s">
        <v>177</v>
      </c>
      <c r="F14" s="1118" t="s">
        <v>613</v>
      </c>
      <c r="G14" s="289" t="s">
        <v>184</v>
      </c>
      <c r="H14" s="1118" t="s">
        <v>613</v>
      </c>
      <c r="I14" s="1938"/>
      <c r="J14" s="1008"/>
      <c r="K14" s="1005"/>
    </row>
    <row r="15" spans="1:11" ht="14.25" customHeight="1">
      <c r="B15" s="1942"/>
      <c r="C15" s="842"/>
      <c r="D15" s="838"/>
      <c r="E15" s="1112"/>
      <c r="F15" s="838"/>
      <c r="G15" s="845"/>
      <c r="H15" s="286"/>
      <c r="I15" s="1944"/>
      <c r="J15" s="1009"/>
      <c r="K15" s="1006"/>
    </row>
    <row r="16" spans="1:11" ht="14.25" customHeight="1">
      <c r="B16" s="1942"/>
      <c r="C16" s="842"/>
      <c r="D16" s="838"/>
      <c r="E16" s="1112"/>
      <c r="F16" s="838"/>
      <c r="G16" s="846"/>
      <c r="H16" s="285"/>
      <c r="I16" s="1944"/>
      <c r="J16" s="1009"/>
      <c r="K16" s="1006"/>
    </row>
    <row r="17" spans="2:11" ht="14.25" customHeight="1">
      <c r="B17" s="1942"/>
      <c r="C17" s="843"/>
      <c r="D17" s="838"/>
      <c r="E17" s="1113"/>
      <c r="F17" s="839"/>
      <c r="G17" s="846"/>
      <c r="H17" s="285"/>
      <c r="I17" s="1944"/>
      <c r="J17" s="1009"/>
      <c r="K17" s="1006"/>
    </row>
    <row r="18" spans="2:11" ht="14.25" customHeight="1">
      <c r="B18" s="1942"/>
      <c r="C18" s="843"/>
      <c r="D18" s="838"/>
      <c r="E18" s="1113"/>
      <c r="F18" s="839"/>
      <c r="G18" s="846"/>
      <c r="H18" s="285"/>
      <c r="I18" s="1944"/>
      <c r="J18" s="1009"/>
      <c r="K18" s="1006"/>
    </row>
    <row r="19" spans="2:11" ht="14.25" customHeight="1">
      <c r="B19" s="1942"/>
      <c r="C19" s="843"/>
      <c r="D19" s="838"/>
      <c r="E19" s="1113"/>
      <c r="F19" s="1075"/>
      <c r="G19" s="846"/>
      <c r="H19" s="285"/>
      <c r="I19" s="1944"/>
      <c r="J19" s="1009"/>
      <c r="K19" s="1006"/>
    </row>
    <row r="20" spans="2:11" ht="14.25" customHeight="1" thickBot="1">
      <c r="B20" s="1943"/>
      <c r="C20" s="844"/>
      <c r="D20" s="838"/>
      <c r="E20" s="1115"/>
      <c r="F20" s="840"/>
      <c r="G20" s="847"/>
      <c r="H20" s="287"/>
      <c r="I20" s="1945"/>
      <c r="J20" s="1010"/>
      <c r="K20" s="1007"/>
    </row>
    <row r="21" spans="2:11" ht="12" customHeight="1">
      <c r="B21" s="1926" t="s">
        <v>264</v>
      </c>
      <c r="C21" s="396" t="s">
        <v>174</v>
      </c>
      <c r="D21" s="1118" t="s">
        <v>613</v>
      </c>
      <c r="E21" s="395" t="s">
        <v>178</v>
      </c>
      <c r="F21" s="1118" t="s">
        <v>613</v>
      </c>
      <c r="G21" s="289" t="s">
        <v>183</v>
      </c>
      <c r="H21" s="1118" t="s">
        <v>613</v>
      </c>
      <c r="I21" s="1013" t="s">
        <v>182</v>
      </c>
      <c r="J21" s="1118" t="s">
        <v>613</v>
      </c>
      <c r="K21" s="1011"/>
    </row>
    <row r="22" spans="2:11" ht="14.25" customHeight="1">
      <c r="B22" s="1926"/>
      <c r="C22" s="842"/>
      <c r="D22" s="838"/>
      <c r="E22" s="1112"/>
      <c r="F22" s="838"/>
      <c r="G22" s="845"/>
      <c r="H22" s="286"/>
      <c r="I22" s="848"/>
      <c r="J22" s="1014"/>
      <c r="K22" s="1006"/>
    </row>
    <row r="23" spans="2:11" ht="14.25" customHeight="1">
      <c r="B23" s="1926"/>
      <c r="C23" s="945"/>
      <c r="D23" s="838"/>
      <c r="E23" s="1116"/>
      <c r="F23" s="838"/>
      <c r="G23" s="946"/>
      <c r="H23" s="947"/>
      <c r="I23" s="948"/>
      <c r="J23" s="1015"/>
      <c r="K23" s="1012"/>
    </row>
    <row r="24" spans="2:11" ht="14.25" customHeight="1">
      <c r="B24" s="1926"/>
      <c r="C24" s="843"/>
      <c r="D24" s="838"/>
      <c r="E24" s="1113"/>
      <c r="F24" s="839"/>
      <c r="G24" s="846"/>
      <c r="H24" s="285"/>
      <c r="I24" s="849"/>
      <c r="J24" s="1015"/>
      <c r="K24" s="1006"/>
    </row>
    <row r="25" spans="2:11" ht="14.25" customHeight="1">
      <c r="B25" s="1926"/>
      <c r="C25" s="843"/>
      <c r="D25" s="838"/>
      <c r="E25" s="1113"/>
      <c r="F25" s="839"/>
      <c r="G25" s="846"/>
      <c r="H25" s="285"/>
      <c r="I25" s="849"/>
      <c r="J25" s="1015"/>
      <c r="K25" s="1006"/>
    </row>
    <row r="26" spans="2:11" ht="14.25" customHeight="1">
      <c r="B26" s="1926"/>
      <c r="C26" s="843"/>
      <c r="D26" s="838"/>
      <c r="E26" s="1113"/>
      <c r="F26" s="839"/>
      <c r="G26" s="846"/>
      <c r="H26" s="285"/>
      <c r="I26" s="849"/>
      <c r="J26" s="1015"/>
      <c r="K26" s="1006"/>
    </row>
    <row r="27" spans="2:11" ht="14.25" customHeight="1" thickBot="1">
      <c r="B27" s="1927"/>
      <c r="C27" s="844"/>
      <c r="D27" s="838"/>
      <c r="E27" s="1115"/>
      <c r="F27" s="840"/>
      <c r="G27" s="847"/>
      <c r="H27" s="287"/>
      <c r="I27" s="850"/>
      <c r="J27" s="1016"/>
      <c r="K27" s="1007"/>
    </row>
    <row r="28" spans="2:11" ht="9.75" customHeight="1">
      <c r="B28" s="1926" t="s">
        <v>73</v>
      </c>
      <c r="C28" s="396" t="s">
        <v>175</v>
      </c>
      <c r="D28" s="1118" t="s">
        <v>613</v>
      </c>
      <c r="E28" s="395" t="s">
        <v>179</v>
      </c>
      <c r="F28" s="1118" t="s">
        <v>613</v>
      </c>
      <c r="G28" s="289" t="s">
        <v>180</v>
      </c>
      <c r="H28" s="1118" t="s">
        <v>613</v>
      </c>
      <c r="I28" s="289" t="s">
        <v>181</v>
      </c>
      <c r="J28" s="1118" t="s">
        <v>613</v>
      </c>
      <c r="K28" s="1011"/>
    </row>
    <row r="29" spans="2:11" ht="14.25" customHeight="1">
      <c r="B29" s="1926"/>
      <c r="C29" s="842"/>
      <c r="D29" s="838"/>
      <c r="E29" s="1112"/>
      <c r="F29" s="852"/>
      <c r="G29" s="845"/>
      <c r="H29" s="286"/>
      <c r="I29" s="848"/>
      <c r="J29" s="1014"/>
      <c r="K29" s="1006"/>
    </row>
    <row r="30" spans="2:11" ht="14.25" customHeight="1">
      <c r="B30" s="1926"/>
      <c r="C30" s="842"/>
      <c r="D30" s="838"/>
      <c r="E30" s="1112"/>
      <c r="F30" s="852"/>
      <c r="G30" s="842"/>
      <c r="H30" s="854"/>
      <c r="I30" s="849"/>
      <c r="J30" s="1242"/>
      <c r="K30" s="1006"/>
    </row>
    <row r="31" spans="2:11" ht="14.25" customHeight="1">
      <c r="B31" s="1926"/>
      <c r="C31" s="843"/>
      <c r="D31" s="839"/>
      <c r="E31" s="1113"/>
      <c r="F31" s="853"/>
      <c r="G31" s="846"/>
      <c r="H31" s="285"/>
      <c r="I31" s="849"/>
      <c r="J31" s="1242"/>
      <c r="K31" s="1006"/>
    </row>
    <row r="32" spans="2:11" ht="14.25" customHeight="1">
      <c r="B32" s="1926"/>
      <c r="C32" s="843"/>
      <c r="D32" s="839"/>
      <c r="E32" s="1113"/>
      <c r="F32" s="853"/>
      <c r="G32" s="846"/>
      <c r="H32" s="285"/>
      <c r="I32" s="849"/>
      <c r="J32" s="1015"/>
      <c r="K32" s="1006"/>
    </row>
    <row r="33" spans="2:11" ht="14.25" customHeight="1">
      <c r="B33" s="1926"/>
      <c r="C33" s="843"/>
      <c r="D33" s="839"/>
      <c r="E33" s="1113"/>
      <c r="F33" s="853"/>
      <c r="G33" s="846"/>
      <c r="H33" s="285"/>
      <c r="I33" s="849"/>
      <c r="J33" s="1015"/>
      <c r="K33" s="1006"/>
    </row>
    <row r="34" spans="2:11" ht="14.25" customHeight="1" thickBot="1">
      <c r="B34" s="1927"/>
      <c r="C34" s="844"/>
      <c r="D34" s="840"/>
      <c r="E34" s="1115"/>
      <c r="F34" s="840"/>
      <c r="G34" s="847"/>
      <c r="H34" s="287"/>
      <c r="I34" s="850"/>
      <c r="J34" s="1017"/>
      <c r="K34" s="1007"/>
    </row>
    <row r="35" spans="2:11" ht="15" thickBot="1">
      <c r="B35" s="140" t="s">
        <v>614</v>
      </c>
      <c r="D35" s="1173"/>
      <c r="J35" s="1241"/>
      <c r="K35" s="1319" t="str">
        <f>IF(TOP_P10=FALSE,"&lt;- Valider Erreur",IF(VALID_P10="X","Vérif Erreur","-"))</f>
        <v>-</v>
      </c>
    </row>
    <row r="36" spans="2:11" ht="15.75" customHeight="1">
      <c r="B36" s="851"/>
      <c r="C36" s="851"/>
      <c r="D36" s="851"/>
      <c r="E36" s="851"/>
      <c r="F36" s="851"/>
      <c r="G36" s="851"/>
      <c r="H36" s="851"/>
      <c r="I36" s="851"/>
      <c r="J36" s="851"/>
      <c r="K36" s="603"/>
    </row>
  </sheetData>
  <sheetProtection password="C722" sheet="1" objects="1" scenarios="1" selectLockedCells="1"/>
  <mergeCells count="11">
    <mergeCell ref="D1:H1"/>
    <mergeCell ref="B7:B13"/>
    <mergeCell ref="G7:G13"/>
    <mergeCell ref="I7:I13"/>
    <mergeCell ref="B14:B20"/>
    <mergeCell ref="I14:I20"/>
    <mergeCell ref="B21:B27"/>
    <mergeCell ref="B28:B34"/>
    <mergeCell ref="C6:D6"/>
    <mergeCell ref="E6:F6"/>
    <mergeCell ref="G6:H6"/>
  </mergeCells>
  <conditionalFormatting sqref="D1:H1">
    <cfRule type="containsText" dxfId="102" priority="5" stopIfTrue="1" operator="containsText" text="Vous">
      <formula>NOT(ISERROR(SEARCH("Vous",D1)))</formula>
    </cfRule>
  </conditionalFormatting>
  <conditionalFormatting sqref="J35">
    <cfRule type="containsText" dxfId="101" priority="2" operator="containsText" text="x">
      <formula>NOT(ISERROR(SEARCH("x",J35)))</formula>
    </cfRule>
  </conditionalFormatting>
  <conditionalFormatting sqref="K5">
    <cfRule type="cellIs" dxfId="100" priority="3" stopIfTrue="1" operator="equal">
      <formula>FALSE</formula>
    </cfRule>
    <cfRule type="cellIs" dxfId="99" priority="4" stopIfTrue="1" operator="equal">
      <formula>FALSE</formula>
    </cfRule>
  </conditionalFormatting>
  <conditionalFormatting sqref="K35">
    <cfRule type="containsText" dxfId="98" priority="1" operator="containsText" text="Valider">
      <formula>NOT(ISERROR(SEARCH("Valider",K35)))</formula>
    </cfRule>
  </conditionalFormatting>
  <dataValidations xWindow="1189" yWindow="723" count="2">
    <dataValidation type="list" allowBlank="1" showInputMessage="1" showErrorMessage="1" promptTitle="Onglet &quot;Contrôle&quot;" prompt="Validation d'anomalies vérifiées._x000a_Voir les explications sur le site OMS en cliquant sur le point d'interrogation_x000a_En haut et à droite de cette page_x000a_" sqref="J35" xr:uid="{00000000-0002-0000-0C00-000000000000}">
      <formula1>"X"</formula1>
    </dataValidation>
    <dataValidation type="list" allowBlank="1" showInputMessage="1" showErrorMessage="1" sqref="F3" xr:uid="{00000000-0002-0000-0C00-000001000000}">
      <formula1>"X"</formula1>
    </dataValidation>
  </dataValidations>
  <hyperlinks>
    <hyperlink ref="C1" location="CTRLP10" tooltip="vers onglet Control" display="CTRL&gt;" xr:uid="{00000000-0004-0000-0C00-000000000000}"/>
    <hyperlink ref="A1" location="SOMMAIRE" tooltip="Vers SOMMAIRE" display="&lt;&lt;" xr:uid="{00000000-0004-0000-0C00-000001000000}"/>
  </hyperlinks>
  <pageMargins left="0.35433070866141736" right="0.38" top="0.43307086614173229" bottom="0.55118110236220474" header="0.31496062992125984" footer="0.31496062992125984"/>
  <pageSetup paperSize="9" scale="96" orientation="landscape" horizontalDpi="4294967293" r:id="rId1"/>
  <headerFooter>
    <oddFooter>&amp;L&amp;"Times New Roman,Italique"&amp;6Questionnaire O.M.S. Subventions déléguées (détermination)&amp;R&amp;8&amp;A page 10</oddFooter>
  </headerFooter>
  <ignoredErrors>
    <ignoredError sqref="I21 C28 E28 G28 I28 C7 E7 C14 E14 G14 C21 E21 G21"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21">
    <tabColor theme="4" tint="-0.499984740745262"/>
  </sheetPr>
  <dimension ref="A1:O35"/>
  <sheetViews>
    <sheetView showGridLines="0" topLeftCell="E1" zoomScaleSheetLayoutView="100" workbookViewId="0">
      <selection activeCell="G33" sqref="G33"/>
    </sheetView>
  </sheetViews>
  <sheetFormatPr baseColWidth="10" defaultColWidth="9" defaultRowHeight="14.25"/>
  <cols>
    <col min="1" max="1" width="2.625" style="132" customWidth="1"/>
    <col min="2" max="2" width="8.5" style="132" customWidth="1"/>
    <col min="3" max="5" width="5.875" style="132" customWidth="1"/>
    <col min="6" max="6" width="7.375" style="132" customWidth="1"/>
    <col min="7" max="7" width="16.375" style="132" customWidth="1"/>
    <col min="8" max="8" width="8" style="132" customWidth="1"/>
    <col min="9" max="9" width="3.875" style="132" customWidth="1"/>
    <col min="10" max="10" width="3.625" style="132" customWidth="1"/>
    <col min="11" max="11" width="14.375" style="132" customWidth="1"/>
    <col min="12" max="12" width="14.25" style="132" customWidth="1"/>
    <col min="13" max="13" width="1.25" style="132" customWidth="1"/>
    <col min="14" max="14" width="9" style="132" customWidth="1"/>
    <col min="15" max="15" width="14" style="132" customWidth="1"/>
    <col min="16" max="16" width="1.75" style="132" customWidth="1"/>
    <col min="17" max="16384" width="9" style="132"/>
  </cols>
  <sheetData>
    <row r="1" spans="1:15" ht="14.25" customHeight="1" thickBot="1">
      <c r="A1" s="187"/>
      <c r="B1" s="276" t="s">
        <v>517</v>
      </c>
      <c r="C1" s="1027" t="s">
        <v>709</v>
      </c>
      <c r="D1" s="1908" t="e">
        <f>DEPART!$BU$98</f>
        <v>#VALUE!</v>
      </c>
      <c r="E1" s="1908"/>
      <c r="F1" s="1908"/>
      <c r="G1" s="1908"/>
      <c r="H1" s="1908"/>
      <c r="I1" s="402"/>
      <c r="J1" s="402"/>
      <c r="L1" s="183"/>
      <c r="M1" s="183"/>
      <c r="N1" s="183" t="str">
        <f>+ABREV</f>
        <v>Choisir le nom de votre Association (DEPART)</v>
      </c>
      <c r="O1" s="130" t="str">
        <f>CONCATENATE("Ref OMS  ",REFOMS)&amp;" ("&amp;GRPREF&amp;")"</f>
        <v>Ref OMS  0 (Choisir le nom de votre Association (DEPART))</v>
      </c>
    </row>
    <row r="2" spans="1:15" ht="14.25" customHeight="1" thickBot="1">
      <c r="A2" s="126" t="s">
        <v>92</v>
      </c>
      <c r="H2" s="404"/>
      <c r="I2" s="405"/>
      <c r="J2" s="406" t="s">
        <v>49</v>
      </c>
      <c r="L2" s="326" t="str">
        <f>SaisonRefIndiv</f>
        <v>Choisir le nom de votre Association (DEPART)</v>
      </c>
      <c r="M2" s="188"/>
    </row>
    <row r="3" spans="1:15" ht="14.25" customHeight="1" thickBot="1">
      <c r="A3" s="126"/>
      <c r="H3" s="404"/>
      <c r="I3" s="405"/>
      <c r="J3" s="406"/>
      <c r="L3" s="188"/>
      <c r="M3" s="188"/>
    </row>
    <row r="4" spans="1:15" ht="14.25" hidden="1" customHeight="1" thickBot="1">
      <c r="A4" s="1082"/>
      <c r="B4" s="1377">
        <f>COUNTA(B9:B20)</f>
        <v>0</v>
      </c>
      <c r="C4" s="1378"/>
      <c r="D4" s="1376" t="b">
        <f>COUNTA($C$9:$E$20)=_NB_P11</f>
        <v>1</v>
      </c>
      <c r="E4" s="1379"/>
      <c r="F4" s="1377" t="b">
        <f>(COUNTA(F9:F20)=_NB_P11)</f>
        <v>1</v>
      </c>
      <c r="G4" s="1377" t="b">
        <f>COUNTA(G9:G20)=_NB_P11</f>
        <v>1</v>
      </c>
      <c r="H4" s="1380"/>
      <c r="I4" s="1381"/>
      <c r="J4" s="1382"/>
      <c r="K4" s="1379"/>
      <c r="L4" s="1383"/>
      <c r="M4" s="1946" t="b">
        <f>AND($M$9:$M$20)</f>
        <v>1</v>
      </c>
      <c r="N4" s="1946"/>
      <c r="O4" s="1379"/>
    </row>
    <row r="5" spans="1:15" ht="14.25" customHeight="1" thickBot="1">
      <c r="A5" s="126"/>
      <c r="B5" s="323" t="s">
        <v>251</v>
      </c>
      <c r="C5" s="324"/>
      <c r="D5" s="324"/>
      <c r="E5" s="324"/>
      <c r="F5" s="324"/>
      <c r="G5" s="325"/>
      <c r="H5" s="404" t="s">
        <v>47</v>
      </c>
      <c r="I5" s="1103"/>
      <c r="J5" s="404" t="s">
        <v>48</v>
      </c>
      <c r="K5" s="154"/>
      <c r="L5" s="188"/>
      <c r="M5" s="188"/>
      <c r="N5" s="188"/>
      <c r="O5" s="1083"/>
    </row>
    <row r="6" spans="1:15" ht="10.5" customHeight="1">
      <c r="B6" s="327">
        <v>1</v>
      </c>
      <c r="C6" s="327">
        <v>2</v>
      </c>
      <c r="D6" s="327">
        <v>3</v>
      </c>
      <c r="E6" s="327">
        <v>4</v>
      </c>
      <c r="F6" s="327">
        <v>5</v>
      </c>
      <c r="G6" s="327">
        <v>6</v>
      </c>
      <c r="H6" s="327"/>
      <c r="I6" s="327">
        <v>7</v>
      </c>
      <c r="J6" s="327"/>
      <c r="K6" s="327">
        <v>8</v>
      </c>
      <c r="L6" s="327">
        <v>9</v>
      </c>
      <c r="M6" s="1100">
        <v>10</v>
      </c>
      <c r="N6" s="327"/>
      <c r="O6" s="327">
        <v>11</v>
      </c>
    </row>
    <row r="7" spans="1:15" ht="27.75" customHeight="1">
      <c r="B7" s="1947" t="s">
        <v>91</v>
      </c>
      <c r="C7" s="1949" t="s">
        <v>171</v>
      </c>
      <c r="D7" s="1950"/>
      <c r="E7" s="1951"/>
      <c r="F7" s="1952" t="s">
        <v>90</v>
      </c>
      <c r="G7" s="328" t="s">
        <v>89</v>
      </c>
      <c r="H7" s="1954" t="s">
        <v>46</v>
      </c>
      <c r="I7" s="1954"/>
      <c r="J7" s="1954"/>
      <c r="K7" s="1954"/>
      <c r="L7" s="1954"/>
      <c r="M7" s="825"/>
      <c r="N7" s="1966" t="s">
        <v>283</v>
      </c>
      <c r="O7" s="1967"/>
    </row>
    <row r="8" spans="1:15" ht="30" customHeight="1">
      <c r="B8" s="1948"/>
      <c r="C8" s="790" t="str">
        <f>IN__REG</f>
        <v>Choisir le nom de votre Association (DEPART)</v>
      </c>
      <c r="D8" s="790" t="str">
        <f>IN_IREG</f>
        <v>Choisir le nom de votre Association (DEPART)</v>
      </c>
      <c r="E8" s="790" t="str">
        <f>IN_NAT</f>
        <v>Choisir le nom de votre Association (DEPART)</v>
      </c>
      <c r="F8" s="1953"/>
      <c r="G8" s="329" t="s">
        <v>253</v>
      </c>
      <c r="H8" s="1955" t="s">
        <v>79</v>
      </c>
      <c r="I8" s="1956"/>
      <c r="J8" s="1957"/>
      <c r="K8" s="330" t="s">
        <v>80</v>
      </c>
      <c r="L8" s="330" t="s">
        <v>105</v>
      </c>
      <c r="M8" s="826"/>
      <c r="N8" s="1968"/>
      <c r="O8" s="1969"/>
    </row>
    <row r="9" spans="1:15" ht="30" customHeight="1">
      <c r="A9" s="331">
        <v>1</v>
      </c>
      <c r="B9" s="1099"/>
      <c r="C9" s="1195"/>
      <c r="D9" s="796"/>
      <c r="E9" s="1196"/>
      <c r="F9" s="1386"/>
      <c r="G9" s="798"/>
      <c r="H9" s="1979"/>
      <c r="I9" s="1980"/>
      <c r="J9" s="1981"/>
      <c r="K9" s="278"/>
      <c r="L9" s="278"/>
      <c r="M9" s="1101" t="b">
        <f t="shared" ref="M9:M20" si="0">IF(COUNTA(B9:G9)=0,TRUE,IF(COUNTA(B9:G9)=4,TRUE,FALSE))</f>
        <v>1</v>
      </c>
      <c r="N9" s="1974"/>
      <c r="O9" s="1975"/>
    </row>
    <row r="10" spans="1:15" ht="30" customHeight="1">
      <c r="A10" s="331">
        <v>2</v>
      </c>
      <c r="B10" s="1099"/>
      <c r="C10" s="1197"/>
      <c r="D10" s="1198"/>
      <c r="E10" s="1199"/>
      <c r="F10" s="279"/>
      <c r="G10" s="798"/>
      <c r="H10" s="1982"/>
      <c r="I10" s="1983"/>
      <c r="J10" s="1984"/>
      <c r="K10" s="279"/>
      <c r="L10" s="279"/>
      <c r="M10" s="1101" t="b">
        <f t="shared" si="0"/>
        <v>1</v>
      </c>
      <c r="N10" s="1970"/>
      <c r="O10" s="1971"/>
    </row>
    <row r="11" spans="1:15" ht="30" customHeight="1">
      <c r="A11" s="331">
        <v>3</v>
      </c>
      <c r="B11" s="1099"/>
      <c r="C11" s="1197"/>
      <c r="D11" s="1198"/>
      <c r="E11" s="1199"/>
      <c r="F11" s="279"/>
      <c r="G11" s="800"/>
      <c r="H11" s="1958"/>
      <c r="I11" s="1959"/>
      <c r="J11" s="1960"/>
      <c r="K11" s="279"/>
      <c r="L11" s="279"/>
      <c r="M11" s="1101" t="b">
        <f t="shared" si="0"/>
        <v>1</v>
      </c>
      <c r="N11" s="1970"/>
      <c r="O11" s="1971"/>
    </row>
    <row r="12" spans="1:15" ht="30" customHeight="1">
      <c r="A12" s="331">
        <v>4</v>
      </c>
      <c r="B12" s="1099"/>
      <c r="C12" s="1197"/>
      <c r="D12" s="1198"/>
      <c r="E12" s="1199"/>
      <c r="F12" s="279"/>
      <c r="G12" s="800"/>
      <c r="H12" s="1982"/>
      <c r="I12" s="1983"/>
      <c r="J12" s="1984"/>
      <c r="K12" s="279"/>
      <c r="L12" s="279"/>
      <c r="M12" s="1101" t="b">
        <f t="shared" si="0"/>
        <v>1</v>
      </c>
      <c r="N12" s="1970"/>
      <c r="O12" s="1971"/>
    </row>
    <row r="13" spans="1:15" ht="30" customHeight="1">
      <c r="A13" s="331">
        <v>5</v>
      </c>
      <c r="B13" s="1099"/>
      <c r="C13" s="1197"/>
      <c r="D13" s="1198"/>
      <c r="E13" s="1199"/>
      <c r="F13" s="279"/>
      <c r="G13" s="800"/>
      <c r="H13" s="1985"/>
      <c r="I13" s="1986"/>
      <c r="J13" s="1987"/>
      <c r="K13" s="279"/>
      <c r="L13" s="279"/>
      <c r="M13" s="1101" t="b">
        <f t="shared" si="0"/>
        <v>1</v>
      </c>
      <c r="N13" s="1972"/>
      <c r="O13" s="1973"/>
    </row>
    <row r="14" spans="1:15" ht="30" customHeight="1">
      <c r="A14" s="331">
        <v>6</v>
      </c>
      <c r="B14" s="1099"/>
      <c r="C14" s="1197"/>
      <c r="D14" s="1198"/>
      <c r="E14" s="1199"/>
      <c r="F14" s="279"/>
      <c r="G14" s="800"/>
      <c r="H14" s="1958"/>
      <c r="I14" s="1959"/>
      <c r="J14" s="1960"/>
      <c r="K14" s="279"/>
      <c r="L14" s="279"/>
      <c r="M14" s="1101" t="b">
        <f t="shared" si="0"/>
        <v>1</v>
      </c>
      <c r="N14" s="1970"/>
      <c r="O14" s="1971"/>
    </row>
    <row r="15" spans="1:15" ht="30" customHeight="1">
      <c r="A15" s="331">
        <v>7</v>
      </c>
      <c r="B15" s="1099"/>
      <c r="C15" s="1197"/>
      <c r="D15" s="1198"/>
      <c r="E15" s="1199"/>
      <c r="F15" s="279"/>
      <c r="G15" s="800"/>
      <c r="H15" s="1958"/>
      <c r="I15" s="1959"/>
      <c r="J15" s="1960"/>
      <c r="K15" s="279"/>
      <c r="L15" s="279"/>
      <c r="M15" s="1101" t="b">
        <f t="shared" si="0"/>
        <v>1</v>
      </c>
      <c r="N15" s="1970"/>
      <c r="O15" s="1971"/>
    </row>
    <row r="16" spans="1:15" ht="30" customHeight="1">
      <c r="A16" s="331">
        <v>8</v>
      </c>
      <c r="B16" s="1099"/>
      <c r="C16" s="1197"/>
      <c r="D16" s="1198"/>
      <c r="E16" s="1199"/>
      <c r="F16" s="279"/>
      <c r="G16" s="800"/>
      <c r="H16" s="1958"/>
      <c r="I16" s="1959"/>
      <c r="J16" s="1960"/>
      <c r="K16" s="279"/>
      <c r="L16" s="279"/>
      <c r="M16" s="1101" t="b">
        <f t="shared" si="0"/>
        <v>1</v>
      </c>
      <c r="N16" s="1972"/>
      <c r="O16" s="1973"/>
    </row>
    <row r="17" spans="1:15" ht="30" customHeight="1">
      <c r="A17" s="331">
        <v>9</v>
      </c>
      <c r="B17" s="1099"/>
      <c r="C17" s="1197"/>
      <c r="D17" s="1198"/>
      <c r="E17" s="1199"/>
      <c r="F17" s="279"/>
      <c r="G17" s="800"/>
      <c r="H17" s="1958"/>
      <c r="I17" s="1959"/>
      <c r="J17" s="1960"/>
      <c r="K17" s="279"/>
      <c r="L17" s="279"/>
      <c r="M17" s="1101" t="b">
        <f t="shared" si="0"/>
        <v>1</v>
      </c>
      <c r="N17" s="1970"/>
      <c r="O17" s="1971"/>
    </row>
    <row r="18" spans="1:15" ht="30" customHeight="1">
      <c r="A18" s="331">
        <v>10</v>
      </c>
      <c r="B18" s="1099"/>
      <c r="C18" s="1197"/>
      <c r="D18" s="1198"/>
      <c r="E18" s="1199"/>
      <c r="F18" s="279"/>
      <c r="G18" s="800"/>
      <c r="H18" s="1961"/>
      <c r="I18" s="1962"/>
      <c r="J18" s="1963"/>
      <c r="K18" s="279"/>
      <c r="L18" s="279"/>
      <c r="M18" s="1101" t="b">
        <f t="shared" si="0"/>
        <v>1</v>
      </c>
      <c r="N18" s="1964"/>
      <c r="O18" s="1965"/>
    </row>
    <row r="19" spans="1:15" ht="30" customHeight="1">
      <c r="A19" s="331">
        <v>11</v>
      </c>
      <c r="B19" s="1099"/>
      <c r="C19" s="1197"/>
      <c r="D19" s="1198"/>
      <c r="E19" s="1199"/>
      <c r="F19" s="279"/>
      <c r="G19" s="800"/>
      <c r="H19" s="1958"/>
      <c r="I19" s="1959"/>
      <c r="J19" s="1960"/>
      <c r="K19" s="279"/>
      <c r="L19" s="279"/>
      <c r="M19" s="1101" t="b">
        <f t="shared" si="0"/>
        <v>1</v>
      </c>
      <c r="N19" s="1970"/>
      <c r="O19" s="1971"/>
    </row>
    <row r="20" spans="1:15" ht="30" customHeight="1">
      <c r="A20" s="331">
        <v>10</v>
      </c>
      <c r="B20" s="1099"/>
      <c r="C20" s="1200"/>
      <c r="D20" s="1201"/>
      <c r="E20" s="1202"/>
      <c r="F20" s="280"/>
      <c r="G20" s="800"/>
      <c r="H20" s="1961"/>
      <c r="I20" s="1962"/>
      <c r="J20" s="1963"/>
      <c r="K20" s="280"/>
      <c r="L20" s="280"/>
      <c r="M20" s="1101" t="b">
        <f t="shared" si="0"/>
        <v>1</v>
      </c>
      <c r="N20" s="1964"/>
      <c r="O20" s="1965"/>
    </row>
    <row r="21" spans="1:15" ht="4.5" customHeight="1">
      <c r="B21" s="333"/>
      <c r="C21" s="334"/>
      <c r="D21" s="334"/>
      <c r="E21" s="334"/>
      <c r="F21" s="335"/>
      <c r="G21" s="336"/>
      <c r="H21" s="1976"/>
      <c r="I21" s="1977"/>
      <c r="J21" s="1978"/>
      <c r="K21" s="334"/>
      <c r="L21" s="337"/>
      <c r="M21" s="338"/>
      <c r="N21" s="338"/>
      <c r="O21" s="339"/>
    </row>
    <row r="22" spans="1:15" ht="12" customHeight="1">
      <c r="B22" s="322" t="s">
        <v>260</v>
      </c>
    </row>
    <row r="23" spans="1:15" ht="12" customHeight="1">
      <c r="A23" s="340"/>
      <c r="B23" s="322" t="s">
        <v>270</v>
      </c>
      <c r="C23" s="340"/>
      <c r="D23" s="340"/>
      <c r="E23" s="340"/>
      <c r="F23" s="340"/>
      <c r="G23" s="340"/>
      <c r="H23" s="340"/>
    </row>
    <row r="24" spans="1:15" ht="12.75" customHeight="1">
      <c r="A24" s="341"/>
      <c r="B24" s="322"/>
    </row>
    <row r="25" spans="1:15" ht="14.25" customHeight="1">
      <c r="B25" s="322" t="s">
        <v>93</v>
      </c>
    </row>
    <row r="26" spans="1:15" ht="14.25" customHeight="1"/>
    <row r="27" spans="1:15" ht="14.25" customHeight="1"/>
    <row r="28" spans="1:15" ht="14.25" customHeight="1"/>
    <row r="29" spans="1:15" ht="14.25" customHeight="1">
      <c r="B29" s="342"/>
      <c r="C29" s="343"/>
      <c r="D29" s="343"/>
    </row>
    <row r="30" spans="1:15" ht="14.25" customHeight="1">
      <c r="C30" s="343"/>
      <c r="D30" s="343"/>
    </row>
    <row r="31" spans="1:15" ht="14.25" customHeight="1">
      <c r="B31" s="342"/>
      <c r="C31" s="343"/>
      <c r="D31" s="343"/>
    </row>
    <row r="32" spans="1:15" ht="14.25" customHeight="1"/>
    <row r="33" spans="1:8" ht="14.25" customHeight="1">
      <c r="A33" s="344"/>
      <c r="B33" s="344"/>
      <c r="C33" s="344"/>
      <c r="D33" s="344"/>
      <c r="E33" s="344"/>
      <c r="F33" s="344"/>
      <c r="G33" s="344"/>
      <c r="H33" s="344"/>
    </row>
    <row r="34" spans="1:8" ht="14.25" customHeight="1">
      <c r="A34" s="345"/>
      <c r="B34" s="345"/>
      <c r="C34" s="345"/>
      <c r="D34" s="345"/>
      <c r="E34" s="345"/>
      <c r="F34" s="345"/>
      <c r="G34" s="345"/>
      <c r="H34" s="345"/>
    </row>
    <row r="35" spans="1:8" ht="14.25" customHeight="1">
      <c r="F35" s="346"/>
    </row>
  </sheetData>
  <sheetProtection password="C722" sheet="1" objects="1" scenarios="1" selectLockedCells="1"/>
  <mergeCells count="33">
    <mergeCell ref="H21:J21"/>
    <mergeCell ref="H9:J9"/>
    <mergeCell ref="H10:J10"/>
    <mergeCell ref="H11:J11"/>
    <mergeCell ref="H12:J12"/>
    <mergeCell ref="H13:J13"/>
    <mergeCell ref="H14:J14"/>
    <mergeCell ref="H20:J20"/>
    <mergeCell ref="N20:O20"/>
    <mergeCell ref="N7:O8"/>
    <mergeCell ref="N10:O10"/>
    <mergeCell ref="N11:O11"/>
    <mergeCell ref="N12:O12"/>
    <mergeCell ref="N13:O13"/>
    <mergeCell ref="N17:O17"/>
    <mergeCell ref="N18:O18"/>
    <mergeCell ref="N14:O14"/>
    <mergeCell ref="N15:O15"/>
    <mergeCell ref="N16:O16"/>
    <mergeCell ref="N9:O9"/>
    <mergeCell ref="N19:O19"/>
    <mergeCell ref="D1:H1"/>
    <mergeCell ref="H19:J19"/>
    <mergeCell ref="H15:J15"/>
    <mergeCell ref="H16:J16"/>
    <mergeCell ref="H17:J17"/>
    <mergeCell ref="H18:J18"/>
    <mergeCell ref="M4:N4"/>
    <mergeCell ref="B7:B8"/>
    <mergeCell ref="C7:E7"/>
    <mergeCell ref="F7:F8"/>
    <mergeCell ref="H7:L7"/>
    <mergeCell ref="H8:J8"/>
  </mergeCells>
  <phoneticPr fontId="81" type="noConversion"/>
  <conditionalFormatting sqref="C8:E8">
    <cfRule type="containsText" dxfId="97" priority="4" stopIfTrue="1" operator="containsText" text="Néant">
      <formula>NOT(ISERROR(SEARCH("Néant",C8)))</formula>
    </cfRule>
    <cfRule type="containsText" dxfId="96" priority="5" stopIfTrue="1" operator="containsText" text="N.C.">
      <formula>NOT(ISERROR(SEARCH("N.C.",C8)))</formula>
    </cfRule>
  </conditionalFormatting>
  <conditionalFormatting sqref="D1">
    <cfRule type="containsText" dxfId="95" priority="3" stopIfTrue="1" operator="containsText" text="Vous">
      <formula>NOT(ISERROR(SEARCH("Vous",D1)))</formula>
    </cfRule>
  </conditionalFormatting>
  <conditionalFormatting sqref="M9:M20">
    <cfRule type="cellIs" dxfId="94" priority="1" stopIfTrue="1" operator="equal">
      <formula>FALSE</formula>
    </cfRule>
  </conditionalFormatting>
  <dataValidations xWindow="111" yWindow="549" count="2">
    <dataValidation type="date" operator="notEqual" allowBlank="1" showInputMessage="1" showErrorMessage="1" promptTitle="Respecter le format JJ/MM/AA" prompt="Si plusieurs jours ne mentionner que le 1er jour_x000a_" sqref="B9:B20" xr:uid="{00000000-0002-0000-0D00-000000000000}">
      <formula1>42353</formula1>
    </dataValidation>
    <dataValidation type="list" allowBlank="1" showInputMessage="1" showErrorMessage="1" sqref="C9:E20" xr:uid="{00000000-0002-0000-0D00-000001000000}">
      <formula1>"X"</formula1>
    </dataValidation>
  </dataValidations>
  <hyperlinks>
    <hyperlink ref="C1" location="CTRLP11" tooltip="vers onglet Control" display="CTRL&gt;" xr:uid="{00000000-0004-0000-0D00-000000000000}"/>
    <hyperlink ref="B1" location="SOMMAIRE" tooltip="Vers SOMMAIRE" display="&lt;&lt;" xr:uid="{00000000-0004-0000-0D00-000001000000}"/>
  </hyperlinks>
  <pageMargins left="0.39370078740157483" right="0.51181102362204722" top="0.31496062992125984" bottom="0.51181102362204722" header="0.27559055118110237" footer="0.31496062992125984"/>
  <pageSetup paperSize="9" orientation="landscape" r:id="rId1"/>
  <headerFooter>
    <oddFooter>&amp;L&amp;"Times New Roman,Italique"&amp;6Questionnaire O.M.S. Subventions déléguées (détermination)&amp;R&amp;8&amp;A   page 11</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2">
    <tabColor rgb="FFC00000"/>
  </sheetPr>
  <dimension ref="A1:K36"/>
  <sheetViews>
    <sheetView view="pageBreakPreview" zoomScale="90" zoomScaleSheetLayoutView="90" workbookViewId="0"/>
  </sheetViews>
  <sheetFormatPr baseColWidth="10" defaultColWidth="9" defaultRowHeight="14.25"/>
  <cols>
    <col min="1" max="1" width="2.5" style="140" customWidth="1"/>
    <col min="2" max="2" width="11.25" style="140" customWidth="1"/>
    <col min="3" max="3" width="23.25" style="140" customWidth="1"/>
    <col min="4" max="4" width="2.375" style="387" customWidth="1"/>
    <col min="5" max="5" width="23.25" style="140" customWidth="1"/>
    <col min="6" max="6" width="2.375" style="140" customWidth="1"/>
    <col min="7" max="7" width="23.25" style="140" customWidth="1"/>
    <col min="8" max="8" width="2.375" style="140" customWidth="1"/>
    <col min="9" max="9" width="23.25" style="140" customWidth="1"/>
    <col min="10" max="10" width="2.375" style="140" customWidth="1"/>
    <col min="11" max="11" width="18.625" style="140" customWidth="1"/>
    <col min="12" max="16384" width="9" style="140"/>
  </cols>
  <sheetData>
    <row r="1" spans="1:11">
      <c r="A1" s="276" t="s">
        <v>517</v>
      </c>
      <c r="B1" s="1027" t="s">
        <v>709</v>
      </c>
      <c r="C1" s="1988" t="e">
        <f>DEPART!$BU$98</f>
        <v>#VALUE!</v>
      </c>
      <c r="D1" s="1988"/>
      <c r="E1" s="1988"/>
      <c r="G1" s="309" t="str">
        <f>+ABREV</f>
        <v>Choisir le nom de votre Association (DEPART)</v>
      </c>
      <c r="H1" s="309"/>
      <c r="I1" s="288" t="str">
        <f>CONCATENATE("Ref OMS  ",REFOMS)&amp;" ("&amp;GRPREF&amp;")"</f>
        <v>Ref OMS  0 (Choisir le nom de votre Association (DEPART))</v>
      </c>
      <c r="J1" s="288"/>
    </row>
    <row r="2" spans="1:11" ht="19.5" thickBot="1">
      <c r="A2" s="126" t="s">
        <v>292</v>
      </c>
    </row>
    <row r="3" spans="1:11" ht="18.600000000000001" customHeight="1" thickBot="1">
      <c r="B3" s="184" t="s">
        <v>82</v>
      </c>
      <c r="C3" s="1004" t="str">
        <f>SaisonRefIndiv</f>
        <v>Choisir le nom de votre Association (DEPART)</v>
      </c>
      <c r="D3" s="388"/>
      <c r="E3" s="944" t="s">
        <v>651</v>
      </c>
      <c r="F3" s="1171"/>
      <c r="G3" s="943"/>
      <c r="H3" s="942" t="s">
        <v>265</v>
      </c>
      <c r="I3" s="152"/>
      <c r="J3" s="393"/>
    </row>
    <row r="4" spans="1:11" ht="16.149999999999999" customHeight="1" thickBot="1">
      <c r="B4" s="185" t="s">
        <v>650</v>
      </c>
      <c r="C4" s="837"/>
      <c r="D4" s="388"/>
      <c r="E4" s="156"/>
      <c r="F4" s="156"/>
      <c r="G4" s="127"/>
      <c r="H4" s="127"/>
      <c r="I4" s="393"/>
      <c r="J4" s="393"/>
    </row>
    <row r="5" spans="1:11" ht="15" hidden="1" thickBot="1">
      <c r="B5" s="857">
        <f>SUM(C5:J6)</f>
        <v>0</v>
      </c>
      <c r="C5" s="857">
        <f t="shared" ref="C5:F5" si="0">COUNTA(C8:C13,C15:C20,C22:C27,C29:C34)</f>
        <v>0</v>
      </c>
      <c r="D5" s="858">
        <f t="shared" si="0"/>
        <v>0</v>
      </c>
      <c r="E5" s="856">
        <f t="shared" si="0"/>
        <v>0</v>
      </c>
      <c r="F5" s="858">
        <f t="shared" si="0"/>
        <v>0</v>
      </c>
      <c r="G5" s="857">
        <f>COUNTA(G15:G20,G22:G27,G29:G34)</f>
        <v>0</v>
      </c>
      <c r="H5" s="858">
        <f>COUNTA(H15:H20,H22:H27,H29:H34)</f>
        <v>0</v>
      </c>
      <c r="I5" s="855">
        <f>COUNTA(I22:I27,I29:I34)</f>
        <v>0</v>
      </c>
      <c r="J5" s="859">
        <f>COUNTA(J22:J27,J29:J34)</f>
        <v>0</v>
      </c>
      <c r="K5" s="879" t="b">
        <f>IF($J$35="X","VRAI",AND(C5=D5,E5=F5,G5=H5,I5=J5))</f>
        <v>1</v>
      </c>
    </row>
    <row r="6" spans="1:11" ht="16.5" customHeight="1" thickBot="1">
      <c r="B6" s="389" t="s">
        <v>83</v>
      </c>
      <c r="C6" s="390" t="s">
        <v>84</v>
      </c>
      <c r="D6" s="391"/>
      <c r="E6" s="394" t="s">
        <v>94</v>
      </c>
      <c r="F6" s="394"/>
      <c r="G6" s="390" t="s">
        <v>95</v>
      </c>
      <c r="H6" s="392"/>
      <c r="I6" s="390" t="s">
        <v>96</v>
      </c>
      <c r="J6" s="392"/>
      <c r="K6" s="401" t="s">
        <v>78</v>
      </c>
    </row>
    <row r="7" spans="1:11" ht="12.75" customHeight="1">
      <c r="B7" s="1933" t="s">
        <v>75</v>
      </c>
      <c r="C7" s="396" t="s">
        <v>172</v>
      </c>
      <c r="D7" s="397" t="s">
        <v>45</v>
      </c>
      <c r="E7" s="395" t="s">
        <v>176</v>
      </c>
      <c r="F7" s="398" t="s">
        <v>45</v>
      </c>
      <c r="G7" s="1991"/>
      <c r="H7" s="399"/>
      <c r="I7" s="1991"/>
      <c r="J7" s="399"/>
      <c r="K7" s="419"/>
    </row>
    <row r="8" spans="1:11" ht="13.5" customHeight="1">
      <c r="B8" s="1934"/>
      <c r="C8" s="416"/>
      <c r="D8" s="949"/>
      <c r="E8" s="416"/>
      <c r="F8" s="1388"/>
      <c r="G8" s="1991"/>
      <c r="H8" s="399"/>
      <c r="I8" s="1991"/>
      <c r="J8" s="399"/>
      <c r="K8" s="799"/>
    </row>
    <row r="9" spans="1:11" ht="13.5" customHeight="1">
      <c r="B9" s="1934"/>
      <c r="C9" s="417"/>
      <c r="D9" s="950"/>
      <c r="E9" s="417"/>
      <c r="F9" s="953"/>
      <c r="G9" s="1991"/>
      <c r="H9" s="399"/>
      <c r="I9" s="1991"/>
      <c r="J9" s="399"/>
      <c r="K9" s="420"/>
    </row>
    <row r="10" spans="1:11" ht="13.5" customHeight="1">
      <c r="B10" s="1934"/>
      <c r="C10" s="417"/>
      <c r="D10" s="950"/>
      <c r="E10" s="417"/>
      <c r="F10" s="953"/>
      <c r="G10" s="1991"/>
      <c r="H10" s="399"/>
      <c r="I10" s="1991"/>
      <c r="J10" s="399"/>
      <c r="K10" s="420"/>
    </row>
    <row r="11" spans="1:11" ht="13.5" customHeight="1">
      <c r="B11" s="1934"/>
      <c r="C11" s="417"/>
      <c r="D11" s="950"/>
      <c r="E11" s="417"/>
      <c r="F11" s="953"/>
      <c r="G11" s="1991"/>
      <c r="H11" s="399"/>
      <c r="I11" s="1991"/>
      <c r="J11" s="399"/>
      <c r="K11" s="420"/>
    </row>
    <row r="12" spans="1:11" ht="13.5" customHeight="1">
      <c r="B12" s="1934"/>
      <c r="C12" s="417"/>
      <c r="D12" s="950"/>
      <c r="E12" s="1387"/>
      <c r="F12" s="953"/>
      <c r="G12" s="1991"/>
      <c r="H12" s="399"/>
      <c r="I12" s="1991"/>
      <c r="J12" s="399"/>
      <c r="K12" s="420"/>
    </row>
    <row r="13" spans="1:11" ht="13.5" customHeight="1" thickBot="1">
      <c r="B13" s="1935"/>
      <c r="C13" s="418"/>
      <c r="D13" s="951"/>
      <c r="E13" s="418"/>
      <c r="F13" s="954"/>
      <c r="G13" s="1992"/>
      <c r="H13" s="400"/>
      <c r="I13" s="1992"/>
      <c r="J13" s="400"/>
      <c r="K13" s="421"/>
    </row>
    <row r="14" spans="1:11" ht="14.25" customHeight="1">
      <c r="B14" s="1993" t="s">
        <v>74</v>
      </c>
      <c r="C14" s="396" t="s">
        <v>173</v>
      </c>
      <c r="D14" s="397" t="s">
        <v>45</v>
      </c>
      <c r="E14" s="395" t="s">
        <v>177</v>
      </c>
      <c r="F14" s="398" t="s">
        <v>45</v>
      </c>
      <c r="G14" s="396" t="s">
        <v>184</v>
      </c>
      <c r="H14" s="397" t="s">
        <v>45</v>
      </c>
      <c r="I14" s="1991"/>
      <c r="J14" s="399"/>
      <c r="K14" s="419"/>
    </row>
    <row r="15" spans="1:11" ht="14.25" customHeight="1">
      <c r="B15" s="1934"/>
      <c r="C15" s="416"/>
      <c r="D15" s="949"/>
      <c r="E15" s="416"/>
      <c r="F15" s="952"/>
      <c r="G15" s="416"/>
      <c r="H15" s="949"/>
      <c r="I15" s="1991"/>
      <c r="J15" s="399"/>
      <c r="K15" s="799"/>
    </row>
    <row r="16" spans="1:11" ht="14.25" customHeight="1">
      <c r="B16" s="1934"/>
      <c r="C16" s="417"/>
      <c r="D16" s="950"/>
      <c r="E16" s="417"/>
      <c r="F16" s="953"/>
      <c r="G16" s="416"/>
      <c r="H16" s="952"/>
      <c r="I16" s="1991"/>
      <c r="J16" s="399"/>
      <c r="K16" s="799"/>
    </row>
    <row r="17" spans="2:11" ht="14.25" customHeight="1">
      <c r="B17" s="1934"/>
      <c r="C17" s="417"/>
      <c r="D17" s="950"/>
      <c r="E17" s="417"/>
      <c r="F17" s="953"/>
      <c r="G17" s="417"/>
      <c r="H17" s="950"/>
      <c r="I17" s="1991"/>
      <c r="J17" s="399"/>
      <c r="K17" s="420"/>
    </row>
    <row r="18" spans="2:11" ht="14.25" customHeight="1">
      <c r="B18" s="1934"/>
      <c r="C18" s="417"/>
      <c r="D18" s="950"/>
      <c r="E18" s="417"/>
      <c r="F18" s="953"/>
      <c r="G18" s="417"/>
      <c r="H18" s="950"/>
      <c r="I18" s="1991"/>
      <c r="J18" s="399"/>
      <c r="K18" s="420"/>
    </row>
    <row r="19" spans="2:11" ht="14.25" customHeight="1">
      <c r="B19" s="1934"/>
      <c r="C19" s="417"/>
      <c r="D19" s="950"/>
      <c r="E19" s="417"/>
      <c r="F19" s="953"/>
      <c r="G19" s="417"/>
      <c r="H19" s="950"/>
      <c r="I19" s="1991"/>
      <c r="J19" s="399"/>
      <c r="K19" s="420"/>
    </row>
    <row r="20" spans="2:11" ht="14.25" customHeight="1" thickBot="1">
      <c r="B20" s="1935"/>
      <c r="C20" s="418"/>
      <c r="D20" s="951"/>
      <c r="E20" s="418"/>
      <c r="F20" s="954"/>
      <c r="G20" s="418"/>
      <c r="H20" s="951"/>
      <c r="I20" s="1992"/>
      <c r="J20" s="400"/>
      <c r="K20" s="421"/>
    </row>
    <row r="21" spans="2:11" ht="12.75" customHeight="1">
      <c r="B21" s="1989" t="s">
        <v>88</v>
      </c>
      <c r="C21" s="396" t="s">
        <v>174</v>
      </c>
      <c r="D21" s="397" t="s">
        <v>45</v>
      </c>
      <c r="E21" s="395" t="s">
        <v>178</v>
      </c>
      <c r="F21" s="398" t="s">
        <v>45</v>
      </c>
      <c r="G21" s="396" t="s">
        <v>183</v>
      </c>
      <c r="H21" s="397" t="s">
        <v>45</v>
      </c>
      <c r="I21" s="396" t="s">
        <v>182</v>
      </c>
      <c r="J21" s="397" t="s">
        <v>45</v>
      </c>
      <c r="K21" s="419"/>
    </row>
    <row r="22" spans="2:11" ht="14.25" customHeight="1">
      <c r="B22" s="1989"/>
      <c r="C22" s="416"/>
      <c r="D22" s="949"/>
      <c r="E22" s="416"/>
      <c r="F22" s="952"/>
      <c r="G22" s="416"/>
      <c r="H22" s="949"/>
      <c r="I22" s="416"/>
      <c r="J22" s="949"/>
      <c r="K22" s="799"/>
    </row>
    <row r="23" spans="2:11" ht="14.25" customHeight="1">
      <c r="B23" s="1989"/>
      <c r="C23" s="417"/>
      <c r="D23" s="950"/>
      <c r="E23" s="417"/>
      <c r="F23" s="953"/>
      <c r="G23" s="417"/>
      <c r="H23" s="950"/>
      <c r="I23" s="417"/>
      <c r="J23" s="950"/>
      <c r="K23" s="420"/>
    </row>
    <row r="24" spans="2:11" ht="14.25" customHeight="1">
      <c r="B24" s="1989"/>
      <c r="C24" s="417"/>
      <c r="D24" s="950"/>
      <c r="E24" s="417"/>
      <c r="F24" s="953"/>
      <c r="G24" s="417"/>
      <c r="H24" s="950"/>
      <c r="I24" s="417"/>
      <c r="J24" s="950"/>
      <c r="K24" s="420"/>
    </row>
    <row r="25" spans="2:11" ht="14.25" customHeight="1">
      <c r="B25" s="1989"/>
      <c r="C25" s="417"/>
      <c r="D25" s="950"/>
      <c r="E25" s="417"/>
      <c r="F25" s="953"/>
      <c r="G25" s="417"/>
      <c r="H25" s="950"/>
      <c r="I25" s="417"/>
      <c r="J25" s="950"/>
      <c r="K25" s="420"/>
    </row>
    <row r="26" spans="2:11" ht="14.25" customHeight="1">
      <c r="B26" s="1989"/>
      <c r="C26" s="417"/>
      <c r="D26" s="950"/>
      <c r="E26" s="417"/>
      <c r="F26" s="953"/>
      <c r="G26" s="417"/>
      <c r="H26" s="950"/>
      <c r="I26" s="417"/>
      <c r="J26" s="950"/>
      <c r="K26" s="420"/>
    </row>
    <row r="27" spans="2:11" ht="14.25" customHeight="1" thickBot="1">
      <c r="B27" s="1990"/>
      <c r="C27" s="418"/>
      <c r="D27" s="951"/>
      <c r="E27" s="418"/>
      <c r="F27" s="954"/>
      <c r="G27" s="418"/>
      <c r="H27" s="951"/>
      <c r="I27" s="418"/>
      <c r="J27" s="951"/>
      <c r="K27" s="421"/>
    </row>
    <row r="28" spans="2:11" ht="14.25" customHeight="1">
      <c r="B28" s="1989" t="s">
        <v>73</v>
      </c>
      <c r="C28" s="396" t="s">
        <v>175</v>
      </c>
      <c r="D28" s="397" t="s">
        <v>45</v>
      </c>
      <c r="E28" s="395" t="s">
        <v>179</v>
      </c>
      <c r="F28" s="398" t="s">
        <v>45</v>
      </c>
      <c r="G28" s="396" t="s">
        <v>180</v>
      </c>
      <c r="H28" s="397" t="s">
        <v>45</v>
      </c>
      <c r="I28" s="396" t="s">
        <v>181</v>
      </c>
      <c r="J28" s="397" t="s">
        <v>45</v>
      </c>
      <c r="K28" s="419"/>
    </row>
    <row r="29" spans="2:11" ht="14.25" customHeight="1">
      <c r="B29" s="1989"/>
      <c r="C29" s="416"/>
      <c r="D29" s="949"/>
      <c r="E29" s="416"/>
      <c r="F29" s="952"/>
      <c r="G29" s="416"/>
      <c r="H29" s="949"/>
      <c r="I29" s="416"/>
      <c r="J29" s="949"/>
      <c r="K29" s="799"/>
    </row>
    <row r="30" spans="2:11" ht="14.25" customHeight="1">
      <c r="B30" s="1989"/>
      <c r="C30" s="417"/>
      <c r="D30" s="950"/>
      <c r="E30" s="417"/>
      <c r="F30" s="953"/>
      <c r="G30" s="416"/>
      <c r="H30" s="949"/>
      <c r="I30" s="417"/>
      <c r="J30" s="950"/>
      <c r="K30" s="799"/>
    </row>
    <row r="31" spans="2:11" ht="14.25" customHeight="1">
      <c r="B31" s="1989"/>
      <c r="C31" s="417"/>
      <c r="D31" s="950"/>
      <c r="E31" s="417"/>
      <c r="F31" s="953"/>
      <c r="G31" s="417"/>
      <c r="H31" s="950"/>
      <c r="I31" s="417"/>
      <c r="J31" s="950"/>
      <c r="K31" s="799"/>
    </row>
    <row r="32" spans="2:11" ht="14.25" customHeight="1">
      <c r="B32" s="1989"/>
      <c r="C32" s="417"/>
      <c r="D32" s="950"/>
      <c r="E32" s="417"/>
      <c r="F32" s="953"/>
      <c r="G32" s="417"/>
      <c r="H32" s="950"/>
      <c r="I32" s="417"/>
      <c r="J32" s="950"/>
      <c r="K32" s="420"/>
    </row>
    <row r="33" spans="2:11" ht="14.25" customHeight="1">
      <c r="B33" s="1989"/>
      <c r="C33" s="417"/>
      <c r="D33" s="950"/>
      <c r="E33" s="417"/>
      <c r="F33" s="953"/>
      <c r="G33" s="417"/>
      <c r="H33" s="950"/>
      <c r="I33" s="417"/>
      <c r="J33" s="950"/>
      <c r="K33" s="420"/>
    </row>
    <row r="34" spans="2:11" ht="14.25" customHeight="1" thickBot="1">
      <c r="B34" s="1990"/>
      <c r="C34" s="418"/>
      <c r="D34" s="951"/>
      <c r="E34" s="418"/>
      <c r="F34" s="954"/>
      <c r="G34" s="418"/>
      <c r="H34" s="951"/>
      <c r="I34" s="418"/>
      <c r="J34" s="951"/>
      <c r="K34" s="421"/>
    </row>
    <row r="35" spans="2:11" ht="15" thickBot="1">
      <c r="J35" s="1241"/>
      <c r="K35" s="1319" t="str">
        <f>IF(TOP_P12=FALSE,"&lt;- Valider Erreur",IF(VALID_P12="x","Vérif Erreur","-"))</f>
        <v>-</v>
      </c>
    </row>
    <row r="36" spans="2:11" ht="10.9" customHeight="1">
      <c r="G36" s="290"/>
      <c r="H36" s="290"/>
      <c r="I36" s="290"/>
      <c r="J36" s="290"/>
    </row>
  </sheetData>
  <sheetProtection password="C722" sheet="1" objects="1" scenarios="1" selectLockedCells="1"/>
  <mergeCells count="8">
    <mergeCell ref="C1:E1"/>
    <mergeCell ref="B28:B34"/>
    <mergeCell ref="B7:B13"/>
    <mergeCell ref="G7:G13"/>
    <mergeCell ref="I7:I13"/>
    <mergeCell ref="B14:B20"/>
    <mergeCell ref="I14:I20"/>
    <mergeCell ref="B21:B27"/>
  </mergeCells>
  <phoneticPr fontId="81" type="noConversion"/>
  <conditionalFormatting sqref="C1:E1">
    <cfRule type="containsText" dxfId="93" priority="6" stopIfTrue="1" operator="containsText" text="Vous">
      <formula>NOT(ISERROR(SEARCH("Vous",C1)))</formula>
    </cfRule>
  </conditionalFormatting>
  <conditionalFormatting sqref="D8:D13 F8:F13 D15:D20 F15:F20 H15:H20 D22:D27 F22:F27 H22:H27 J22:J27 D29:D34 F29:F34 H29:H34 J29:J34">
    <cfRule type="cellIs" dxfId="92" priority="4" stopIfTrue="1" operator="between">
      <formula>1</formula>
      <formula>14</formula>
    </cfRule>
  </conditionalFormatting>
  <conditionalFormatting sqref="J35">
    <cfRule type="containsText" dxfId="91" priority="2" operator="containsText" text="x">
      <formula>NOT(ISERROR(SEARCH("x",J35)))</formula>
    </cfRule>
  </conditionalFormatting>
  <conditionalFormatting sqref="K5">
    <cfRule type="cellIs" dxfId="90" priority="5" stopIfTrue="1" operator="equal">
      <formula>FALSE</formula>
    </cfRule>
  </conditionalFormatting>
  <conditionalFormatting sqref="K35">
    <cfRule type="containsText" dxfId="89" priority="1" operator="containsText" text="Valider">
      <formula>NOT(ISERROR(SEARCH("Valider",K35)))</formula>
    </cfRule>
  </conditionalFormatting>
  <dataValidations xWindow="944" yWindow="655" count="2">
    <dataValidation type="list" allowBlank="1" showInputMessage="1" showErrorMessage="1" sqref="F3" xr:uid="{00000000-0002-0000-0E00-000000000000}">
      <formula1>"X"</formula1>
    </dataValidation>
    <dataValidation type="list" allowBlank="1" showInputMessage="1" showErrorMessage="1" promptTitle="Onglet Contrôle" prompt="Validation d'anomalies vérifiées._x000a_Voir les explications sur le site OMS en cliquant sur le point d'interrogation_x000a_En haut à droite de cette page." sqref="J35" xr:uid="{00000000-0002-0000-0E00-000001000000}">
      <formula1>"X"</formula1>
    </dataValidation>
  </dataValidations>
  <hyperlinks>
    <hyperlink ref="B1" location="CTRLP12" tooltip="vers onglet Control" display="CTRL&gt;" xr:uid="{00000000-0004-0000-0E00-000000000000}"/>
    <hyperlink ref="A1" location="SOMMAIRE" tooltip="Vers SOMMAIRE" display="&lt;&lt;" xr:uid="{00000000-0004-0000-0E00-000001000000}"/>
  </hyperlinks>
  <pageMargins left="0.35" right="0.51181102362204722" top="0.43307086614173229" bottom="0.55118110236220474" header="0.31496062992125984" footer="0.31496062992125984"/>
  <pageSetup paperSize="9" scale="95" orientation="landscape" horizontalDpi="4294967293" r:id="rId1"/>
  <headerFooter>
    <oddFooter>&amp;L&amp;"Times New Roman,Italique"&amp;6Questionnaire O.M.S. Subventions déléguées (détermination)&amp;R&amp;8&amp;A page 12</oddFooter>
  </headerFooter>
  <ignoredErrors>
    <ignoredError sqref="C7 E7 C14 E14 G14 C21 E21 G21 I21 C28 E28 G28 I28"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9">
    <tabColor indexed="35"/>
    <pageSetUpPr fitToPage="1"/>
  </sheetPr>
  <dimension ref="A1:E51"/>
  <sheetViews>
    <sheetView showGridLines="0" view="pageBreakPreview" topLeftCell="A4" zoomScale="115" zoomScaleNormal="115" zoomScaleSheetLayoutView="115" workbookViewId="0">
      <selection activeCell="G33" sqref="G33"/>
    </sheetView>
  </sheetViews>
  <sheetFormatPr baseColWidth="10" defaultColWidth="9" defaultRowHeight="14.25"/>
  <cols>
    <col min="1" max="1" width="7.125" style="1" customWidth="1"/>
    <col min="2" max="2" width="33.75" style="1" customWidth="1"/>
    <col min="3" max="3" width="15.125" style="1" customWidth="1"/>
    <col min="4" max="4" width="19" style="1" customWidth="1"/>
    <col min="5" max="5" width="6.75" style="164" hidden="1" customWidth="1"/>
    <col min="6" max="11" width="7.375" style="1" customWidth="1"/>
    <col min="12" max="16384" width="9" style="1"/>
  </cols>
  <sheetData>
    <row r="1" spans="1:5" ht="26.45" customHeight="1" thickBot="1">
      <c r="A1" s="1106" t="s">
        <v>517</v>
      </c>
      <c r="B1" s="1027" t="s">
        <v>709</v>
      </c>
      <c r="D1" s="130" t="str">
        <f>CONCATENATE("Ref OMS  ",REFOMS)&amp;" ("&amp;GRPREF&amp;")"</f>
        <v>Ref OMS  0 (Choisir le nom de votre Association (DEPART))</v>
      </c>
      <c r="E1" s="1080" t="s">
        <v>539</v>
      </c>
    </row>
    <row r="2" spans="1:5" ht="17.25" customHeight="1" thickBot="1">
      <c r="A2" s="580" t="s">
        <v>361</v>
      </c>
      <c r="B2" s="2007" t="str">
        <f>+NOMASSOC</f>
        <v>Choisir le nom de votre Association (DEPART)</v>
      </c>
      <c r="C2" s="2008"/>
      <c r="D2" s="2009"/>
      <c r="E2" s="830" t="b">
        <f>AND(E11,E29,E33,E43,E45,E47,E49)</f>
        <v>1</v>
      </c>
    </row>
    <row r="3" spans="1:5" ht="13.5" customHeight="1">
      <c r="A3" s="2010" t="s">
        <v>396</v>
      </c>
      <c r="B3" s="2011"/>
      <c r="C3" s="91" t="s">
        <v>362</v>
      </c>
      <c r="D3" s="1102"/>
      <c r="E3" s="831"/>
    </row>
    <row r="4" spans="1:5" ht="13.5" customHeight="1" thickBot="1">
      <c r="A4" s="2012"/>
      <c r="B4" s="2013"/>
      <c r="C4" s="69" t="s">
        <v>363</v>
      </c>
      <c r="D4" s="1168"/>
      <c r="E4" s="831"/>
    </row>
    <row r="5" spans="1:5" ht="13.5" customHeight="1" thickBot="1">
      <c r="A5" s="2014" t="s">
        <v>322</v>
      </c>
      <c r="B5" s="2015"/>
      <c r="C5" s="7" t="s">
        <v>323</v>
      </c>
      <c r="D5" s="8" t="s">
        <v>464</v>
      </c>
      <c r="E5" s="831"/>
    </row>
    <row r="6" spans="1:5" ht="13.9" customHeight="1" thickBot="1">
      <c r="A6" s="9">
        <v>60</v>
      </c>
      <c r="B6" s="2016" t="s">
        <v>325</v>
      </c>
      <c r="C6" s="2017"/>
      <c r="D6" s="38">
        <f>SUM(C7:C11)</f>
        <v>0</v>
      </c>
      <c r="E6" s="831"/>
    </row>
    <row r="7" spans="1:5" ht="13.9" customHeight="1">
      <c r="A7" s="10">
        <v>605</v>
      </c>
      <c r="B7" s="11" t="s">
        <v>326</v>
      </c>
      <c r="C7" s="43"/>
      <c r="D7" s="1997"/>
      <c r="E7" s="831"/>
    </row>
    <row r="8" spans="1:5" ht="13.9" customHeight="1">
      <c r="A8" s="10">
        <v>606</v>
      </c>
      <c r="B8" s="11" t="s">
        <v>327</v>
      </c>
      <c r="C8" s="43"/>
      <c r="D8" s="1998"/>
      <c r="E8" s="831"/>
    </row>
    <row r="9" spans="1:5" ht="13.9" customHeight="1">
      <c r="A9" s="10">
        <v>607</v>
      </c>
      <c r="B9" s="11" t="s">
        <v>328</v>
      </c>
      <c r="C9" s="43"/>
      <c r="D9" s="1998"/>
      <c r="E9" s="831"/>
    </row>
    <row r="10" spans="1:5" ht="13.9" customHeight="1">
      <c r="A10" s="10">
        <v>6037</v>
      </c>
      <c r="B10" s="11" t="s">
        <v>329</v>
      </c>
      <c r="C10" s="43"/>
      <c r="D10" s="1998"/>
      <c r="E10" s="831"/>
    </row>
    <row r="11" spans="1:5" ht="13.9" customHeight="1" thickBot="1">
      <c r="A11" s="16" t="s">
        <v>330</v>
      </c>
      <c r="B11" s="112" t="s">
        <v>539</v>
      </c>
      <c r="C11" s="43"/>
      <c r="D11" s="1999"/>
      <c r="E11" s="832" t="b">
        <f>IF(OR(AND(B11=ACM,C11=0),AND(B11="",C11=0),AND(B11&lt;&gt;ACM,B11&lt;&gt;"",C11&lt;&gt;0)),TRUE,FALSE)</f>
        <v>1</v>
      </c>
    </row>
    <row r="12" spans="1:5" ht="13.9" customHeight="1" thickBot="1">
      <c r="A12" s="9">
        <v>61</v>
      </c>
      <c r="B12" s="1994"/>
      <c r="C12" s="1996"/>
      <c r="D12" s="38">
        <f>SUM(C13:C18)</f>
        <v>0</v>
      </c>
      <c r="E12" s="831"/>
    </row>
    <row r="13" spans="1:5" ht="13.9" customHeight="1">
      <c r="A13" s="10">
        <v>611</v>
      </c>
      <c r="B13" s="11" t="s">
        <v>166</v>
      </c>
      <c r="C13" s="43"/>
      <c r="D13" s="2004"/>
      <c r="E13" s="831"/>
    </row>
    <row r="14" spans="1:5" ht="13.9" customHeight="1">
      <c r="A14" s="10">
        <v>613</v>
      </c>
      <c r="B14" s="11" t="s">
        <v>332</v>
      </c>
      <c r="C14" s="43"/>
      <c r="D14" s="2005"/>
      <c r="E14" s="831"/>
    </row>
    <row r="15" spans="1:5" ht="13.9" customHeight="1">
      <c r="A15" s="10">
        <v>615</v>
      </c>
      <c r="B15" s="11" t="s">
        <v>333</v>
      </c>
      <c r="C15" s="43"/>
      <c r="D15" s="2005"/>
      <c r="E15" s="831"/>
    </row>
    <row r="16" spans="1:5" ht="13.9" customHeight="1">
      <c r="A16" s="10">
        <v>616</v>
      </c>
      <c r="B16" s="11" t="s">
        <v>334</v>
      </c>
      <c r="C16" s="43"/>
      <c r="D16" s="2005"/>
      <c r="E16" s="831"/>
    </row>
    <row r="17" spans="1:5" ht="13.9" customHeight="1">
      <c r="A17" s="10">
        <v>617</v>
      </c>
      <c r="B17" s="11" t="s">
        <v>533</v>
      </c>
      <c r="C17" s="43"/>
      <c r="D17" s="2005"/>
      <c r="E17" s="831"/>
    </row>
    <row r="18" spans="1:5" ht="13.9" customHeight="1" thickBot="1">
      <c r="A18" s="10">
        <v>618</v>
      </c>
      <c r="B18" s="11" t="s">
        <v>335</v>
      </c>
      <c r="C18" s="43"/>
      <c r="D18" s="2006"/>
      <c r="E18" s="831"/>
    </row>
    <row r="19" spans="1:5" ht="13.9" customHeight="1" thickBot="1">
      <c r="A19" s="9">
        <v>62</v>
      </c>
      <c r="B19" s="1994" t="s">
        <v>336</v>
      </c>
      <c r="C19" s="1996"/>
      <c r="D19" s="38">
        <f>SUM(C20:C27)</f>
        <v>0</v>
      </c>
      <c r="E19" s="831"/>
    </row>
    <row r="20" spans="1:5" ht="13.9" customHeight="1">
      <c r="A20" s="10">
        <v>621</v>
      </c>
      <c r="B20" s="11" t="s">
        <v>337</v>
      </c>
      <c r="C20" s="43"/>
      <c r="D20" s="1997"/>
      <c r="E20" s="831"/>
    </row>
    <row r="21" spans="1:5" ht="13.9" customHeight="1">
      <c r="A21" s="10">
        <v>622</v>
      </c>
      <c r="B21" s="11" t="s">
        <v>338</v>
      </c>
      <c r="C21" s="43"/>
      <c r="D21" s="1998"/>
      <c r="E21" s="831"/>
    </row>
    <row r="22" spans="1:5" ht="13.9" customHeight="1">
      <c r="A22" s="10">
        <v>623</v>
      </c>
      <c r="B22" s="11" t="s">
        <v>339</v>
      </c>
      <c r="C22" s="43"/>
      <c r="D22" s="1998"/>
      <c r="E22" s="831"/>
    </row>
    <row r="23" spans="1:5" ht="13.9" customHeight="1">
      <c r="A23" s="10">
        <v>624</v>
      </c>
      <c r="B23" s="11" t="s">
        <v>289</v>
      </c>
      <c r="C23" s="43"/>
      <c r="D23" s="1998"/>
      <c r="E23" s="831"/>
    </row>
    <row r="24" spans="1:5" ht="13.9" customHeight="1">
      <c r="A24" s="10">
        <v>625</v>
      </c>
      <c r="B24" s="11" t="s">
        <v>340</v>
      </c>
      <c r="C24" s="43"/>
      <c r="D24" s="1998"/>
      <c r="E24" s="831"/>
    </row>
    <row r="25" spans="1:5" ht="13.9" customHeight="1">
      <c r="A25" s="10">
        <v>626</v>
      </c>
      <c r="B25" s="11" t="s">
        <v>341</v>
      </c>
      <c r="C25" s="43"/>
      <c r="D25" s="1998"/>
      <c r="E25" s="831"/>
    </row>
    <row r="26" spans="1:5" ht="13.9" customHeight="1">
      <c r="A26" s="16">
        <v>627</v>
      </c>
      <c r="B26" s="17" t="s">
        <v>288</v>
      </c>
      <c r="C26" s="43"/>
      <c r="D26" s="1998"/>
      <c r="E26" s="831"/>
    </row>
    <row r="27" spans="1:5" ht="13.9" customHeight="1" thickBot="1">
      <c r="A27" s="16">
        <v>628</v>
      </c>
      <c r="B27" s="437" t="s">
        <v>357</v>
      </c>
      <c r="C27" s="44"/>
      <c r="D27" s="1999"/>
      <c r="E27" s="831"/>
    </row>
    <row r="28" spans="1:5" ht="13.9" customHeight="1" thickBot="1">
      <c r="A28" s="13">
        <v>63</v>
      </c>
      <c r="B28" s="2000" t="s">
        <v>343</v>
      </c>
      <c r="C28" s="2001"/>
      <c r="D28" s="38">
        <f>+C29</f>
        <v>0</v>
      </c>
      <c r="E28" s="831"/>
    </row>
    <row r="29" spans="1:5" ht="13.9" customHeight="1" thickBot="1">
      <c r="A29" s="16" t="s">
        <v>344</v>
      </c>
      <c r="B29" s="1076" t="str">
        <f>ACM</f>
        <v>A compléter si montant</v>
      </c>
      <c r="C29" s="1174"/>
      <c r="D29" s="39"/>
      <c r="E29" s="832" t="b">
        <f>IF(OR(AND(B29=ACM,C29=0),AND(B29="",C29=0),AND(B29&lt;&gt;ACM,B29&lt;&gt;"",C29&lt;&gt;0)),TRUE,FALSE)</f>
        <v>1</v>
      </c>
    </row>
    <row r="30" spans="1:5" ht="13.9" customHeight="1" thickBot="1">
      <c r="A30" s="13">
        <v>64</v>
      </c>
      <c r="B30" s="1994" t="s">
        <v>345</v>
      </c>
      <c r="C30" s="1994"/>
      <c r="D30" s="38">
        <f>SUM(C31:C33)</f>
        <v>0</v>
      </c>
      <c r="E30" s="831"/>
    </row>
    <row r="31" spans="1:5" ht="13.9" customHeight="1">
      <c r="A31" s="10">
        <v>641</v>
      </c>
      <c r="B31" s="11" t="s">
        <v>346</v>
      </c>
      <c r="C31" s="44"/>
      <c r="D31" s="1998"/>
      <c r="E31" s="831"/>
    </row>
    <row r="32" spans="1:5" ht="13.9" customHeight="1">
      <c r="A32" s="10">
        <v>645</v>
      </c>
      <c r="B32" s="11" t="s">
        <v>347</v>
      </c>
      <c r="C32" s="44"/>
      <c r="D32" s="1998"/>
      <c r="E32" s="831"/>
    </row>
    <row r="33" spans="1:5" ht="13.9" customHeight="1" thickBot="1">
      <c r="A33" s="16" t="s">
        <v>348</v>
      </c>
      <c r="B33" s="791" t="s">
        <v>539</v>
      </c>
      <c r="C33" s="44"/>
      <c r="D33" s="1999"/>
      <c r="E33" s="832" t="b">
        <f>IF(OR(AND(B33=ACM,C33=0),AND(B33="",C33=0),AND(B33&lt;&gt;ACM,B33&lt;&gt;"",C33&lt;&gt;0)),TRUE,FALSE)</f>
        <v>1</v>
      </c>
    </row>
    <row r="34" spans="1:5" ht="13.9" customHeight="1" thickBot="1">
      <c r="A34" s="13">
        <v>65</v>
      </c>
      <c r="B34" s="1994" t="s">
        <v>349</v>
      </c>
      <c r="C34" s="2002"/>
      <c r="D34" s="38">
        <f>SUM(C35,C43)</f>
        <v>0</v>
      </c>
      <c r="E34" s="831"/>
    </row>
    <row r="35" spans="1:5" ht="13.9" customHeight="1" thickBot="1">
      <c r="A35" s="10">
        <v>658</v>
      </c>
      <c r="B35" s="121" t="s">
        <v>350</v>
      </c>
      <c r="C35" s="123">
        <f>SUM(C36:C42)</f>
        <v>0</v>
      </c>
      <c r="D35" s="2003"/>
      <c r="E35" s="831"/>
    </row>
    <row r="36" spans="1:5" ht="13.9" customHeight="1">
      <c r="A36" s="10">
        <v>6581</v>
      </c>
      <c r="B36" s="11" t="s">
        <v>351</v>
      </c>
      <c r="C36" s="122"/>
      <c r="D36" s="1998"/>
      <c r="E36" s="831"/>
    </row>
    <row r="37" spans="1:5" ht="13.9" customHeight="1">
      <c r="A37" s="10">
        <v>6582</v>
      </c>
      <c r="B37" s="11" t="s">
        <v>352</v>
      </c>
      <c r="C37" s="44"/>
      <c r="D37" s="1998"/>
      <c r="E37" s="831"/>
    </row>
    <row r="38" spans="1:5" ht="13.9" customHeight="1">
      <c r="A38" s="10">
        <v>6583</v>
      </c>
      <c r="B38" s="11" t="s">
        <v>353</v>
      </c>
      <c r="C38" s="44"/>
      <c r="D38" s="1998"/>
      <c r="E38" s="831"/>
    </row>
    <row r="39" spans="1:5" ht="13.9" customHeight="1">
      <c r="A39" s="10">
        <v>6584</v>
      </c>
      <c r="B39" s="11" t="s">
        <v>354</v>
      </c>
      <c r="C39" s="44"/>
      <c r="D39" s="1998"/>
      <c r="E39" s="831"/>
    </row>
    <row r="40" spans="1:5" ht="13.9" customHeight="1">
      <c r="A40" s="10">
        <v>6585</v>
      </c>
      <c r="B40" s="11" t="s">
        <v>355</v>
      </c>
      <c r="C40" s="44"/>
      <c r="D40" s="1998"/>
      <c r="E40" s="831"/>
    </row>
    <row r="41" spans="1:5" ht="13.9" customHeight="1">
      <c r="A41" s="10">
        <v>6586</v>
      </c>
      <c r="B41" s="11" t="s">
        <v>356</v>
      </c>
      <c r="C41" s="44"/>
      <c r="D41" s="1998"/>
      <c r="E41" s="831"/>
    </row>
    <row r="42" spans="1:5" ht="13.9" customHeight="1">
      <c r="A42" s="10">
        <v>6588</v>
      </c>
      <c r="B42" s="11" t="s">
        <v>357</v>
      </c>
      <c r="C42" s="45"/>
      <c r="D42" s="1998"/>
      <c r="E42" s="831"/>
    </row>
    <row r="43" spans="1:5" ht="13.9" customHeight="1" thickBot="1">
      <c r="A43" s="16" t="s">
        <v>839</v>
      </c>
      <c r="B43" s="791" t="s">
        <v>539</v>
      </c>
      <c r="C43" s="101"/>
      <c r="D43" s="1999"/>
      <c r="E43" s="832" t="b">
        <f>IF(OR(AND(B43=ACM,C43=0),AND(B43="",C43=0),AND(B43&lt;&gt;ACM,B43&lt;&gt;"",C43&lt;&gt;0)),TRUE,FALSE)</f>
        <v>1</v>
      </c>
    </row>
    <row r="44" spans="1:5" ht="13.9" customHeight="1" thickBot="1">
      <c r="A44" s="9">
        <v>66</v>
      </c>
      <c r="B44" s="1994" t="s">
        <v>492</v>
      </c>
      <c r="C44" s="1994"/>
      <c r="D44" s="38">
        <f>+C45</f>
        <v>0</v>
      </c>
      <c r="E44" s="831"/>
    </row>
    <row r="45" spans="1:5" ht="13.9" customHeight="1" thickBot="1">
      <c r="A45" s="16" t="s">
        <v>358</v>
      </c>
      <c r="B45" s="791" t="s">
        <v>539</v>
      </c>
      <c r="C45" s="43"/>
      <c r="D45" s="41"/>
      <c r="E45" s="832" t="b">
        <f>IF(OR(AND(B45=ACM,C45=0),AND(B45="",C45=0),AND(B45&lt;&gt;ACM,B45&lt;&gt;"",C45&lt;&gt;0)),TRUE,FALSE)</f>
        <v>1</v>
      </c>
    </row>
    <row r="46" spans="1:5" ht="13.9" customHeight="1" thickBot="1">
      <c r="A46" s="9">
        <v>67</v>
      </c>
      <c r="B46" s="1994" t="s">
        <v>491</v>
      </c>
      <c r="C46" s="1994"/>
      <c r="D46" s="38">
        <f>+C47</f>
        <v>0</v>
      </c>
      <c r="E46" s="831"/>
    </row>
    <row r="47" spans="1:5" ht="13.9" customHeight="1" thickBot="1">
      <c r="A47" s="16" t="s">
        <v>359</v>
      </c>
      <c r="B47" s="791" t="s">
        <v>539</v>
      </c>
      <c r="C47" s="43"/>
      <c r="D47" s="42"/>
      <c r="E47" s="832" t="b">
        <f>IF(OR(AND(B47=ACM,C47=0),AND(B47="",C47=0),AND(B47&lt;&gt;ACM,B47&lt;&gt;"",C47&lt;&gt;0)),TRUE,FALSE)</f>
        <v>1</v>
      </c>
    </row>
    <row r="48" spans="1:5" ht="13.9" customHeight="1" thickBot="1">
      <c r="A48" s="9">
        <v>68</v>
      </c>
      <c r="B48" s="1995" t="s">
        <v>493</v>
      </c>
      <c r="C48" s="1995"/>
      <c r="D48" s="38">
        <f>+C49</f>
        <v>0</v>
      </c>
      <c r="E48" s="831"/>
    </row>
    <row r="49" spans="1:5" ht="13.9" customHeight="1" thickBot="1">
      <c r="A49" s="16" t="s">
        <v>360</v>
      </c>
      <c r="B49" s="791" t="s">
        <v>539</v>
      </c>
      <c r="C49" s="43"/>
      <c r="D49" s="40"/>
      <c r="E49" s="832" t="b">
        <f>IF(OR(AND(B49=ACM,C49=0),AND(B49="",C49=0),AND(B49&lt;&gt;ACM,B49&lt;&gt;"",C49&lt;&gt;0)),TRUE,FALSE)</f>
        <v>1</v>
      </c>
    </row>
    <row r="50" spans="1:5" ht="13.9" customHeight="1" thickBot="1">
      <c r="A50" s="12"/>
      <c r="B50" s="1995" t="s">
        <v>395</v>
      </c>
      <c r="C50" s="1995"/>
      <c r="D50" s="38">
        <f>SUM(D6:D48)</f>
        <v>0</v>
      </c>
      <c r="E50" s="831"/>
    </row>
    <row r="51" spans="1:5">
      <c r="E51" s="831"/>
    </row>
  </sheetData>
  <sheetProtection password="C722" sheet="1" objects="1" scenarios="1" selectLockedCells="1"/>
  <customSheetViews>
    <customSheetView guid="{8D3DA71C-0D5A-4FF6-9A29-0A90EFE4224E}" showPageBreaks="1" view="pageLayout" topLeftCell="A19">
      <selection activeCell="J49" sqref="J49"/>
      <pageMargins left="0.78740157480314965" right="0.55118110236220474" top="0.47244094488188981" bottom="0.74803149606299213" header="0.31496062992125984" footer="0.31496062992125984"/>
      <pageSetup paperSize="9" orientation="portrait" r:id="rId1"/>
      <headerFooter>
        <oddFooter>&amp;L&amp;"Times New Roman,Italique"&amp;6Questionnaire O.M.S. Subventions Fonctionnement et Aide à l'entraînement 2009-2010&amp;R&amp;8&amp;A    page 7</oddFooter>
      </headerFooter>
    </customSheetView>
  </customSheetViews>
  <mergeCells count="18">
    <mergeCell ref="B12:C12"/>
    <mergeCell ref="D13:D18"/>
    <mergeCell ref="B2:D2"/>
    <mergeCell ref="A3:B4"/>
    <mergeCell ref="A5:B5"/>
    <mergeCell ref="B6:C6"/>
    <mergeCell ref="D7:D11"/>
    <mergeCell ref="B44:C44"/>
    <mergeCell ref="B50:C50"/>
    <mergeCell ref="B19:C19"/>
    <mergeCell ref="D20:D27"/>
    <mergeCell ref="B28:C28"/>
    <mergeCell ref="B30:C30"/>
    <mergeCell ref="D31:D33"/>
    <mergeCell ref="B46:C46"/>
    <mergeCell ref="B48:C48"/>
    <mergeCell ref="B34:C34"/>
    <mergeCell ref="D35:D43"/>
  </mergeCells>
  <phoneticPr fontId="0" type="noConversion"/>
  <conditionalFormatting sqref="A11">
    <cfRule type="expression" dxfId="88" priority="18" stopIfTrue="1">
      <formula>E11=FALSE</formula>
    </cfRule>
  </conditionalFormatting>
  <conditionalFormatting sqref="A33">
    <cfRule type="expression" dxfId="87" priority="9" stopIfTrue="1">
      <formula>E33=FALSE</formula>
    </cfRule>
  </conditionalFormatting>
  <conditionalFormatting sqref="A43">
    <cfRule type="expression" dxfId="86" priority="8" stopIfTrue="1">
      <formula>E43=FALSE</formula>
    </cfRule>
  </conditionalFormatting>
  <conditionalFormatting sqref="A45">
    <cfRule type="expression" dxfId="85" priority="7" stopIfTrue="1">
      <formula>E45=FALSE</formula>
    </cfRule>
  </conditionalFormatting>
  <conditionalFormatting sqref="A47">
    <cfRule type="expression" dxfId="84" priority="6" stopIfTrue="1">
      <formula>E47=FALSE</formula>
    </cfRule>
  </conditionalFormatting>
  <conditionalFormatting sqref="A49">
    <cfRule type="expression" dxfId="83" priority="5" stopIfTrue="1">
      <formula>E49=FALSE</formula>
    </cfRule>
  </conditionalFormatting>
  <conditionalFormatting sqref="B43 B11 B29 B33 B45 B47 B49">
    <cfRule type="containsText" dxfId="82" priority="45" operator="containsText" text="montant">
      <formula>NOT(ISERROR(SEARCH("montant",B11)))</formula>
    </cfRule>
  </conditionalFormatting>
  <conditionalFormatting sqref="B43">
    <cfRule type="containsText" dxfId="81" priority="1" stopIfTrue="1" operator="containsText" text="montant">
      <formula>NOT(ISERROR(SEARCH("montant",B43)))</formula>
    </cfRule>
    <cfRule type="containsText" dxfId="80" priority="2" stopIfTrue="1" operator="containsText" text="renseigner">
      <formula>NOT(ISERROR(SEARCH("renseigner",B43)))</formula>
    </cfRule>
  </conditionalFormatting>
  <conditionalFormatting sqref="D6 D12 D19 D28 D30 D34 D44 D46 D48 D50">
    <cfRule type="cellIs" dxfId="79" priority="61" stopIfTrue="1" operator="equal">
      <formula>0</formula>
    </cfRule>
  </conditionalFormatting>
  <conditionalFormatting sqref="E2 E11 E29 E33 E43 E45 E47 E49">
    <cfRule type="cellIs" dxfId="78" priority="19" stopIfTrue="1" operator="equal">
      <formula>FALSE</formula>
    </cfRule>
  </conditionalFormatting>
  <dataValidations count="2">
    <dataValidation allowBlank="1" showInputMessage="1" showErrorMessage="1" promptTitle="Pour toute somme indiquée ICI" prompt="compléter colonne CPC et libelle" sqref="C11 C27 C29 C33 C43 C45 C47 C49" xr:uid="{00000000-0002-0000-0F00-000000000000}"/>
    <dataValidation type="list" allowBlank="1" showInputMessage="1" showErrorMessage="1" promptTitle="ATTENTION Valeur ACM" prompt="Utilisé dans les formules de contrôle de la colonne B Charges et Produits" sqref="E1" xr:uid="{00000000-0002-0000-0F00-000001000000}">
      <formula1>ACM</formula1>
    </dataValidation>
  </dataValidations>
  <hyperlinks>
    <hyperlink ref="B1" location="CTRLP13" tooltip="vers onglet Control" display="CTRL&gt;" xr:uid="{00000000-0004-0000-0F00-000000000000}"/>
    <hyperlink ref="A1" location="SOMMAIRE" tooltip="Vers SOMMAIRE" display="&lt;&lt;" xr:uid="{00000000-0004-0000-0F00-000001000000}"/>
  </hyperlinks>
  <pageMargins left="0.78740157480314965" right="0.55118110236220474" top="0.47244094488188981" bottom="0.59055118110236227" header="0.31496062992125984" footer="0.31496062992125984"/>
  <pageSetup paperSize="9" orientation="portrait" r:id="rId2"/>
  <headerFooter>
    <oddFooter>&amp;L&amp;"Times New Roman,Italique"&amp;6Questionnaire O.M.S. Subventions déléguées (détermination)&amp;R&amp;8&amp;A   page 13</oddFooter>
  </headerFooter>
  <drawing r:id="rId3"/>
  <webPublishItems count="1">
    <webPublishItem id="16463" divId="QUESTIONNAIRE  OMS 2018 Fichier Test non renseigné pour illustrations site_16463" sourceType="sheet" destinationFile="G:\QUESTIONNAIRE  OMS 2018 Fichier Test non renseigné pour illustrations site.htm"/>
  </webPublishItem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0">
    <tabColor rgb="FF00FFFF"/>
    <pageSetUpPr fitToPage="1"/>
  </sheetPr>
  <dimension ref="A1:H50"/>
  <sheetViews>
    <sheetView showGridLines="0" view="pageBreakPreview" topLeftCell="H1" zoomScale="110" zoomScaleNormal="120" zoomScaleSheetLayoutView="110" workbookViewId="0">
      <selection activeCell="G33" sqref="G33"/>
    </sheetView>
  </sheetViews>
  <sheetFormatPr baseColWidth="10" defaultColWidth="9" defaultRowHeight="14.25"/>
  <cols>
    <col min="1" max="1" width="8.25" style="1" customWidth="1"/>
    <col min="2" max="2" width="33.75" style="1" customWidth="1"/>
    <col min="3" max="3" width="14.375" style="1" customWidth="1"/>
    <col min="4" max="4" width="19" style="1" customWidth="1"/>
    <col min="5" max="5" width="5.25" style="1" hidden="1" customWidth="1"/>
    <col min="6" max="6" width="3.625" style="1" customWidth="1"/>
    <col min="7" max="12" width="7.375" style="1" customWidth="1"/>
    <col min="13" max="16384" width="9" style="1"/>
  </cols>
  <sheetData>
    <row r="1" spans="1:5" ht="24.6" customHeight="1" thickBot="1">
      <c r="A1" s="1106" t="s">
        <v>517</v>
      </c>
      <c r="B1" s="1027" t="s">
        <v>709</v>
      </c>
      <c r="D1" s="130" t="str">
        <f>CONCATENATE("Ref OMS  ",REFOMS)&amp;" ("&amp;GRPREF&amp;")"</f>
        <v>Ref OMS  0 (Choisir le nom de votre Association (DEPART))</v>
      </c>
      <c r="E1" s="880"/>
    </row>
    <row r="2" spans="1:5" ht="20.25" customHeight="1" thickBot="1">
      <c r="A2" s="33" t="s">
        <v>361</v>
      </c>
      <c r="B2" s="2018" t="str">
        <f>+NOMASSOC</f>
        <v>Choisir le nom de votre Association (DEPART)</v>
      </c>
      <c r="C2" s="2019"/>
      <c r="D2" s="2020"/>
      <c r="E2" s="832" t="b">
        <f>AND(E10,E31,E35,E39,E41)</f>
        <v>1</v>
      </c>
    </row>
    <row r="3" spans="1:5">
      <c r="A3" s="2031" t="s">
        <v>397</v>
      </c>
      <c r="B3" s="2031"/>
      <c r="C3" s="4" t="s">
        <v>362</v>
      </c>
      <c r="D3" s="20">
        <f>+Charges!D3</f>
        <v>0</v>
      </c>
      <c r="E3" s="881"/>
    </row>
    <row r="4" spans="1:5" ht="15" thickBot="1">
      <c r="A4" s="2031"/>
      <c r="B4" s="2031"/>
      <c r="C4" s="19" t="s">
        <v>363</v>
      </c>
      <c r="D4" s="21">
        <f>+Charges!D4</f>
        <v>0</v>
      </c>
      <c r="E4" s="881"/>
    </row>
    <row r="5" spans="1:5" ht="14.25" customHeight="1" thickBot="1">
      <c r="A5" s="2025" t="s">
        <v>364</v>
      </c>
      <c r="B5" s="2026"/>
      <c r="C5" s="99" t="s">
        <v>323</v>
      </c>
      <c r="D5" s="100" t="s">
        <v>324</v>
      </c>
      <c r="E5" s="881"/>
    </row>
    <row r="6" spans="1:5" ht="13.9" customHeight="1" thickBot="1">
      <c r="A6" s="97">
        <v>70</v>
      </c>
      <c r="B6" s="2027" t="s">
        <v>365</v>
      </c>
      <c r="C6" s="2028"/>
      <c r="D6" s="98">
        <f>SUM(C7:C11)</f>
        <v>0</v>
      </c>
      <c r="E6" s="881"/>
    </row>
    <row r="7" spans="1:5" ht="13.9" customHeight="1">
      <c r="A7" s="10">
        <v>706</v>
      </c>
      <c r="B7" s="23" t="s">
        <v>366</v>
      </c>
      <c r="C7" s="101"/>
      <c r="D7" s="2021"/>
      <c r="E7" s="881"/>
    </row>
    <row r="8" spans="1:5" ht="13.9" customHeight="1">
      <c r="A8" s="10">
        <v>707</v>
      </c>
      <c r="B8" s="23" t="s">
        <v>367</v>
      </c>
      <c r="C8" s="101"/>
      <c r="D8" s="2022"/>
      <c r="E8" s="881"/>
    </row>
    <row r="9" spans="1:5" ht="13.9" customHeight="1">
      <c r="A9" s="10">
        <v>708</v>
      </c>
      <c r="B9" s="23" t="s">
        <v>368</v>
      </c>
      <c r="C9" s="101"/>
      <c r="D9" s="2022"/>
      <c r="E9" s="881"/>
    </row>
    <row r="10" spans="1:5" ht="13.9" customHeight="1">
      <c r="A10" s="14" t="s">
        <v>369</v>
      </c>
      <c r="B10" s="112" t="s">
        <v>539</v>
      </c>
      <c r="C10" s="101"/>
      <c r="D10" s="2022"/>
      <c r="E10" s="832" t="b">
        <f>IF(OR(AND(B10=ACM,C10=0),AND(B10="",C10=0),AND(B10&lt;&gt;ACM,B10&lt;&gt;"",C10&lt;&gt;0)),TRUE,FALSE)</f>
        <v>1</v>
      </c>
    </row>
    <row r="11" spans="1:5" ht="13.9" customHeight="1" thickBot="1">
      <c r="A11" s="35"/>
      <c r="B11" s="34"/>
      <c r="C11" s="101"/>
      <c r="D11" s="2024"/>
      <c r="E11" s="881"/>
    </row>
    <row r="12" spans="1:5" ht="13.9" customHeight="1" thickBot="1">
      <c r="A12" s="9">
        <v>74</v>
      </c>
      <c r="B12" s="1994" t="s">
        <v>370</v>
      </c>
      <c r="C12" s="1996"/>
      <c r="D12" s="38">
        <f>+C13+C14+C15+C16+C31</f>
        <v>0</v>
      </c>
      <c r="E12" s="881"/>
    </row>
    <row r="13" spans="1:5" ht="13.9" customHeight="1">
      <c r="A13" s="10">
        <v>741</v>
      </c>
      <c r="B13" s="23" t="s">
        <v>490</v>
      </c>
      <c r="C13" s="101"/>
      <c r="D13" s="2021"/>
      <c r="E13" s="881"/>
    </row>
    <row r="14" spans="1:5" ht="13.9" customHeight="1">
      <c r="A14" s="10">
        <v>742</v>
      </c>
      <c r="B14" s="23" t="s">
        <v>372</v>
      </c>
      <c r="C14" s="101"/>
      <c r="D14" s="2022"/>
      <c r="E14" s="881"/>
    </row>
    <row r="15" spans="1:5" ht="13.9" customHeight="1" thickBot="1">
      <c r="A15" s="10">
        <v>743</v>
      </c>
      <c r="B15" s="23" t="s">
        <v>373</v>
      </c>
      <c r="C15" s="102"/>
      <c r="D15" s="2022"/>
      <c r="E15" s="881"/>
    </row>
    <row r="16" spans="1:5" ht="13.9" customHeight="1" thickBot="1">
      <c r="A16" s="10">
        <v>744</v>
      </c>
      <c r="B16" s="96" t="s">
        <v>374</v>
      </c>
      <c r="C16" s="113">
        <f>+C17+C28+C29+C30</f>
        <v>0</v>
      </c>
      <c r="D16" s="2023"/>
      <c r="E16" s="881"/>
    </row>
    <row r="17" spans="1:8" ht="13.9" customHeight="1" thickBot="1">
      <c r="A17" s="10">
        <v>7441</v>
      </c>
      <c r="B17" s="96" t="s">
        <v>375</v>
      </c>
      <c r="C17" s="113">
        <f>SUM(C18:C27)</f>
        <v>0</v>
      </c>
      <c r="D17" s="2023"/>
      <c r="E17" s="881"/>
    </row>
    <row r="18" spans="1:8" ht="13.9" customHeight="1">
      <c r="A18" s="24">
        <v>744111</v>
      </c>
      <c r="B18" s="25" t="s">
        <v>123</v>
      </c>
      <c r="C18" s="103"/>
      <c r="D18" s="2022"/>
      <c r="E18" s="881"/>
      <c r="H18" s="4"/>
    </row>
    <row r="19" spans="1:8" ht="13.9" customHeight="1">
      <c r="A19" s="24">
        <v>744112</v>
      </c>
      <c r="B19" s="25" t="s">
        <v>124</v>
      </c>
      <c r="C19" s="101"/>
      <c r="D19" s="2022"/>
      <c r="E19" s="881"/>
    </row>
    <row r="20" spans="1:8" ht="13.9" customHeight="1">
      <c r="A20" s="24">
        <v>744113</v>
      </c>
      <c r="B20" s="25" t="s">
        <v>125</v>
      </c>
      <c r="C20" s="101"/>
      <c r="D20" s="2022"/>
      <c r="E20" s="881"/>
    </row>
    <row r="21" spans="1:8" ht="13.9" customHeight="1">
      <c r="A21" s="24">
        <v>744121</v>
      </c>
      <c r="B21" s="25" t="s">
        <v>126</v>
      </c>
      <c r="C21" s="101"/>
      <c r="D21" s="2022"/>
      <c r="E21" s="881"/>
    </row>
    <row r="22" spans="1:8" ht="13.9" customHeight="1">
      <c r="A22" s="24">
        <v>744122</v>
      </c>
      <c r="B22" s="25" t="s">
        <v>127</v>
      </c>
      <c r="C22" s="101"/>
      <c r="D22" s="2022"/>
      <c r="E22" s="881"/>
    </row>
    <row r="23" spans="1:8" ht="13.9" customHeight="1">
      <c r="A23" s="24">
        <v>744123</v>
      </c>
      <c r="B23" s="25" t="s">
        <v>165</v>
      </c>
      <c r="C23" s="101"/>
      <c r="D23" s="2022"/>
      <c r="E23" s="881"/>
    </row>
    <row r="24" spans="1:8" ht="13.9" customHeight="1">
      <c r="A24" s="24">
        <v>744131</v>
      </c>
      <c r="B24" s="25" t="s">
        <v>132</v>
      </c>
      <c r="C24" s="101"/>
      <c r="D24" s="2022"/>
      <c r="E24" s="881"/>
    </row>
    <row r="25" spans="1:8" ht="13.9" customHeight="1">
      <c r="A25" s="24">
        <v>744132</v>
      </c>
      <c r="B25" s="25" t="s">
        <v>133</v>
      </c>
      <c r="C25" s="101"/>
      <c r="D25" s="2022"/>
      <c r="E25" s="881"/>
    </row>
    <row r="26" spans="1:8" ht="13.9" customHeight="1">
      <c r="A26" s="24">
        <v>744133</v>
      </c>
      <c r="B26" s="25" t="s">
        <v>279</v>
      </c>
      <c r="C26" s="101"/>
      <c r="D26" s="2022"/>
      <c r="E26" s="881"/>
    </row>
    <row r="27" spans="1:8" ht="13.9" customHeight="1">
      <c r="A27" s="24">
        <v>744140</v>
      </c>
      <c r="B27" s="25" t="s">
        <v>376</v>
      </c>
      <c r="C27" s="101"/>
      <c r="D27" s="2022"/>
      <c r="E27" s="881"/>
    </row>
    <row r="28" spans="1:8" ht="13.9" customHeight="1">
      <c r="A28" s="10">
        <v>7442</v>
      </c>
      <c r="B28" s="23" t="s">
        <v>377</v>
      </c>
      <c r="C28" s="101"/>
      <c r="D28" s="2022"/>
      <c r="E28" s="881"/>
    </row>
    <row r="29" spans="1:8" ht="13.9" customHeight="1">
      <c r="A29" s="10">
        <v>7443</v>
      </c>
      <c r="B29" s="23" t="s">
        <v>378</v>
      </c>
      <c r="C29" s="101"/>
      <c r="D29" s="2022"/>
      <c r="E29" s="881"/>
    </row>
    <row r="30" spans="1:8" ht="13.9" customHeight="1">
      <c r="A30" s="10">
        <v>7444</v>
      </c>
      <c r="B30" s="34" t="s">
        <v>593</v>
      </c>
      <c r="C30" s="101"/>
      <c r="D30" s="2022"/>
      <c r="E30" s="881"/>
    </row>
    <row r="31" spans="1:8" ht="13.9" customHeight="1" thickBot="1">
      <c r="A31" s="16">
        <v>74</v>
      </c>
      <c r="B31" s="112" t="s">
        <v>539</v>
      </c>
      <c r="C31" s="101"/>
      <c r="D31" s="2024"/>
      <c r="E31" s="832" t="b">
        <f>IF(OR(AND(B31=ACM,C31=0),AND(B31="",C31=0),AND(B31&lt;&gt;ACM,B31&lt;&gt;"",C31&lt;&gt;0)),TRUE,FALSE)</f>
        <v>1</v>
      </c>
    </row>
    <row r="32" spans="1:8" ht="13.9" customHeight="1" thickBot="1">
      <c r="A32" s="9">
        <v>75</v>
      </c>
      <c r="B32" s="1994" t="s">
        <v>379</v>
      </c>
      <c r="C32" s="1996"/>
      <c r="D32" s="38">
        <f>SUM(C33:C35)</f>
        <v>0</v>
      </c>
      <c r="E32" s="881"/>
    </row>
    <row r="33" spans="1:5" ht="13.9" customHeight="1">
      <c r="A33" s="10">
        <v>756</v>
      </c>
      <c r="B33" s="23" t="s">
        <v>380</v>
      </c>
      <c r="C33" s="101"/>
      <c r="D33" s="2021"/>
      <c r="E33" s="881"/>
    </row>
    <row r="34" spans="1:5" ht="13.9" customHeight="1">
      <c r="A34" s="10">
        <v>758</v>
      </c>
      <c r="B34" s="23" t="s">
        <v>381</v>
      </c>
      <c r="C34" s="101"/>
      <c r="D34" s="2022"/>
      <c r="E34" s="881"/>
    </row>
    <row r="35" spans="1:5" ht="13.9" customHeight="1" thickBot="1">
      <c r="A35" s="16" t="s">
        <v>840</v>
      </c>
      <c r="B35" s="112" t="s">
        <v>539</v>
      </c>
      <c r="C35" s="101"/>
      <c r="D35" s="2024"/>
      <c r="E35" s="832" t="b">
        <f>IF(OR(AND(B35=ACM,C35=0),AND(B35="",C35=0),AND(B35&lt;&gt;ACM,B35&lt;&gt;"",C35&lt;&gt;0)),TRUE,FALSE)</f>
        <v>1</v>
      </c>
    </row>
    <row r="36" spans="1:5" ht="13.9" customHeight="1" thickBot="1">
      <c r="A36" s="9">
        <v>76</v>
      </c>
      <c r="B36" s="1994" t="s">
        <v>383</v>
      </c>
      <c r="C36" s="1996"/>
      <c r="D36" s="38">
        <f>SUM(C37:C39)</f>
        <v>0</v>
      </c>
      <c r="E36" s="881"/>
    </row>
    <row r="37" spans="1:5" ht="13.9" customHeight="1">
      <c r="A37" s="10">
        <v>764</v>
      </c>
      <c r="B37" s="23" t="s">
        <v>384</v>
      </c>
      <c r="C37" s="101"/>
      <c r="D37" s="2021"/>
      <c r="E37" s="881"/>
    </row>
    <row r="38" spans="1:5" ht="13.9" customHeight="1">
      <c r="A38" s="10">
        <v>768</v>
      </c>
      <c r="B38" s="23" t="s">
        <v>385</v>
      </c>
      <c r="C38" s="101"/>
      <c r="D38" s="2022"/>
      <c r="E38" s="881"/>
    </row>
    <row r="39" spans="1:5" ht="13.9" customHeight="1" thickBot="1">
      <c r="A39" s="16" t="s">
        <v>386</v>
      </c>
      <c r="B39" s="112" t="s">
        <v>539</v>
      </c>
      <c r="C39" s="101"/>
      <c r="D39" s="2024"/>
      <c r="E39" s="832" t="b">
        <f>IF(OR(AND(B39=ACM,C39=0),AND(B39="",C39=0),AND(B39&lt;&gt;ACM,B39&lt;&gt;"",C39&lt;&gt;0)),TRUE,FALSE)</f>
        <v>1</v>
      </c>
    </row>
    <row r="40" spans="1:5" ht="13.9" customHeight="1" thickBot="1">
      <c r="A40" s="9">
        <v>77</v>
      </c>
      <c r="B40" s="1994" t="s">
        <v>387</v>
      </c>
      <c r="C40" s="1996"/>
      <c r="D40" s="38">
        <f>SUM(C41:C42)</f>
        <v>0</v>
      </c>
      <c r="E40" s="881"/>
    </row>
    <row r="41" spans="1:5" ht="13.9" customHeight="1">
      <c r="A41" s="14" t="s">
        <v>388</v>
      </c>
      <c r="B41" s="112" t="s">
        <v>539</v>
      </c>
      <c r="C41" s="101"/>
      <c r="D41" s="2021"/>
      <c r="E41" s="832" t="b">
        <f>IF(OR(AND(B41=ACM,C41=0),AND(B41="",C41=0),AND(B41&lt;&gt;ACM,B41&lt;&gt;"",C41&lt;&gt;0)),TRUE,FALSE)</f>
        <v>1</v>
      </c>
    </row>
    <row r="42" spans="1:5" ht="13.9" customHeight="1" thickBot="1">
      <c r="A42" s="14"/>
      <c r="B42" s="34"/>
      <c r="C42" s="101"/>
      <c r="D42" s="2024"/>
      <c r="E42" s="881"/>
    </row>
    <row r="43" spans="1:5" ht="13.9" customHeight="1" thickBot="1">
      <c r="A43" s="9" t="s">
        <v>389</v>
      </c>
      <c r="B43" s="1994" t="s">
        <v>390</v>
      </c>
      <c r="C43" s="1996"/>
      <c r="D43" s="38">
        <f>SUM(D6:D40)</f>
        <v>0</v>
      </c>
      <c r="E43" s="881"/>
    </row>
    <row r="44" spans="1:5" ht="9" customHeight="1" thickBot="1">
      <c r="A44" s="26"/>
      <c r="B44" s="26"/>
      <c r="C44" s="27"/>
      <c r="D44" s="36"/>
      <c r="E44" s="881"/>
    </row>
    <row r="45" spans="1:5" ht="14.25" customHeight="1" thickBot="1">
      <c r="A45" s="28" t="s">
        <v>391</v>
      </c>
      <c r="B45" s="2029" t="s">
        <v>392</v>
      </c>
      <c r="C45" s="2030"/>
      <c r="D45" s="38">
        <f>+CHARGES</f>
        <v>0</v>
      </c>
      <c r="E45" s="881"/>
    </row>
    <row r="46" spans="1:5" ht="8.25" customHeight="1" thickBot="1">
      <c r="A46" s="29"/>
      <c r="B46" s="27"/>
      <c r="C46" s="27"/>
      <c r="D46" s="37"/>
      <c r="E46" s="881"/>
    </row>
    <row r="47" spans="1:5" ht="20.25" customHeight="1" thickTop="1" thickBot="1">
      <c r="A47" s="30" t="s">
        <v>393</v>
      </c>
      <c r="B47" s="31" t="s">
        <v>394</v>
      </c>
      <c r="C47" s="32" t="str">
        <f>IF(D47&lt;0,"Déficit",IF(D47=0,"Nul","Excédent"))</f>
        <v>Nul</v>
      </c>
      <c r="D47" s="38">
        <f>+D43-D45</f>
        <v>0</v>
      </c>
      <c r="E47" s="881"/>
    </row>
    <row r="48" spans="1:5" ht="15" thickTop="1">
      <c r="A48" s="1389"/>
      <c r="B48" s="22"/>
      <c r="C48" s="1389"/>
      <c r="D48" s="22"/>
      <c r="E48" s="881"/>
    </row>
    <row r="49" spans="1:5">
      <c r="A49" s="22"/>
      <c r="B49" s="22" t="s">
        <v>1026</v>
      </c>
      <c r="C49" s="1391" t="str">
        <f>IF(TOPRESPONS=1,"Signature Président.e : ","Signatures Coprésident.e.s :")</f>
        <v>Signatures Coprésident.e.s :</v>
      </c>
      <c r="D49" s="22"/>
      <c r="E49" s="881"/>
    </row>
    <row r="50" spans="1:5">
      <c r="B50" s="1392" t="s">
        <v>1031</v>
      </c>
      <c r="C50" s="1389" t="s">
        <v>1027</v>
      </c>
    </row>
  </sheetData>
  <sheetProtection password="C722" sheet="1" objects="1" scenarios="1" selectLockedCells="1"/>
  <customSheetViews>
    <customSheetView guid="{8D3DA71C-0D5A-4FF6-9A29-0A90EFE4224E}" showPageBreaks="1" view="pageLayout" topLeftCell="A21">
      <selection activeCell="J49" sqref="J49"/>
      <pageMargins left="0.78740157480314965" right="0.55118110236220474" top="0.47244094488188981" bottom="0.74803149606299213" header="0.31496062992125984" footer="0.31496062992125984"/>
      <pageSetup paperSize="9" orientation="portrait" r:id="rId1"/>
      <headerFooter>
        <oddFooter>&amp;L&amp;"Times New Roman,Italique"&amp;6Questionnaire O.M.S. Subventions Fonctionnement et Aide à l'entraînement 2009-2010&amp;R&amp;8&amp;A    page 8</oddFooter>
      </headerFooter>
    </customSheetView>
  </customSheetViews>
  <mergeCells count="15">
    <mergeCell ref="B45:C45"/>
    <mergeCell ref="B43:C43"/>
    <mergeCell ref="D41:D42"/>
    <mergeCell ref="A3:B4"/>
    <mergeCell ref="B36:C36"/>
    <mergeCell ref="D37:D39"/>
    <mergeCell ref="B40:C40"/>
    <mergeCell ref="B2:D2"/>
    <mergeCell ref="D13:D31"/>
    <mergeCell ref="B32:C32"/>
    <mergeCell ref="D33:D35"/>
    <mergeCell ref="A5:B5"/>
    <mergeCell ref="B6:C6"/>
    <mergeCell ref="D7:D11"/>
    <mergeCell ref="B12:C12"/>
  </mergeCells>
  <phoneticPr fontId="0" type="noConversion"/>
  <conditionalFormatting sqref="A10">
    <cfRule type="expression" dxfId="77" priority="38" stopIfTrue="1">
      <formula>E10=FALSE</formula>
    </cfRule>
  </conditionalFormatting>
  <conditionalFormatting sqref="A31">
    <cfRule type="expression" dxfId="76" priority="37" stopIfTrue="1">
      <formula>E31=FALSE</formula>
    </cfRule>
  </conditionalFormatting>
  <conditionalFormatting sqref="A35">
    <cfRule type="expression" dxfId="75" priority="36" stopIfTrue="1">
      <formula>E35=FALSE</formula>
    </cfRule>
  </conditionalFormatting>
  <conditionalFormatting sqref="A39">
    <cfRule type="expression" dxfId="74" priority="35" stopIfTrue="1">
      <formula>E39=FALSE</formula>
    </cfRule>
  </conditionalFormatting>
  <conditionalFormatting sqref="A41">
    <cfRule type="expression" dxfId="73" priority="34" stopIfTrue="1">
      <formula>E41=FALSE</formula>
    </cfRule>
  </conditionalFormatting>
  <conditionalFormatting sqref="B10">
    <cfRule type="containsText" dxfId="72" priority="62" stopIfTrue="1" operator="containsText" text="renseigner">
      <formula>NOT(ISERROR(SEARCH("renseigner",B10)))</formula>
    </cfRule>
    <cfRule type="containsText" dxfId="71" priority="61" stopIfTrue="1" operator="containsText" text="montant">
      <formula>NOT(ISERROR(SEARCH("montant",B10)))</formula>
    </cfRule>
  </conditionalFormatting>
  <conditionalFormatting sqref="B31">
    <cfRule type="containsText" dxfId="70" priority="57" stopIfTrue="1" operator="containsText" text="montant">
      <formula>NOT(ISERROR(SEARCH("montant",B31)))</formula>
    </cfRule>
    <cfRule type="containsText" dxfId="69" priority="58" stopIfTrue="1" operator="containsText" text="renseigner">
      <formula>NOT(ISERROR(SEARCH("renseigner",B31)))</formula>
    </cfRule>
  </conditionalFormatting>
  <conditionalFormatting sqref="B35">
    <cfRule type="containsText" dxfId="68" priority="2" stopIfTrue="1" operator="containsText" text="renseigner">
      <formula>NOT(ISERROR(SEARCH("renseigner",B35)))</formula>
    </cfRule>
    <cfRule type="containsText" dxfId="67" priority="1" stopIfTrue="1" operator="containsText" text="montant">
      <formula>NOT(ISERROR(SEARCH("montant",B35)))</formula>
    </cfRule>
    <cfRule type="containsText" dxfId="66" priority="53" stopIfTrue="1" operator="containsText" text="montant">
      <formula>NOT(ISERROR(SEARCH("montant",B35)))</formula>
    </cfRule>
    <cfRule type="containsText" dxfId="65" priority="54" stopIfTrue="1" operator="containsText" text="renseigner">
      <formula>NOT(ISERROR(SEARCH("renseigner",B35)))</formula>
    </cfRule>
    <cfRule type="containsText" dxfId="64" priority="10" stopIfTrue="1" operator="containsText" text="montant">
      <formula>NOT(ISERROR(SEARCH("montant",B35)))</formula>
    </cfRule>
    <cfRule type="containsText" dxfId="63" priority="11" stopIfTrue="1" operator="containsText" text="renseigner">
      <formula>NOT(ISERROR(SEARCH("renseigner",B35)))</formula>
    </cfRule>
    <cfRule type="containsText" dxfId="62" priority="15" stopIfTrue="1" operator="containsText" text="montant">
      <formula>NOT(ISERROR(SEARCH("montant",B35)))</formula>
    </cfRule>
    <cfRule type="containsText" dxfId="61" priority="16" stopIfTrue="1" operator="containsText" text="renseigner">
      <formula>NOT(ISERROR(SEARCH("renseigner",B35)))</formula>
    </cfRule>
  </conditionalFormatting>
  <conditionalFormatting sqref="B39">
    <cfRule type="containsText" dxfId="60" priority="20" stopIfTrue="1" operator="containsText" text="montant">
      <formula>NOT(ISERROR(SEARCH("montant",B39)))</formula>
    </cfRule>
    <cfRule type="containsText" dxfId="59" priority="49" stopIfTrue="1" operator="containsText" text="montant">
      <formula>NOT(ISERROR(SEARCH("montant",B39)))</formula>
    </cfRule>
    <cfRule type="containsText" dxfId="58" priority="50" stopIfTrue="1" operator="containsText" text="renseigner">
      <formula>NOT(ISERROR(SEARCH("renseigner",B39)))</formula>
    </cfRule>
    <cfRule type="containsText" dxfId="57" priority="21" stopIfTrue="1" operator="containsText" text="renseigner">
      <formula>NOT(ISERROR(SEARCH("renseigner",B39)))</formula>
    </cfRule>
  </conditionalFormatting>
  <conditionalFormatting sqref="B41">
    <cfRule type="containsText" dxfId="56" priority="5" stopIfTrue="1" operator="containsText" text="montant">
      <formula>NOT(ISERROR(SEARCH("montant",B41)))</formula>
    </cfRule>
    <cfRule type="containsText" dxfId="55" priority="45" stopIfTrue="1" operator="containsText" text="montant">
      <formula>NOT(ISERROR(SEARCH("montant",B41)))</formula>
    </cfRule>
    <cfRule type="containsText" dxfId="54" priority="46" stopIfTrue="1" operator="containsText" text="renseigner">
      <formula>NOT(ISERROR(SEARCH("renseigner",B41)))</formula>
    </cfRule>
    <cfRule type="containsText" dxfId="53" priority="6" stopIfTrue="1" operator="containsText" text="renseigner">
      <formula>NOT(ISERROR(SEARCH("renseigner",B41)))</formula>
    </cfRule>
  </conditionalFormatting>
  <conditionalFormatting sqref="D3:D4 C16:C17">
    <cfRule type="cellIs" dxfId="52" priority="69" stopIfTrue="1" operator="equal">
      <formula>0</formula>
    </cfRule>
  </conditionalFormatting>
  <conditionalFormatting sqref="D6 D12 D32 D36 D40 D43 D45 D47">
    <cfRule type="cellIs" dxfId="51" priority="73" stopIfTrue="1" operator="equal">
      <formula>0</formula>
    </cfRule>
  </conditionalFormatting>
  <conditionalFormatting sqref="D7:D11 D13:D31 D33:D35 D37:D39 D41:D42 D44 D46">
    <cfRule type="cellIs" dxfId="50" priority="72" stopIfTrue="1" operator="equal">
      <formula>0</formula>
    </cfRule>
  </conditionalFormatting>
  <conditionalFormatting sqref="E2">
    <cfRule type="cellIs" dxfId="49" priority="39" stopIfTrue="1" operator="equal">
      <formula>FALSE</formula>
    </cfRule>
  </conditionalFormatting>
  <conditionalFormatting sqref="E10">
    <cfRule type="cellIs" dxfId="48" priority="33" stopIfTrue="1" operator="equal">
      <formula>FALSE</formula>
    </cfRule>
  </conditionalFormatting>
  <conditionalFormatting sqref="E31">
    <cfRule type="cellIs" dxfId="47" priority="31" stopIfTrue="1" operator="equal">
      <formula>FALSE</formula>
    </cfRule>
  </conditionalFormatting>
  <conditionalFormatting sqref="E35">
    <cfRule type="cellIs" dxfId="46" priority="29" stopIfTrue="1" operator="equal">
      <formula>FALSE</formula>
    </cfRule>
  </conditionalFormatting>
  <conditionalFormatting sqref="E39">
    <cfRule type="cellIs" dxfId="45" priority="27" stopIfTrue="1" operator="equal">
      <formula>FALSE</formula>
    </cfRule>
  </conditionalFormatting>
  <conditionalFormatting sqref="E41">
    <cfRule type="cellIs" dxfId="44" priority="25" stopIfTrue="1" operator="equal">
      <formula>FALSE</formula>
    </cfRule>
  </conditionalFormatting>
  <dataValidations xWindow="825" yWindow="341" count="1">
    <dataValidation allowBlank="1" showInputMessage="1" showErrorMessage="1" promptTitle="Pour toute somme indiquée ICI" prompt="Renseigner le CPC et son libellé" sqref="C10:C11 C31 C35 C39 C41:C42" xr:uid="{00000000-0002-0000-1000-000000000000}"/>
  </dataValidations>
  <hyperlinks>
    <hyperlink ref="B1" location="CTRLP14" tooltip="vers onglet Control" display="CTRL&gt;" xr:uid="{00000000-0004-0000-1000-000000000000}"/>
    <hyperlink ref="A1" location="SOMMAIRE" tooltip="Vers SOMMAIRE" display="&lt;&lt;" xr:uid="{00000000-0004-0000-1000-000001000000}"/>
  </hyperlinks>
  <pageMargins left="0.78740157480314965" right="0.55118110236220474" top="0.47244094488188981" bottom="0.74803149606299213" header="0.31496062992125984" footer="0.31496062992125984"/>
  <pageSetup paperSize="9" orientation="portrait" r:id="rId2"/>
  <headerFooter>
    <oddFooter>&amp;L&amp;"Times New Roman,Italique"&amp;6Questionnaire O.M.S. Subventions déléguées (détermination)&amp;R&amp;8&amp;A   page 14</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1">
    <tabColor rgb="FFFFFF00"/>
  </sheetPr>
  <dimension ref="A1:J43"/>
  <sheetViews>
    <sheetView showGridLines="0" view="pageBreakPreview" zoomScaleSheetLayoutView="100" workbookViewId="0"/>
  </sheetViews>
  <sheetFormatPr baseColWidth="10" defaultColWidth="9" defaultRowHeight="14.25"/>
  <cols>
    <col min="1" max="1" width="5.625" style="1" customWidth="1"/>
    <col min="2" max="2" width="27.5" style="1" bestFit="1" customWidth="1"/>
    <col min="3" max="3" width="10.5" style="1" customWidth="1"/>
    <col min="4" max="4" width="12.125" style="1" customWidth="1"/>
    <col min="5" max="5" width="0.75" style="1" customWidth="1"/>
    <col min="6" max="6" width="5.75" style="1" customWidth="1"/>
    <col min="7" max="7" width="33.75" style="1" bestFit="1" customWidth="1"/>
    <col min="8" max="8" width="11.75" style="1" customWidth="1"/>
    <col min="9" max="9" width="12.625" style="1" customWidth="1"/>
    <col min="10" max="10" width="5" style="1" customWidth="1"/>
    <col min="11" max="16" width="7.375" style="1" customWidth="1"/>
    <col min="17" max="16384" width="9" style="1"/>
  </cols>
  <sheetData>
    <row r="1" spans="1:9" ht="14.25" customHeight="1" thickBot="1">
      <c r="A1" s="1106" t="s">
        <v>517</v>
      </c>
      <c r="B1" s="1027" t="s">
        <v>709</v>
      </c>
    </row>
    <row r="2" spans="1:9" ht="15.75" customHeight="1" thickBot="1">
      <c r="B2" s="1419" t="str">
        <f>CONCATENATE("Association     : ",NOMASSOC)</f>
        <v>Association     : Choisir le nom de votre Association (DEPART)</v>
      </c>
      <c r="C2" s="116"/>
      <c r="D2" s="116"/>
      <c r="E2" s="116"/>
      <c r="F2" s="116"/>
      <c r="G2" s="117"/>
      <c r="H2" s="118"/>
      <c r="I2" s="130" t="str">
        <f>CONCATENATE("Ref OMS  ",REFOMS)</f>
        <v>Ref OMS  0</v>
      </c>
    </row>
    <row r="3" spans="1:9" ht="15" customHeight="1" thickBot="1">
      <c r="A3" s="281"/>
      <c r="B3" s="1203"/>
      <c r="C3" s="2032" t="s">
        <v>465</v>
      </c>
      <c r="D3" s="2032"/>
      <c r="E3" s="114"/>
      <c r="F3" s="1420" t="s">
        <v>466</v>
      </c>
      <c r="G3" s="1432">
        <v>44500</v>
      </c>
      <c r="H3" s="281"/>
      <c r="I3" s="281"/>
    </row>
    <row r="4" spans="1:9" ht="12.95" customHeight="1" thickBot="1">
      <c r="A4" s="2035" t="s">
        <v>398</v>
      </c>
      <c r="B4" s="2036"/>
      <c r="C4" s="2037"/>
      <c r="D4" s="2037"/>
      <c r="E4" s="84"/>
      <c r="F4" s="2037" t="s">
        <v>399</v>
      </c>
      <c r="G4" s="2037"/>
      <c r="H4" s="2036"/>
      <c r="I4" s="2038"/>
    </row>
    <row r="5" spans="1:9" ht="12.95" customHeight="1">
      <c r="A5" s="46" t="s">
        <v>400</v>
      </c>
      <c r="B5" s="47"/>
      <c r="C5" s="6"/>
      <c r="D5" s="48"/>
      <c r="E5" s="84"/>
      <c r="F5" s="6" t="s">
        <v>400</v>
      </c>
      <c r="G5" s="6"/>
      <c r="H5" s="6"/>
      <c r="I5" s="79"/>
    </row>
    <row r="6" spans="1:9" ht="12.95" customHeight="1">
      <c r="A6" s="49">
        <v>20</v>
      </c>
      <c r="B6" s="50" t="s">
        <v>401</v>
      </c>
      <c r="C6" s="51"/>
      <c r="D6" s="104"/>
      <c r="E6" s="84"/>
      <c r="F6" s="52">
        <v>10</v>
      </c>
      <c r="G6" s="53" t="s">
        <v>402</v>
      </c>
      <c r="H6" s="54"/>
      <c r="I6" s="115">
        <f>SUM(H7:H11)</f>
        <v>0</v>
      </c>
    </row>
    <row r="7" spans="1:9" ht="12.95" customHeight="1">
      <c r="A7" s="55"/>
      <c r="B7" s="56"/>
      <c r="C7" s="6"/>
      <c r="D7" s="77"/>
      <c r="E7" s="84"/>
      <c r="F7" s="57">
        <v>1021</v>
      </c>
      <c r="G7" s="58" t="s">
        <v>156</v>
      </c>
      <c r="H7" s="81"/>
      <c r="I7" s="79"/>
    </row>
    <row r="8" spans="1:9" ht="12.95" customHeight="1">
      <c r="A8" s="49">
        <v>21</v>
      </c>
      <c r="B8" s="59" t="s">
        <v>403</v>
      </c>
      <c r="C8" s="6"/>
      <c r="D8" s="115">
        <f>+C9-C10</f>
        <v>0</v>
      </c>
      <c r="E8" s="84"/>
      <c r="F8" s="57">
        <v>1025</v>
      </c>
      <c r="G8" s="58" t="s">
        <v>404</v>
      </c>
      <c r="H8" s="81"/>
      <c r="I8" s="79"/>
    </row>
    <row r="9" spans="1:9" ht="12.95" customHeight="1">
      <c r="A9" s="60">
        <v>218</v>
      </c>
      <c r="B9" s="58" t="s">
        <v>405</v>
      </c>
      <c r="C9" s="106"/>
      <c r="D9" s="77"/>
      <c r="E9" s="84"/>
      <c r="F9" s="57">
        <v>105</v>
      </c>
      <c r="G9" s="58" t="s">
        <v>406</v>
      </c>
      <c r="H9" s="82"/>
      <c r="I9" s="79"/>
    </row>
    <row r="10" spans="1:9" ht="12.95" customHeight="1">
      <c r="A10" s="60">
        <v>281</v>
      </c>
      <c r="B10" s="58" t="s">
        <v>407</v>
      </c>
      <c r="C10" s="106"/>
      <c r="D10" s="77"/>
      <c r="E10" s="84"/>
      <c r="F10" s="57">
        <v>1063</v>
      </c>
      <c r="G10" s="58" t="s">
        <v>408</v>
      </c>
      <c r="H10" s="81"/>
      <c r="I10" s="79"/>
    </row>
    <row r="11" spans="1:9" ht="12.95" customHeight="1">
      <c r="A11" s="55"/>
      <c r="B11" s="56"/>
      <c r="C11" s="6"/>
      <c r="D11" s="77"/>
      <c r="E11" s="84"/>
      <c r="F11" s="57">
        <v>1068</v>
      </c>
      <c r="G11" s="58" t="s">
        <v>409</v>
      </c>
      <c r="H11" s="81"/>
      <c r="I11" s="79"/>
    </row>
    <row r="12" spans="1:9" ht="12.95" customHeight="1" thickBot="1">
      <c r="A12" s="49">
        <v>27</v>
      </c>
      <c r="B12" s="59" t="s">
        <v>410</v>
      </c>
      <c r="C12" s="6"/>
      <c r="D12" s="76"/>
      <c r="E12" s="84"/>
      <c r="F12" s="52">
        <v>11</v>
      </c>
      <c r="G12" s="59" t="s">
        <v>411</v>
      </c>
      <c r="H12" s="83"/>
      <c r="I12" s="1421"/>
    </row>
    <row r="13" spans="1:9" ht="12.95" customHeight="1" thickBot="1">
      <c r="A13" s="55"/>
      <c r="B13" s="2033" t="s">
        <v>412</v>
      </c>
      <c r="C13" s="2034"/>
      <c r="D13" s="107">
        <f>+D6+D8+D12</f>
        <v>0</v>
      </c>
      <c r="E13" s="84"/>
      <c r="F13" s="52">
        <v>12</v>
      </c>
      <c r="G13" s="59" t="s">
        <v>1013</v>
      </c>
      <c r="H13" s="83"/>
      <c r="I13" s="386">
        <f>+H14-H15</f>
        <v>0</v>
      </c>
    </row>
    <row r="14" spans="1:9" ht="12.95" customHeight="1">
      <c r="A14" s="55"/>
      <c r="B14" s="47"/>
      <c r="C14" s="47"/>
      <c r="D14" s="77"/>
      <c r="E14" s="84"/>
      <c r="F14" s="57">
        <v>121</v>
      </c>
      <c r="G14" s="58" t="s">
        <v>413</v>
      </c>
      <c r="H14" s="81"/>
      <c r="I14" s="79"/>
    </row>
    <row r="15" spans="1:9" ht="12.95" customHeight="1" thickBot="1">
      <c r="A15" s="49">
        <v>37</v>
      </c>
      <c r="B15" s="59" t="s">
        <v>414</v>
      </c>
      <c r="C15" s="105"/>
      <c r="D15" s="104"/>
      <c r="E15" s="84"/>
      <c r="F15" s="1426">
        <v>129</v>
      </c>
      <c r="G15" s="1425" t="s">
        <v>415</v>
      </c>
      <c r="H15" s="81"/>
      <c r="I15" s="79"/>
    </row>
    <row r="16" spans="1:9" ht="12.95" customHeight="1" thickBot="1">
      <c r="A16" s="62"/>
      <c r="B16" s="62"/>
      <c r="C16" s="6"/>
      <c r="D16" s="77"/>
      <c r="E16" s="84"/>
      <c r="F16" s="1427">
        <v>13</v>
      </c>
      <c r="G16" s="2039" t="s">
        <v>1055</v>
      </c>
      <c r="H16" s="2040"/>
      <c r="I16" s="386">
        <f>+H17-H18</f>
        <v>0</v>
      </c>
    </row>
    <row r="17" spans="1:10" ht="12.95" customHeight="1" thickBot="1">
      <c r="A17" s="62"/>
      <c r="B17" s="2033" t="s">
        <v>417</v>
      </c>
      <c r="C17" s="2034"/>
      <c r="D17" s="115">
        <f>+D15</f>
        <v>0</v>
      </c>
      <c r="E17" s="84"/>
      <c r="F17" s="1428">
        <v>131</v>
      </c>
      <c r="G17" s="1422" t="s">
        <v>1053</v>
      </c>
      <c r="H17" s="1433"/>
      <c r="I17" s="83"/>
    </row>
    <row r="18" spans="1:10" ht="12.95" customHeight="1" thickBot="1">
      <c r="A18" s="62"/>
      <c r="B18" s="64"/>
      <c r="C18" s="65"/>
      <c r="D18" s="77"/>
      <c r="E18" s="84"/>
      <c r="F18" s="1428">
        <v>139</v>
      </c>
      <c r="G18" s="1422" t="s">
        <v>1054</v>
      </c>
      <c r="H18" s="1433"/>
      <c r="I18" s="79"/>
    </row>
    <row r="19" spans="1:10" ht="12.95" customHeight="1" thickBot="1">
      <c r="A19" s="62"/>
      <c r="B19" s="19"/>
      <c r="C19" s="19"/>
      <c r="D19" s="77"/>
      <c r="E19" s="84"/>
      <c r="F19" s="1428"/>
      <c r="G19" s="1429" t="s">
        <v>416</v>
      </c>
      <c r="H19" s="1430"/>
      <c r="I19" s="1424">
        <f>+I16+I13+I12+I6</f>
        <v>0</v>
      </c>
    </row>
    <row r="20" spans="1:10" ht="12.95" customHeight="1" thickBot="1">
      <c r="A20" s="62"/>
      <c r="B20" s="19"/>
      <c r="C20" s="19"/>
      <c r="D20" s="77"/>
      <c r="E20" s="84"/>
      <c r="F20" s="63"/>
      <c r="G20" s="1431"/>
      <c r="H20" s="1423"/>
      <c r="I20" s="79"/>
    </row>
    <row r="21" spans="1:10" ht="12.95" customHeight="1" thickBot="1">
      <c r="A21" s="49">
        <v>409</v>
      </c>
      <c r="B21" s="59" t="s">
        <v>935</v>
      </c>
      <c r="C21" s="66"/>
      <c r="D21" s="104"/>
      <c r="E21" s="84"/>
      <c r="F21" s="52">
        <v>15</v>
      </c>
      <c r="G21" s="2033" t="s">
        <v>419</v>
      </c>
      <c r="H21" s="2034"/>
      <c r="I21" s="120"/>
    </row>
    <row r="22" spans="1:10" ht="12.95" customHeight="1">
      <c r="A22" s="49">
        <v>41</v>
      </c>
      <c r="B22" s="59" t="s">
        <v>418</v>
      </c>
      <c r="C22" s="6"/>
      <c r="D22" s="104"/>
      <c r="E22" s="84"/>
      <c r="F22" s="67"/>
      <c r="G22" s="385"/>
      <c r="H22" s="385"/>
      <c r="I22" s="385"/>
    </row>
    <row r="23" spans="1:10" ht="12.95" customHeight="1">
      <c r="A23" s="49">
        <v>46</v>
      </c>
      <c r="B23" s="59" t="s">
        <v>420</v>
      </c>
      <c r="C23" s="6"/>
      <c r="D23" s="104"/>
      <c r="E23" s="84"/>
      <c r="F23" s="52">
        <v>16</v>
      </c>
      <c r="G23" s="59" t="s">
        <v>422</v>
      </c>
      <c r="H23" s="22"/>
      <c r="I23" s="384"/>
    </row>
    <row r="24" spans="1:10" ht="12.95" customHeight="1">
      <c r="A24" s="49">
        <v>486</v>
      </c>
      <c r="B24" s="59" t="s">
        <v>421</v>
      </c>
      <c r="C24" s="6"/>
      <c r="D24" s="104"/>
      <c r="E24" s="84"/>
      <c r="F24" s="52">
        <v>40</v>
      </c>
      <c r="G24" s="59" t="s">
        <v>423</v>
      </c>
      <c r="H24" s="22"/>
      <c r="I24" s="384"/>
    </row>
    <row r="25" spans="1:10" ht="12.95" customHeight="1" thickBot="1">
      <c r="A25" s="55"/>
      <c r="B25" s="56"/>
      <c r="C25" s="6"/>
      <c r="D25" s="77"/>
      <c r="E25" s="84"/>
      <c r="F25" s="52">
        <v>42</v>
      </c>
      <c r="G25" s="59" t="s">
        <v>425</v>
      </c>
      <c r="H25" s="22"/>
      <c r="I25" s="104"/>
    </row>
    <row r="26" spans="1:10" ht="12.95" customHeight="1" thickBot="1">
      <c r="A26" s="55"/>
      <c r="B26" s="2033" t="s">
        <v>424</v>
      </c>
      <c r="C26" s="2034"/>
      <c r="D26" s="107">
        <f>SUM(D21:D24)</f>
        <v>0</v>
      </c>
      <c r="E26" s="84"/>
      <c r="F26" s="52">
        <v>43</v>
      </c>
      <c r="G26" s="59" t="s">
        <v>426</v>
      </c>
      <c r="H26" s="22"/>
      <c r="I26" s="104"/>
    </row>
    <row r="27" spans="1:10" ht="12.95" customHeight="1">
      <c r="A27" s="62"/>
      <c r="B27" s="6"/>
      <c r="C27" s="6"/>
      <c r="D27" s="77"/>
      <c r="E27" s="84"/>
      <c r="F27" s="52">
        <v>44</v>
      </c>
      <c r="G27" s="59" t="s">
        <v>44</v>
      </c>
      <c r="H27" s="22"/>
      <c r="I27" s="104"/>
    </row>
    <row r="28" spans="1:10" ht="12.95" customHeight="1">
      <c r="A28" s="49">
        <v>50</v>
      </c>
      <c r="B28" s="53" t="s">
        <v>130</v>
      </c>
      <c r="C28" s="66"/>
      <c r="D28" s="104"/>
      <c r="E28" s="84"/>
      <c r="F28" s="52">
        <v>46</v>
      </c>
      <c r="G28" s="59" t="s">
        <v>129</v>
      </c>
      <c r="H28" s="22"/>
      <c r="I28" s="104"/>
    </row>
    <row r="29" spans="1:10" ht="12.95" customHeight="1" thickBot="1">
      <c r="A29" s="49">
        <v>5112</v>
      </c>
      <c r="B29" s="59" t="s">
        <v>1052</v>
      </c>
      <c r="C29" s="6"/>
      <c r="D29" s="104"/>
      <c r="E29" s="84"/>
      <c r="F29" s="52">
        <v>487</v>
      </c>
      <c r="G29" s="59" t="s">
        <v>428</v>
      </c>
      <c r="H29" s="22"/>
      <c r="I29" s="104"/>
    </row>
    <row r="30" spans="1:10" ht="12.95" customHeight="1" thickBot="1">
      <c r="A30" s="49">
        <v>512</v>
      </c>
      <c r="B30" s="59" t="s">
        <v>427</v>
      </c>
      <c r="C30" s="6"/>
      <c r="D30" s="104"/>
      <c r="E30" s="84"/>
      <c r="F30" s="52"/>
      <c r="G30" s="2033" t="s">
        <v>430</v>
      </c>
      <c r="H30" s="2034"/>
      <c r="I30" s="107">
        <f>SUM(I23:I29)</f>
        <v>0</v>
      </c>
      <c r="J30" s="2041"/>
    </row>
    <row r="31" spans="1:10" ht="12.95" customHeight="1">
      <c r="A31" s="49">
        <v>53</v>
      </c>
      <c r="B31" s="59" t="s">
        <v>429</v>
      </c>
      <c r="C31" s="6"/>
      <c r="D31" s="104"/>
      <c r="E31" s="84"/>
      <c r="F31" s="52"/>
      <c r="G31" s="68"/>
      <c r="H31" s="68"/>
      <c r="I31" s="80"/>
      <c r="J31" s="2041"/>
    </row>
    <row r="32" spans="1:10" ht="12.95" customHeight="1" thickBot="1">
      <c r="A32" s="55"/>
      <c r="B32" s="61"/>
      <c r="C32" s="69"/>
      <c r="D32" s="78"/>
      <c r="E32" s="84"/>
      <c r="F32" s="52">
        <v>51</v>
      </c>
      <c r="G32" s="70" t="s">
        <v>431</v>
      </c>
      <c r="H32" s="71"/>
      <c r="I32" s="104"/>
      <c r="J32" s="2041"/>
    </row>
    <row r="33" spans="1:10" ht="12.95" customHeight="1" thickBot="1">
      <c r="A33" s="55"/>
      <c r="B33" s="2033" t="s">
        <v>432</v>
      </c>
      <c r="C33" s="2034"/>
      <c r="D33" s="107">
        <f>SUM(D28:D31)</f>
        <v>0</v>
      </c>
      <c r="E33" s="84"/>
      <c r="F33" s="6"/>
      <c r="G33" s="2033" t="s">
        <v>433</v>
      </c>
      <c r="H33" s="2034"/>
      <c r="I33" s="107"/>
      <c r="J33" s="2041"/>
    </row>
    <row r="34" spans="1:10" ht="5.25" customHeight="1" thickBot="1">
      <c r="A34" s="55"/>
      <c r="B34" s="6"/>
      <c r="C34" s="6"/>
      <c r="D34" s="77"/>
      <c r="E34" s="84"/>
      <c r="F34" s="6"/>
      <c r="G34" s="6"/>
      <c r="H34" s="6"/>
      <c r="I34" s="79"/>
      <c r="J34" s="2041"/>
    </row>
    <row r="35" spans="1:10" ht="15" thickBot="1">
      <c r="A35" s="72"/>
      <c r="B35" s="73"/>
      <c r="C35" s="74" t="s">
        <v>434</v>
      </c>
      <c r="D35" s="107">
        <f>+D33+D26+D17+D13</f>
        <v>0</v>
      </c>
      <c r="E35" s="85"/>
      <c r="F35" s="73"/>
      <c r="G35" s="73"/>
      <c r="H35" s="74" t="s">
        <v>434</v>
      </c>
      <c r="I35" s="1415">
        <f>I33+I30+I21+I19</f>
        <v>0</v>
      </c>
      <c r="J35" s="2041"/>
    </row>
    <row r="36" spans="1:10">
      <c r="A36" s="6"/>
      <c r="B36" s="6"/>
      <c r="C36" s="6"/>
      <c r="D36" s="48"/>
      <c r="E36" s="6"/>
      <c r="F36" s="6"/>
      <c r="G36" s="6"/>
      <c r="H36" s="6"/>
      <c r="I36" s="48"/>
    </row>
    <row r="37" spans="1:10">
      <c r="A37" s="1389" t="s">
        <v>1027</v>
      </c>
      <c r="B37" s="22" t="str">
        <f>Produits.Result!B49</f>
        <v xml:space="preserve">SignatureTrésorier.e : </v>
      </c>
      <c r="C37" s="6"/>
      <c r="D37" s="6"/>
      <c r="E37" s="6"/>
      <c r="F37" s="1389" t="s">
        <v>1027</v>
      </c>
      <c r="G37" s="22" t="str">
        <f>Produits.Result!C49</f>
        <v>Signatures Coprésident.e.s :</v>
      </c>
      <c r="H37" s="6"/>
      <c r="I37" s="75"/>
    </row>
    <row r="43" spans="1:10">
      <c r="B43" s="1" t="s">
        <v>777</v>
      </c>
    </row>
  </sheetData>
  <sheetProtection algorithmName="SHA-512" hashValue="rCaaMnLuGd/3TAxULaYHjY3gNBU5HhwPVR9HNVchPkiSQr2+g6Frqxa4f/exI2pK2pcNgopfTALhv9JkEy+KQQ==" saltValue="rBdYdXa/Qq5YA1nl/uPtlA==" spinCount="100000" sheet="1" selectLockedCells="1"/>
  <customSheetViews>
    <customSheetView guid="{8D3DA71C-0D5A-4FF6-9A29-0A90EFE4224E}" showPageBreaks="1" view="pageLayout" topLeftCell="A13">
      <selection activeCell="J49" sqref="J49"/>
      <pageMargins left="0.70866141732283472" right="0.47244094488188981" top="0.59055118110236227" bottom="0.74803149606299213" header="0.31496062992125984" footer="0.31496062992125984"/>
      <pageSetup paperSize="9" orientation="landscape" r:id="rId1"/>
      <headerFooter>
        <oddFooter>&amp;L&amp;"Times New Roman,Italique"&amp;6Questionnaire O.M.S. Subventions Fonctionnement et Aide à l'entraînement 2009-2010&amp;R&amp;8&amp;A    page 9</oddFooter>
      </headerFooter>
    </customSheetView>
  </customSheetViews>
  <mergeCells count="12">
    <mergeCell ref="G21:H21"/>
    <mergeCell ref="B26:C26"/>
    <mergeCell ref="J30:J35"/>
    <mergeCell ref="B33:C33"/>
    <mergeCell ref="G33:H33"/>
    <mergeCell ref="G30:H30"/>
    <mergeCell ref="C3:D3"/>
    <mergeCell ref="B17:C17"/>
    <mergeCell ref="A4:D4"/>
    <mergeCell ref="F4:I4"/>
    <mergeCell ref="B13:C13"/>
    <mergeCell ref="G16:H16"/>
  </mergeCells>
  <phoneticPr fontId="0" type="noConversion"/>
  <dataValidations count="1">
    <dataValidation allowBlank="1" showInputMessage="1" showErrorMessage="1" promptTitle="BILAN" prompt="DATE OBLGATOIRE_x000a_" sqref="G3" xr:uid="{00000000-0002-0000-1100-000000000000}"/>
  </dataValidations>
  <hyperlinks>
    <hyperlink ref="B1" location="CTRLP15" tooltip="vers onglet Control" display="CTRL&gt;" xr:uid="{00000000-0004-0000-1100-000000000000}"/>
    <hyperlink ref="A1" location="SOMMAIRE" tooltip="Vers SOMMAIRE" display="&lt;&lt;" xr:uid="{00000000-0004-0000-1100-000001000000}"/>
  </hyperlinks>
  <pageMargins left="0.78740157480314965" right="0.55118110236220474" top="0.39370078740157483" bottom="0.74803149606299213" header="0.31496062992125984" footer="0.31496062992125984"/>
  <pageSetup paperSize="9" orientation="landscape" r:id="rId2"/>
  <headerFooter>
    <oddFooter>&amp;L&amp;"Times New Roman,Italique"&amp;6Questionnaire O.M.S. Subventions déléguées (détermination)&amp;R&amp;8&amp;A   page 15</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2">
    <tabColor indexed="35"/>
  </sheetPr>
  <dimension ref="A1:E50"/>
  <sheetViews>
    <sheetView showGridLines="0" view="pageBreakPreview" zoomScale="115" zoomScaleSheetLayoutView="115" workbookViewId="0">
      <selection activeCell="G33" sqref="G33"/>
    </sheetView>
  </sheetViews>
  <sheetFormatPr baseColWidth="10" defaultColWidth="9" defaultRowHeight="14.25"/>
  <cols>
    <col min="1" max="1" width="7.125" style="1" customWidth="1"/>
    <col min="2" max="2" width="35" style="1" customWidth="1"/>
    <col min="3" max="3" width="15.125" style="1" customWidth="1"/>
    <col min="4" max="4" width="19" style="1" customWidth="1"/>
    <col min="5" max="11" width="7.375" style="1" customWidth="1"/>
    <col min="12" max="16384" width="9" style="1"/>
  </cols>
  <sheetData>
    <row r="1" spans="1:5" ht="18" customHeight="1" thickBot="1">
      <c r="A1" s="1106" t="s">
        <v>517</v>
      </c>
      <c r="B1" s="108" t="s">
        <v>479</v>
      </c>
      <c r="C1" s="1027" t="s">
        <v>709</v>
      </c>
      <c r="D1" s="130" t="str">
        <f>CONCATENATE("Ref OMS  ",REFOMS)&amp;" ("&amp;GRPREF&amp;")"</f>
        <v>Ref OMS  0 (Choisir le nom de votre Association (DEPART))</v>
      </c>
      <c r="E1" s="2"/>
    </row>
    <row r="2" spans="1:5" ht="20.25" thickBot="1">
      <c r="A2" s="15" t="s">
        <v>361</v>
      </c>
      <c r="B2" s="2018" t="str">
        <f>+NOMASSOC</f>
        <v>Choisir le nom de votre Association (DEPART)</v>
      </c>
      <c r="C2" s="2019"/>
      <c r="D2" s="2020"/>
    </row>
    <row r="3" spans="1:5" ht="13.9" customHeight="1">
      <c r="A3" s="2010" t="s">
        <v>396</v>
      </c>
      <c r="B3" s="2011"/>
      <c r="C3" s="91" t="s">
        <v>362</v>
      </c>
      <c r="D3" s="94"/>
    </row>
    <row r="4" spans="1:5" ht="13.9" customHeight="1" thickBot="1">
      <c r="A4" s="2012"/>
      <c r="B4" s="2013"/>
      <c r="C4" s="69" t="s">
        <v>363</v>
      </c>
      <c r="D4" s="95"/>
    </row>
    <row r="5" spans="1:5" ht="13.5" customHeight="1" thickBot="1">
      <c r="A5" s="2042" t="s">
        <v>322</v>
      </c>
      <c r="B5" s="2042"/>
      <c r="C5" s="7" t="s">
        <v>323</v>
      </c>
      <c r="D5" s="8" t="s">
        <v>464</v>
      </c>
    </row>
    <row r="6" spans="1:5" ht="13.9" customHeight="1" thickBot="1">
      <c r="A6" s="9">
        <v>60</v>
      </c>
      <c r="B6" s="1994" t="s">
        <v>325</v>
      </c>
      <c r="C6" s="1996"/>
      <c r="D6" s="38">
        <f>SUM(C7:C11)</f>
        <v>0</v>
      </c>
    </row>
    <row r="7" spans="1:5" ht="13.9" customHeight="1">
      <c r="A7" s="10">
        <v>605</v>
      </c>
      <c r="B7" s="11" t="s">
        <v>326</v>
      </c>
      <c r="C7" s="43"/>
      <c r="D7" s="1997"/>
    </row>
    <row r="8" spans="1:5" ht="13.9" customHeight="1">
      <c r="A8" s="10">
        <v>606</v>
      </c>
      <c r="B8" s="11" t="s">
        <v>327</v>
      </c>
      <c r="C8" s="43"/>
      <c r="D8" s="1998"/>
    </row>
    <row r="9" spans="1:5" ht="13.9" customHeight="1">
      <c r="A9" s="10">
        <v>607</v>
      </c>
      <c r="B9" s="11" t="s">
        <v>328</v>
      </c>
      <c r="C9" s="43"/>
      <c r="D9" s="1998"/>
    </row>
    <row r="10" spans="1:5" ht="13.9" customHeight="1">
      <c r="A10" s="10">
        <v>6037</v>
      </c>
      <c r="B10" s="11" t="s">
        <v>329</v>
      </c>
      <c r="C10" s="43"/>
      <c r="D10" s="1998"/>
    </row>
    <row r="11" spans="1:5" ht="13.9" customHeight="1" thickBot="1">
      <c r="A11" s="14" t="s">
        <v>330</v>
      </c>
      <c r="B11" s="112" t="s">
        <v>539</v>
      </c>
      <c r="C11" s="43"/>
      <c r="D11" s="1999"/>
    </row>
    <row r="12" spans="1:5" ht="13.9" customHeight="1" thickBot="1">
      <c r="A12" s="9">
        <v>61</v>
      </c>
      <c r="B12" s="1994" t="s">
        <v>331</v>
      </c>
      <c r="C12" s="1996"/>
      <c r="D12" s="38">
        <f>SUM(C13:C18)</f>
        <v>0</v>
      </c>
    </row>
    <row r="13" spans="1:5" ht="13.9" customHeight="1">
      <c r="A13" s="10">
        <v>611</v>
      </c>
      <c r="B13" s="11" t="s">
        <v>166</v>
      </c>
      <c r="C13" s="43"/>
      <c r="D13" s="792"/>
    </row>
    <row r="14" spans="1:5" ht="13.9" customHeight="1">
      <c r="A14" s="10">
        <v>613</v>
      </c>
      <c r="B14" s="11" t="s">
        <v>332</v>
      </c>
      <c r="C14" s="43"/>
      <c r="D14" s="1997"/>
    </row>
    <row r="15" spans="1:5" ht="13.9" customHeight="1">
      <c r="A15" s="10">
        <v>615</v>
      </c>
      <c r="B15" s="11" t="s">
        <v>333</v>
      </c>
      <c r="C15" s="43"/>
      <c r="D15" s="1998"/>
    </row>
    <row r="16" spans="1:5" ht="13.9" customHeight="1">
      <c r="A16" s="10">
        <v>616</v>
      </c>
      <c r="B16" s="11" t="s">
        <v>334</v>
      </c>
      <c r="C16" s="43"/>
      <c r="D16" s="1998"/>
    </row>
    <row r="17" spans="1:4" ht="13.9" customHeight="1">
      <c r="A17" s="10">
        <v>617</v>
      </c>
      <c r="B17" s="11" t="s">
        <v>533</v>
      </c>
      <c r="C17" s="43"/>
      <c r="D17" s="1998"/>
    </row>
    <row r="18" spans="1:4" ht="13.9" customHeight="1" thickBot="1">
      <c r="A18" s="10">
        <v>618</v>
      </c>
      <c r="B18" s="11" t="s">
        <v>335</v>
      </c>
      <c r="C18" s="43"/>
      <c r="D18" s="1999"/>
    </row>
    <row r="19" spans="1:4" ht="13.9" customHeight="1" thickBot="1">
      <c r="A19" s="9">
        <v>62</v>
      </c>
      <c r="B19" s="1994" t="s">
        <v>336</v>
      </c>
      <c r="C19" s="1996"/>
      <c r="D19" s="38">
        <f>SUM(C20:C27)</f>
        <v>0</v>
      </c>
    </row>
    <row r="20" spans="1:4" ht="13.9" customHeight="1">
      <c r="A20" s="10">
        <v>621</v>
      </c>
      <c r="B20" s="11" t="s">
        <v>337</v>
      </c>
      <c r="C20" s="43"/>
      <c r="D20" s="1997"/>
    </row>
    <row r="21" spans="1:4" ht="13.9" customHeight="1">
      <c r="A21" s="10">
        <v>622</v>
      </c>
      <c r="B21" s="11" t="s">
        <v>338</v>
      </c>
      <c r="C21" s="43"/>
      <c r="D21" s="1998"/>
    </row>
    <row r="22" spans="1:4" ht="13.9" customHeight="1">
      <c r="A22" s="10">
        <v>623</v>
      </c>
      <c r="B22" s="11" t="s">
        <v>339</v>
      </c>
      <c r="C22" s="43"/>
      <c r="D22" s="1998"/>
    </row>
    <row r="23" spans="1:4" ht="13.9" customHeight="1">
      <c r="A23" s="10">
        <v>624</v>
      </c>
      <c r="B23" s="11" t="s">
        <v>289</v>
      </c>
      <c r="C23" s="43"/>
      <c r="D23" s="1998"/>
    </row>
    <row r="24" spans="1:4" ht="13.9" customHeight="1">
      <c r="A24" s="10">
        <v>625</v>
      </c>
      <c r="B24" s="11" t="s">
        <v>340</v>
      </c>
      <c r="C24" s="43"/>
      <c r="D24" s="1998"/>
    </row>
    <row r="25" spans="1:4" ht="13.9" customHeight="1">
      <c r="A25" s="10">
        <v>626</v>
      </c>
      <c r="B25" s="11" t="s">
        <v>341</v>
      </c>
      <c r="C25" s="43"/>
      <c r="D25" s="1998"/>
    </row>
    <row r="26" spans="1:4" ht="13.9" customHeight="1">
      <c r="A26" s="16">
        <v>627</v>
      </c>
      <c r="B26" s="17" t="s">
        <v>288</v>
      </c>
      <c r="C26" s="43"/>
      <c r="D26" s="1998"/>
    </row>
    <row r="27" spans="1:4" ht="13.9" customHeight="1" thickBot="1">
      <c r="A27" s="16" t="s">
        <v>342</v>
      </c>
      <c r="B27" s="17" t="s">
        <v>357</v>
      </c>
      <c r="C27" s="44"/>
      <c r="D27" s="1999"/>
    </row>
    <row r="28" spans="1:4" ht="13.9" customHeight="1" thickBot="1">
      <c r="A28" s="13">
        <v>63</v>
      </c>
      <c r="B28" s="2000" t="s">
        <v>343</v>
      </c>
      <c r="C28" s="2001"/>
      <c r="D28" s="38">
        <f>+C29</f>
        <v>0</v>
      </c>
    </row>
    <row r="29" spans="1:4" ht="13.9" customHeight="1" thickBot="1">
      <c r="A29" s="18" t="s">
        <v>344</v>
      </c>
      <c r="B29" s="112" t="s">
        <v>539</v>
      </c>
      <c r="C29" s="44"/>
      <c r="D29" s="39"/>
    </row>
    <row r="30" spans="1:4" ht="13.9" customHeight="1" thickBot="1">
      <c r="A30" s="13">
        <v>64</v>
      </c>
      <c r="B30" s="1994" t="s">
        <v>345</v>
      </c>
      <c r="C30" s="1994"/>
      <c r="D30" s="38">
        <f>SUM(C31:C33)</f>
        <v>0</v>
      </c>
    </row>
    <row r="31" spans="1:4" ht="13.9" customHeight="1">
      <c r="A31" s="10">
        <v>641</v>
      </c>
      <c r="B31" s="11" t="s">
        <v>346</v>
      </c>
      <c r="C31" s="44"/>
      <c r="D31" s="1998"/>
    </row>
    <row r="32" spans="1:4" ht="13.9" customHeight="1">
      <c r="A32" s="10">
        <v>645</v>
      </c>
      <c r="B32" s="11" t="s">
        <v>347</v>
      </c>
      <c r="C32" s="44"/>
      <c r="D32" s="1998"/>
    </row>
    <row r="33" spans="1:4" ht="13.9" customHeight="1" thickBot="1">
      <c r="A33" s="14" t="s">
        <v>348</v>
      </c>
      <c r="B33" s="112" t="s">
        <v>539</v>
      </c>
      <c r="C33" s="44"/>
      <c r="D33" s="1999"/>
    </row>
    <row r="34" spans="1:4" ht="13.9" customHeight="1" thickBot="1">
      <c r="A34" s="13">
        <v>65</v>
      </c>
      <c r="B34" s="1994" t="s">
        <v>349</v>
      </c>
      <c r="C34" s="2002"/>
      <c r="D34" s="38">
        <f>SUM(C35,C43)</f>
        <v>0</v>
      </c>
    </row>
    <row r="35" spans="1:4" ht="13.9" customHeight="1" thickBot="1">
      <c r="A35" s="10">
        <v>658</v>
      </c>
      <c r="B35" s="121" t="s">
        <v>350</v>
      </c>
      <c r="C35" s="123">
        <f>SUM(C36:C42)</f>
        <v>0</v>
      </c>
      <c r="D35" s="2003"/>
    </row>
    <row r="36" spans="1:4" ht="13.9" customHeight="1">
      <c r="A36" s="10">
        <v>6581</v>
      </c>
      <c r="B36" s="11" t="s">
        <v>351</v>
      </c>
      <c r="C36" s="122"/>
      <c r="D36" s="1998"/>
    </row>
    <row r="37" spans="1:4" ht="13.9" customHeight="1">
      <c r="A37" s="10">
        <v>6582</v>
      </c>
      <c r="B37" s="11" t="s">
        <v>352</v>
      </c>
      <c r="C37" s="44"/>
      <c r="D37" s="1998"/>
    </row>
    <row r="38" spans="1:4" ht="13.9" customHeight="1">
      <c r="A38" s="10">
        <v>6583</v>
      </c>
      <c r="B38" s="11" t="s">
        <v>353</v>
      </c>
      <c r="C38" s="44"/>
      <c r="D38" s="1998"/>
    </row>
    <row r="39" spans="1:4" ht="13.9" customHeight="1">
      <c r="A39" s="10">
        <v>6584</v>
      </c>
      <c r="B39" s="11" t="s">
        <v>354</v>
      </c>
      <c r="C39" s="44"/>
      <c r="D39" s="1998"/>
    </row>
    <row r="40" spans="1:4" ht="13.9" customHeight="1">
      <c r="A40" s="10">
        <v>6585</v>
      </c>
      <c r="B40" s="11" t="s">
        <v>355</v>
      </c>
      <c r="C40" s="44"/>
      <c r="D40" s="1998"/>
    </row>
    <row r="41" spans="1:4" ht="13.9" customHeight="1">
      <c r="A41" s="10">
        <v>6586</v>
      </c>
      <c r="B41" s="11" t="s">
        <v>356</v>
      </c>
      <c r="C41" s="44"/>
      <c r="D41" s="1998"/>
    </row>
    <row r="42" spans="1:4" ht="13.9" customHeight="1">
      <c r="A42" s="10">
        <v>6588</v>
      </c>
      <c r="B42" s="11" t="s">
        <v>357</v>
      </c>
      <c r="C42" s="45"/>
      <c r="D42" s="1998"/>
    </row>
    <row r="43" spans="1:4" ht="13.9" customHeight="1" thickBot="1">
      <c r="A43" s="14" t="s">
        <v>966</v>
      </c>
      <c r="B43" s="112" t="s">
        <v>539</v>
      </c>
      <c r="C43" s="45"/>
      <c r="D43" s="1999"/>
    </row>
    <row r="44" spans="1:4" ht="13.9" customHeight="1" thickBot="1">
      <c r="A44" s="9">
        <v>66</v>
      </c>
      <c r="B44" s="1994" t="s">
        <v>492</v>
      </c>
      <c r="C44" s="1996"/>
      <c r="D44" s="38">
        <f>+C45</f>
        <v>0</v>
      </c>
    </row>
    <row r="45" spans="1:4" ht="13.9" customHeight="1" thickBot="1">
      <c r="A45" s="14" t="s">
        <v>358</v>
      </c>
      <c r="B45" s="112" t="s">
        <v>539</v>
      </c>
      <c r="C45" s="43"/>
      <c r="D45" s="41"/>
    </row>
    <row r="46" spans="1:4" ht="13.9" customHeight="1" thickBot="1">
      <c r="A46" s="9">
        <v>67</v>
      </c>
      <c r="B46" s="1994" t="s">
        <v>491</v>
      </c>
      <c r="C46" s="1994"/>
      <c r="D46" s="38">
        <f>+C47</f>
        <v>0</v>
      </c>
    </row>
    <row r="47" spans="1:4" ht="13.9" customHeight="1" thickBot="1">
      <c r="A47" s="14" t="s">
        <v>359</v>
      </c>
      <c r="B47" s="112" t="s">
        <v>539</v>
      </c>
      <c r="C47" s="43"/>
      <c r="D47" s="42"/>
    </row>
    <row r="48" spans="1:4" ht="13.9" customHeight="1" thickBot="1">
      <c r="A48" s="9">
        <v>68</v>
      </c>
      <c r="B48" s="1995" t="s">
        <v>493</v>
      </c>
      <c r="C48" s="1995"/>
      <c r="D48" s="38">
        <f>+C49</f>
        <v>0</v>
      </c>
    </row>
    <row r="49" spans="1:4" ht="13.9" customHeight="1" thickBot="1">
      <c r="A49" s="14" t="s">
        <v>360</v>
      </c>
      <c r="B49" s="112" t="s">
        <v>539</v>
      </c>
      <c r="C49" s="43"/>
      <c r="D49" s="40"/>
    </row>
    <row r="50" spans="1:4" ht="13.9" customHeight="1" thickBot="1">
      <c r="A50" s="12"/>
      <c r="B50" s="1995" t="s">
        <v>494</v>
      </c>
      <c r="C50" s="1995"/>
      <c r="D50" s="38">
        <f>SUM(D6:D48)</f>
        <v>0</v>
      </c>
    </row>
  </sheetData>
  <sheetProtection password="C722" sheet="1" selectLockedCells="1"/>
  <customSheetViews>
    <customSheetView guid="{8D3DA71C-0D5A-4FF6-9A29-0A90EFE4224E}" showPageBreaks="1" view="pageLayout" topLeftCell="A19">
      <selection activeCell="J49" sqref="J49"/>
      <pageMargins left="0.78740157480314965" right="0.55118110236220474" top="0.47244094488188981" bottom="0.74803149606299213" header="0.31496062992125984" footer="0.31496062992125984"/>
      <pageSetup paperSize="9" orientation="portrait" r:id="rId1"/>
      <headerFooter alignWithMargins="0">
        <oddFooter>&amp;L&amp;"Times New Roman,Italique"&amp;6Questionnaire O.M.S. Subventions Fonctionnement et Aide à l'entraînement 2009-2010&amp;R&amp;8&amp;A    page 10</oddFooter>
      </headerFooter>
    </customSheetView>
  </customSheetViews>
  <mergeCells count="18">
    <mergeCell ref="B50:C50"/>
    <mergeCell ref="D14:D18"/>
    <mergeCell ref="B19:C19"/>
    <mergeCell ref="D20:D27"/>
    <mergeCell ref="B28:C28"/>
    <mergeCell ref="B30:C30"/>
    <mergeCell ref="D31:D33"/>
    <mergeCell ref="B46:C46"/>
    <mergeCell ref="B48:C48"/>
    <mergeCell ref="B34:C34"/>
    <mergeCell ref="B2:D2"/>
    <mergeCell ref="A3:B4"/>
    <mergeCell ref="D35:D43"/>
    <mergeCell ref="B44:C44"/>
    <mergeCell ref="A5:B5"/>
    <mergeCell ref="B6:C6"/>
    <mergeCell ref="D7:D11"/>
    <mergeCell ref="B12:C12"/>
  </mergeCells>
  <phoneticPr fontId="0" type="noConversion"/>
  <conditionalFormatting sqref="B11">
    <cfRule type="containsText" dxfId="43" priority="23" stopIfTrue="1" operator="containsText" text="renseigner">
      <formula>NOT(ISERROR(SEARCH("renseigner",B11)))</formula>
    </cfRule>
    <cfRule type="containsText" dxfId="42" priority="22" stopIfTrue="1" operator="containsText" text="montant">
      <formula>NOT(ISERROR(SEARCH("montant",B11)))</formula>
    </cfRule>
  </conditionalFormatting>
  <conditionalFormatting sqref="B29">
    <cfRule type="containsText" dxfId="41" priority="31" stopIfTrue="1" operator="containsText" text="renseigner">
      <formula>NOT(ISERROR(SEARCH("renseigner",B29)))</formula>
    </cfRule>
    <cfRule type="containsText" dxfId="40" priority="30" stopIfTrue="1" operator="containsText" text="montant">
      <formula>NOT(ISERROR(SEARCH("montant",B29)))</formula>
    </cfRule>
  </conditionalFormatting>
  <conditionalFormatting sqref="B33">
    <cfRule type="containsText" dxfId="39" priority="27" stopIfTrue="1" operator="containsText" text="renseigner">
      <formula>NOT(ISERROR(SEARCH("renseigner",B33)))</formula>
    </cfRule>
    <cfRule type="containsText" dxfId="38" priority="26" stopIfTrue="1" operator="containsText" text="montant">
      <formula>NOT(ISERROR(SEARCH("montant",B33)))</formula>
    </cfRule>
  </conditionalFormatting>
  <conditionalFormatting sqref="B43">
    <cfRule type="containsText" dxfId="37" priority="1" stopIfTrue="1" operator="containsText" text="montant">
      <formula>NOT(ISERROR(SEARCH("montant",B43)))</formula>
    </cfRule>
    <cfRule type="containsText" dxfId="36" priority="2" stopIfTrue="1" operator="containsText" text="renseigner">
      <formula>NOT(ISERROR(SEARCH("renseigner",B43)))</formula>
    </cfRule>
    <cfRule type="containsText" dxfId="35" priority="5" stopIfTrue="1" operator="containsText" text="montant">
      <formula>NOT(ISERROR(SEARCH("montant",B43)))</formula>
    </cfRule>
    <cfRule type="containsText" dxfId="34" priority="6" stopIfTrue="1" operator="containsText" text="renseigner">
      <formula>NOT(ISERROR(SEARCH("renseigner",B43)))</formula>
    </cfRule>
    <cfRule type="containsText" dxfId="33" priority="9" operator="containsText" text="montant">
      <formula>NOT(ISERROR(SEARCH("montant",B43)))</formula>
    </cfRule>
  </conditionalFormatting>
  <conditionalFormatting sqref="B45">
    <cfRule type="containsText" dxfId="32" priority="18" stopIfTrue="1" operator="containsText" text="montant">
      <formula>NOT(ISERROR(SEARCH("montant",B45)))</formula>
    </cfRule>
    <cfRule type="containsText" dxfId="31" priority="19" stopIfTrue="1" operator="containsText" text="renseigner">
      <formula>NOT(ISERROR(SEARCH("renseigner",B45)))</formula>
    </cfRule>
  </conditionalFormatting>
  <conditionalFormatting sqref="B47">
    <cfRule type="containsText" dxfId="30" priority="15" stopIfTrue="1" operator="containsText" text="renseigner">
      <formula>NOT(ISERROR(SEARCH("renseigner",B47)))</formula>
    </cfRule>
    <cfRule type="containsText" dxfId="29" priority="14" stopIfTrue="1" operator="containsText" text="montant">
      <formula>NOT(ISERROR(SEARCH("montant",B47)))</formula>
    </cfRule>
  </conditionalFormatting>
  <conditionalFormatting sqref="B49">
    <cfRule type="containsText" dxfId="28" priority="10" stopIfTrue="1" operator="containsText" text="montant">
      <formula>NOT(ISERROR(SEARCH("montant",B49)))</formula>
    </cfRule>
    <cfRule type="containsText" dxfId="27" priority="11" stopIfTrue="1" operator="containsText" text="renseigner">
      <formula>NOT(ISERROR(SEARCH("renseigner",B49)))</formula>
    </cfRule>
  </conditionalFormatting>
  <conditionalFormatting sqref="D6 D12 D19 D28 D30 D34 D44 D46 D48 D50">
    <cfRule type="cellIs" dxfId="26" priority="34" stopIfTrue="1" operator="equal">
      <formula>0</formula>
    </cfRule>
    <cfRule type="cellIs" dxfId="25" priority="35" stopIfTrue="1" operator="equal">
      <formula>0</formula>
    </cfRule>
  </conditionalFormatting>
  <dataValidations count="2">
    <dataValidation allowBlank="1" showInputMessage="1" showErrorMessage="1" promptTitle="Date début d'exercice" prompt="format JJ/MM/AAAA" sqref="D3" xr:uid="{00000000-0002-0000-1200-000000000000}"/>
    <dataValidation allowBlank="1" showInputMessage="1" showErrorMessage="1" promptTitle="Date Fin d'exercice" prompt="formant JJ/MM/AAAA" sqref="D4" xr:uid="{00000000-0002-0000-1200-000001000000}"/>
  </dataValidations>
  <hyperlinks>
    <hyperlink ref="C1" location="CTRLP16" tooltip="vers onglet Control" display="CTRL&gt;" xr:uid="{00000000-0004-0000-1200-000000000000}"/>
    <hyperlink ref="A1" location="SOMMAIRE" tooltip="Vers SOMMAIRE" display="&lt;&lt;" xr:uid="{00000000-0004-0000-1200-000001000000}"/>
  </hyperlinks>
  <pageMargins left="0.78740157480314965" right="0.55118110236220474" top="0.47244094488188981" bottom="0.74803149606299213" header="0.31496062992125984" footer="0.31496062992125984"/>
  <pageSetup paperSize="9" scale="93" orientation="portrait" r:id="rId2"/>
  <headerFooter>
    <oddFooter>&amp;L&amp;"Times New Roman,Italique"&amp;6Questionnaire O.M.S. Subventions déléguées (détermination)&amp;R&amp;8&amp;A   page 16</oddFoot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FF0000"/>
  </sheetPr>
  <dimension ref="A1:CL65536"/>
  <sheetViews>
    <sheetView showGridLines="0" tabSelected="1" zoomScale="85" zoomScaleNormal="85" zoomScaleSheetLayoutView="85" workbookViewId="0">
      <pane ySplit="1" topLeftCell="A2" activePane="bottomLeft" state="frozen"/>
      <selection activeCell="G33" sqref="G33"/>
      <selection pane="bottomLeft" activeCell="G33" sqref="G33"/>
    </sheetView>
  </sheetViews>
  <sheetFormatPr baseColWidth="10" defaultColWidth="9" defaultRowHeight="14.25" outlineLevelCol="1"/>
  <cols>
    <col min="1" max="1" width="4.125" customWidth="1"/>
    <col min="2" max="2" width="69.75" customWidth="1"/>
    <col min="3" max="3" width="9.75" customWidth="1"/>
    <col min="4" max="4" width="3.375" customWidth="1"/>
    <col min="5" max="5" width="4.25" customWidth="1"/>
    <col min="6" max="6" width="4.375" customWidth="1"/>
    <col min="7" max="7" width="2.125" style="140" customWidth="1"/>
    <col min="8" max="8" width="4.875" hidden="1" customWidth="1"/>
    <col min="9" max="9" width="8.625" style="272" hidden="1" customWidth="1"/>
    <col min="10" max="10" width="4.75" customWidth="1"/>
    <col min="11" max="11" width="13.375" customWidth="1"/>
    <col min="12" max="12" width="50.375" customWidth="1"/>
    <col min="13" max="13" width="5.25" customWidth="1"/>
    <col min="14" max="14" width="9.125" customWidth="1"/>
    <col min="15" max="15" width="11" customWidth="1"/>
    <col min="16" max="21" width="6.625" customWidth="1"/>
    <col min="22" max="22" width="13.625" customWidth="1"/>
    <col min="23" max="23" width="17.125" customWidth="1"/>
    <col min="24" max="24" width="16.875" bestFit="1" customWidth="1"/>
    <col min="25" max="25" width="4.125" hidden="1" customWidth="1" outlineLevel="1"/>
    <col min="26" max="26" width="7.75" hidden="1" customWidth="1" outlineLevel="1"/>
    <col min="27" max="27" width="8.125" hidden="1" customWidth="1" outlineLevel="1"/>
    <col min="28" max="28" width="49.875" hidden="1" customWidth="1" outlineLevel="1"/>
    <col min="29" max="30" width="9.25" hidden="1" customWidth="1" outlineLevel="1"/>
    <col min="31" max="31" width="11.125" hidden="1" customWidth="1" outlineLevel="1"/>
    <col min="32" max="32" width="19.75" hidden="1" customWidth="1" outlineLevel="1"/>
    <col min="33" max="33" width="18.875" hidden="1" customWidth="1" outlineLevel="1"/>
    <col min="34" max="34" width="10.25" hidden="1" customWidth="1" outlineLevel="1"/>
    <col min="35" max="35" width="14" hidden="1" customWidth="1" outlineLevel="1"/>
    <col min="36" max="36" width="10.25" hidden="1" customWidth="1" outlineLevel="1"/>
    <col min="37" max="37" width="11.25" hidden="1" customWidth="1" outlineLevel="1"/>
    <col min="38" max="38" width="12" hidden="1" customWidth="1" outlineLevel="1"/>
    <col min="39" max="39" width="11.25" hidden="1" customWidth="1" outlineLevel="1"/>
    <col min="40" max="42" width="8.625" hidden="1" customWidth="1" outlineLevel="1"/>
    <col min="43" max="43" width="6" hidden="1" customWidth="1" outlineLevel="1"/>
    <col min="44" max="44" width="6.375" hidden="1" customWidth="1" outlineLevel="1"/>
    <col min="45" max="45" width="16.5" bestFit="1" customWidth="1" collapsed="1"/>
    <col min="46" max="46" width="18.125" bestFit="1" customWidth="1"/>
    <col min="47" max="47" width="3.375" hidden="1" customWidth="1" outlineLevel="1"/>
    <col min="48" max="48" width="2.625" hidden="1" customWidth="1" outlineLevel="1"/>
    <col min="49" max="49" width="8.125" hidden="1" customWidth="1" outlineLevel="1"/>
    <col min="50" max="50" width="14.5" hidden="1" customWidth="1" outlineLevel="1"/>
    <col min="51" max="51" width="6.375" hidden="1" customWidth="1" outlineLevel="1"/>
    <col min="52" max="52" width="10" hidden="1" customWidth="1" outlineLevel="1"/>
    <col min="53" max="53" width="19.875" hidden="1" customWidth="1" outlineLevel="1"/>
    <col min="54" max="54" width="20.5" hidden="1" customWidth="1" outlineLevel="1"/>
    <col min="55" max="55" width="37.75" hidden="1" customWidth="1" outlineLevel="1"/>
    <col min="56" max="57" width="4.125" hidden="1" customWidth="1" outlineLevel="1"/>
    <col min="58" max="58" width="13.5" hidden="1" customWidth="1" outlineLevel="1"/>
    <col min="59" max="59" width="3.75" hidden="1" customWidth="1" outlineLevel="1"/>
    <col min="60" max="60" width="16.75" customWidth="1" collapsed="1"/>
    <col min="61" max="61" width="19.25" customWidth="1"/>
    <col min="62" max="62" width="6.25" hidden="1" customWidth="1" outlineLevel="1"/>
    <col min="63" max="63" width="4.125" hidden="1" customWidth="1" outlineLevel="1"/>
    <col min="64" max="72" width="5.75" hidden="1" customWidth="1" outlineLevel="1"/>
    <col min="73" max="74" width="6.625" hidden="1" customWidth="1" outlineLevel="1"/>
    <col min="75" max="75" width="6.375" hidden="1" customWidth="1" outlineLevel="1"/>
    <col min="76" max="76" width="4.125" hidden="1" customWidth="1" outlineLevel="1"/>
    <col min="77" max="77" width="3.75" hidden="1" customWidth="1" outlineLevel="1"/>
    <col min="78" max="78" width="4.75" hidden="1" customWidth="1" outlineLevel="1"/>
    <col min="79" max="89" width="4.125" hidden="1" customWidth="1" outlineLevel="1"/>
    <col min="90" max="90" width="15.125" customWidth="1" collapsed="1"/>
    <col min="91" max="91" width="9.25" bestFit="1" customWidth="1"/>
  </cols>
  <sheetData>
    <row r="1" spans="1:90" s="164" customFormat="1" ht="24.6" customHeight="1">
      <c r="A1" s="742" t="s">
        <v>147</v>
      </c>
      <c r="B1" s="1475" t="str">
        <f>CONCATENATE("SAISON ",SaisonActuelle)</f>
        <v>SAISON 2023-2024</v>
      </c>
      <c r="C1" s="1475"/>
      <c r="D1" s="741" t="s">
        <v>609</v>
      </c>
      <c r="E1" s="741"/>
      <c r="F1" s="742" t="s">
        <v>147</v>
      </c>
      <c r="G1" s="156"/>
      <c r="H1" s="831"/>
      <c r="I1" s="990"/>
      <c r="W1" s="749"/>
      <c r="X1" s="768" t="s">
        <v>578</v>
      </c>
      <c r="Y1" s="763"/>
      <c r="Z1" s="763"/>
      <c r="AA1" s="763"/>
      <c r="AB1" s="763"/>
      <c r="AC1" s="763"/>
      <c r="AD1" s="763"/>
      <c r="AE1" s="763"/>
      <c r="AF1" s="763"/>
      <c r="AG1" s="763"/>
      <c r="AH1" s="763"/>
      <c r="AI1" s="763"/>
      <c r="AJ1" s="763"/>
      <c r="AK1" s="763"/>
      <c r="AL1" s="763"/>
      <c r="AM1" s="763"/>
      <c r="AN1" s="763"/>
      <c r="AO1" s="763"/>
      <c r="AP1" s="763"/>
      <c r="AQ1" s="763"/>
      <c r="AR1" s="763"/>
      <c r="AS1" s="767" t="s">
        <v>577</v>
      </c>
      <c r="AT1" s="769" t="s">
        <v>977</v>
      </c>
      <c r="AU1" s="748"/>
      <c r="AV1" s="763"/>
      <c r="AW1" s="763"/>
      <c r="AX1" s="763"/>
      <c r="AY1" s="763"/>
      <c r="AZ1" s="763"/>
      <c r="BA1" s="763"/>
      <c r="BB1" s="763"/>
      <c r="BC1" s="763"/>
      <c r="BD1" s="763"/>
      <c r="BE1" s="763"/>
      <c r="BF1" s="763"/>
      <c r="BG1" s="763"/>
      <c r="BH1" s="770" t="s">
        <v>577</v>
      </c>
      <c r="BI1" s="773" t="s">
        <v>576</v>
      </c>
      <c r="BJ1" s="771"/>
      <c r="BK1" s="771"/>
      <c r="BL1" s="771"/>
      <c r="BM1" s="771"/>
      <c r="BN1" s="771"/>
      <c r="BO1" s="771"/>
      <c r="BP1" s="771"/>
      <c r="BQ1" s="771"/>
      <c r="BR1" s="771"/>
      <c r="BS1" s="771"/>
      <c r="BT1" s="771"/>
      <c r="BU1" s="771"/>
      <c r="BV1" s="771"/>
      <c r="BW1" s="771"/>
      <c r="BX1" s="771"/>
      <c r="BY1" s="771"/>
      <c r="BZ1" s="771"/>
      <c r="CA1" s="771"/>
      <c r="CB1" s="771"/>
      <c r="CC1" s="771"/>
      <c r="CD1" s="771"/>
      <c r="CE1" s="771"/>
      <c r="CF1" s="771"/>
      <c r="CG1" s="771"/>
      <c r="CH1" s="771"/>
      <c r="CI1" s="771"/>
      <c r="CJ1" s="771"/>
      <c r="CK1" s="771"/>
      <c r="CL1" s="772" t="s">
        <v>547</v>
      </c>
    </row>
    <row r="2" spans="1:90" ht="37.9" customHeight="1">
      <c r="A2" s="139"/>
      <c r="B2" s="1232" t="s">
        <v>525</v>
      </c>
      <c r="C2" s="1083"/>
      <c r="F2" s="139"/>
      <c r="H2" s="985"/>
      <c r="I2" s="986"/>
      <c r="W2" s="601"/>
      <c r="X2" s="1343" t="s">
        <v>546</v>
      </c>
      <c r="Y2" s="1476" t="str">
        <f>REPT("                           COLONNES A MASQUER               ",3)</f>
        <v xml:space="preserve">                           COLONNES A MASQUER                                          COLONNES A MASQUER                                          COLONNES A MASQUER               </v>
      </c>
      <c r="Z2" s="1476"/>
      <c r="AA2" s="1476"/>
      <c r="AB2" s="1476"/>
      <c r="AC2" s="1476"/>
      <c r="AD2" s="1476"/>
      <c r="AE2" s="1476"/>
      <c r="AF2" s="1476"/>
      <c r="AG2" s="1476"/>
      <c r="AH2" s="1476"/>
      <c r="AI2" s="1476"/>
      <c r="AJ2" s="1476"/>
      <c r="AK2" s="1476"/>
      <c r="AL2" s="1476"/>
      <c r="AM2" s="1476"/>
      <c r="AN2" s="1476"/>
      <c r="AO2" s="1476"/>
      <c r="AP2" s="1476"/>
      <c r="AQ2" s="1476"/>
      <c r="AR2" s="1476"/>
      <c r="AS2" s="1343" t="s">
        <v>546</v>
      </c>
      <c r="AT2" s="1343" t="s">
        <v>546</v>
      </c>
      <c r="AU2" s="1477" t="str">
        <f>REPT("                           COLONNES A MASQUER               ",3)</f>
        <v xml:space="preserve">                           COLONNES A MASQUER                                          COLONNES A MASQUER                                          COLONNES A MASQUER               </v>
      </c>
      <c r="AV2" s="1478"/>
      <c r="AW2" s="1478"/>
      <c r="AX2" s="1478"/>
      <c r="AY2" s="1478"/>
      <c r="AZ2" s="1478"/>
      <c r="BA2" s="1478"/>
      <c r="BB2" s="1478"/>
      <c r="BC2" s="1478"/>
      <c r="BD2" s="1478"/>
      <c r="BE2" s="1478"/>
      <c r="BF2" s="1478"/>
      <c r="BG2" s="1479"/>
      <c r="BH2" s="1343" t="s">
        <v>546</v>
      </c>
      <c r="BI2" s="1343" t="s">
        <v>546</v>
      </c>
      <c r="BJ2" s="764" t="str">
        <f>REPT("                           COLONNES A MASQUER               ",3)</f>
        <v xml:space="preserve">                           COLONNES A MASQUER                                          COLONNES A MASQUER                                          COLONNES A MASQUER               </v>
      </c>
      <c r="BK2" s="765"/>
      <c r="BL2" s="765"/>
      <c r="BM2" s="765"/>
      <c r="BN2" s="765"/>
      <c r="BO2" s="765"/>
      <c r="BP2" s="765"/>
      <c r="BQ2" s="765"/>
      <c r="BR2" s="765"/>
      <c r="BS2" s="765"/>
      <c r="BT2" s="765"/>
      <c r="BU2" s="765"/>
      <c r="BV2" s="766"/>
      <c r="BW2" s="740"/>
      <c r="BX2" s="740"/>
      <c r="BY2" s="740"/>
      <c r="BZ2" s="740"/>
      <c r="CA2" s="740"/>
      <c r="CB2" s="740"/>
      <c r="CC2" s="740"/>
      <c r="CD2" s="740"/>
      <c r="CE2" s="740"/>
      <c r="CF2" s="740"/>
      <c r="CG2" s="740"/>
      <c r="CH2" s="740"/>
      <c r="CI2" s="740"/>
      <c r="CJ2" s="740"/>
      <c r="CK2" s="740"/>
      <c r="CL2" s="1343" t="s">
        <v>546</v>
      </c>
    </row>
    <row r="3" spans="1:90" ht="12.6" customHeight="1" thickBot="1">
      <c r="A3" s="139"/>
      <c r="B3" s="274"/>
      <c r="C3" s="142"/>
      <c r="D3" s="143"/>
      <c r="F3" s="139"/>
      <c r="H3" s="985"/>
      <c r="I3" s="986"/>
      <c r="W3" s="601"/>
      <c r="X3" s="745"/>
      <c r="Y3" s="744" t="s">
        <v>546</v>
      </c>
      <c r="Z3" s="690"/>
      <c r="AA3" s="690"/>
      <c r="AB3" s="690"/>
      <c r="AC3" s="690"/>
      <c r="AD3" s="690"/>
      <c r="AE3" s="690"/>
      <c r="AF3" s="690"/>
      <c r="AG3" s="690"/>
      <c r="AH3" s="690"/>
      <c r="AI3" s="690"/>
      <c r="AJ3" s="690"/>
      <c r="AK3" s="690"/>
      <c r="AL3" s="690"/>
      <c r="AM3" s="690"/>
      <c r="AN3" s="690"/>
      <c r="AO3" s="690"/>
      <c r="AP3" s="690"/>
      <c r="AQ3" s="690"/>
      <c r="AR3" s="690"/>
      <c r="AS3" s="743"/>
      <c r="AT3" s="762"/>
      <c r="AU3" s="690"/>
      <c r="AV3" s="690"/>
      <c r="AW3" s="690"/>
      <c r="AX3" s="690"/>
      <c r="AY3" s="690"/>
      <c r="AZ3" s="690"/>
      <c r="BA3" s="690"/>
      <c r="BB3" s="690"/>
      <c r="BC3" s="690"/>
      <c r="BD3" s="690"/>
      <c r="BE3" s="690"/>
      <c r="BF3" s="690"/>
      <c r="BG3" s="690"/>
      <c r="BH3" s="757"/>
      <c r="BI3" s="750"/>
      <c r="BJ3" s="690"/>
      <c r="BK3" s="690"/>
      <c r="BL3" s="690"/>
      <c r="BM3" s="690"/>
      <c r="BN3" s="690"/>
      <c r="BO3" s="690"/>
      <c r="BP3" s="690"/>
      <c r="BQ3" s="690"/>
      <c r="BR3" s="690"/>
      <c r="BS3" s="690"/>
      <c r="BT3" s="690"/>
      <c r="BU3" s="690"/>
      <c r="BV3" s="690"/>
      <c r="BW3" s="690"/>
      <c r="BX3" s="690"/>
      <c r="BY3" s="690"/>
      <c r="BZ3" s="690"/>
      <c r="CA3" s="690"/>
      <c r="CB3" s="690"/>
      <c r="CC3" s="690"/>
      <c r="CD3" s="690"/>
      <c r="CE3" s="690"/>
      <c r="CF3" s="690"/>
      <c r="CG3" s="690"/>
      <c r="CH3" s="690"/>
      <c r="CI3" s="690"/>
      <c r="CJ3" s="690"/>
      <c r="CK3" s="690"/>
      <c r="CL3" s="755"/>
    </row>
    <row r="4" spans="1:90" ht="34.5" customHeight="1" thickTop="1" thickBot="1">
      <c r="A4" s="139"/>
      <c r="B4" s="144" t="s">
        <v>104</v>
      </c>
      <c r="C4" s="1398" t="b">
        <f>AND($I$8,$I$11,$I$19,$I$24,$I$29,$I$34,$I$39)</f>
        <v>0</v>
      </c>
      <c r="F4" s="139"/>
      <c r="H4" s="985"/>
      <c r="I4" s="986"/>
      <c r="X4" s="745"/>
      <c r="Y4" s="699"/>
      <c r="Z4" s="690"/>
      <c r="AA4" s="690"/>
      <c r="AB4" s="690"/>
      <c r="AC4" s="690"/>
      <c r="AD4" s="690"/>
      <c r="AE4" s="690"/>
      <c r="AF4" s="690"/>
      <c r="AG4" s="690"/>
      <c r="AH4" s="690"/>
      <c r="AI4" s="690"/>
      <c r="AJ4" s="690"/>
      <c r="AK4" s="690"/>
      <c r="AL4" s="690"/>
      <c r="AM4" s="690"/>
      <c r="AN4" s="690"/>
      <c r="AO4" s="690"/>
      <c r="AP4" s="690"/>
      <c r="AQ4" s="690"/>
      <c r="AR4" s="690"/>
      <c r="AS4" s="743"/>
      <c r="AT4" s="762"/>
      <c r="AU4" s="690"/>
      <c r="AV4" s="690"/>
      <c r="AW4" s="690"/>
      <c r="AX4" s="690"/>
      <c r="AY4" s="690"/>
      <c r="AZ4" s="690"/>
      <c r="BA4" s="690"/>
      <c r="BB4" s="690"/>
      <c r="BC4" s="690"/>
      <c r="BD4" s="690"/>
      <c r="BE4" s="690"/>
      <c r="BF4" s="690"/>
      <c r="BG4" s="690"/>
      <c r="BH4" s="757"/>
      <c r="BI4" s="750"/>
      <c r="BJ4" s="690"/>
      <c r="BK4" s="690"/>
      <c r="BL4" s="690"/>
      <c r="BM4" s="690"/>
      <c r="BN4" s="690"/>
      <c r="BO4" s="690"/>
      <c r="BP4" s="690"/>
      <c r="BQ4" s="690"/>
      <c r="BR4" s="690"/>
      <c r="BS4" s="690"/>
      <c r="BT4" s="690"/>
      <c r="BU4" s="690"/>
      <c r="BV4" s="690"/>
      <c r="BW4" s="690"/>
      <c r="BX4" s="690"/>
      <c r="BY4" s="690"/>
      <c r="BZ4" s="690"/>
      <c r="CA4" s="690"/>
      <c r="CB4" s="690"/>
      <c r="CC4" s="690"/>
      <c r="CD4" s="690"/>
      <c r="CE4" s="690"/>
      <c r="CF4" s="690"/>
      <c r="CG4" s="690"/>
      <c r="CH4" s="690"/>
      <c r="CI4" s="690"/>
      <c r="CJ4" s="690"/>
      <c r="CK4" s="690"/>
      <c r="CL4" s="755"/>
    </row>
    <row r="5" spans="1:90" ht="33.75" customHeight="1" thickBot="1">
      <c r="A5" s="139"/>
      <c r="B5" s="438" t="str">
        <f>IF(OKDEPART=7,"OK -Toutes les questions sont renseignées Aller vers SOMMAIRE","! TOUTES LES QUESTIONS NE SONT PAS RENSEIGNÉES ")</f>
        <v xml:space="preserve">! TOUTES LES QUESTIONS NE SONT PAS RENSEIGNÉES </v>
      </c>
      <c r="C5" s="141"/>
      <c r="F5" s="139"/>
      <c r="H5" s="985"/>
      <c r="I5" s="793">
        <f>+I8+I11+I19+I24+I29+I34+I39</f>
        <v>0</v>
      </c>
      <c r="X5" s="745"/>
      <c r="Y5" s="699"/>
      <c r="Z5" s="690"/>
      <c r="AA5" s="690"/>
      <c r="AB5" s="690"/>
      <c r="AC5" s="690"/>
      <c r="AD5" s="690"/>
      <c r="AE5" s="690"/>
      <c r="AF5" s="690"/>
      <c r="AG5" s="690"/>
      <c r="AH5" s="690"/>
      <c r="AI5" s="690"/>
      <c r="AJ5" s="690"/>
      <c r="AK5" s="690"/>
      <c r="AL5" s="690"/>
      <c r="AM5" s="690"/>
      <c r="AN5" s="690"/>
      <c r="AO5" s="690"/>
      <c r="AP5" s="690"/>
      <c r="AQ5" s="690"/>
      <c r="AR5" s="690"/>
      <c r="AS5" s="743"/>
      <c r="AT5" s="762"/>
      <c r="AU5" s="690"/>
      <c r="AV5" s="690"/>
      <c r="AW5" s="690"/>
      <c r="AX5" s="690"/>
      <c r="AY5" s="690"/>
      <c r="AZ5" s="690"/>
      <c r="BA5" s="690"/>
      <c r="BB5" s="690"/>
      <c r="BC5" s="690"/>
      <c r="BD5" s="690"/>
      <c r="BE5" s="690"/>
      <c r="BF5" s="690"/>
      <c r="BG5" s="690"/>
      <c r="BH5" s="757"/>
      <c r="BI5" s="750"/>
      <c r="BJ5" s="690"/>
      <c r="BK5" s="690"/>
      <c r="BL5" s="690"/>
      <c r="BM5" s="690"/>
      <c r="BN5" s="690"/>
      <c r="BO5" s="690"/>
      <c r="BP5" s="690"/>
      <c r="BQ5" s="690"/>
      <c r="BR5" s="690"/>
      <c r="BS5" s="690"/>
      <c r="BT5" s="690"/>
      <c r="BU5" s="690"/>
      <c r="BV5" s="690"/>
      <c r="BW5" s="690"/>
      <c r="BX5" s="690"/>
      <c r="BY5" s="690"/>
      <c r="BZ5" s="690"/>
      <c r="CA5" s="690"/>
      <c r="CB5" s="690"/>
      <c r="CC5" s="690"/>
      <c r="CD5" s="690"/>
      <c r="CE5" s="690"/>
      <c r="CF5" s="690"/>
      <c r="CG5" s="690"/>
      <c r="CH5" s="690"/>
      <c r="CI5" s="690"/>
      <c r="CJ5" s="690"/>
      <c r="CK5" s="690"/>
      <c r="CL5" s="755"/>
    </row>
    <row r="6" spans="1:90" ht="25.5" customHeight="1">
      <c r="A6" s="139"/>
      <c r="B6" s="149" t="s">
        <v>167</v>
      </c>
      <c r="C6" s="145"/>
      <c r="D6" s="145"/>
      <c r="F6" s="139"/>
      <c r="H6" s="985"/>
      <c r="I6" s="989"/>
      <c r="J6" s="146"/>
      <c r="K6" s="141"/>
      <c r="X6" s="745"/>
      <c r="Y6" s="699"/>
      <c r="Z6" s="690"/>
      <c r="AA6" s="690"/>
      <c r="AB6" s="690"/>
      <c r="AC6" s="690"/>
      <c r="AD6" s="690"/>
      <c r="AE6" s="690"/>
      <c r="AF6" s="690"/>
      <c r="AG6" s="690"/>
      <c r="AH6" s="690"/>
      <c r="AI6" s="690"/>
      <c r="AJ6" s="690"/>
      <c r="AK6" s="690"/>
      <c r="AL6" s="690"/>
      <c r="AM6" s="690"/>
      <c r="AN6" s="690"/>
      <c r="AO6" s="690"/>
      <c r="AP6" s="690"/>
      <c r="AQ6" s="690"/>
      <c r="AR6" s="690"/>
      <c r="AS6" s="743"/>
      <c r="AT6" s="762"/>
      <c r="AU6" s="690"/>
      <c r="AV6" s="690"/>
      <c r="AW6" s="690"/>
      <c r="AX6" s="690"/>
      <c r="AY6" s="690"/>
      <c r="AZ6" s="690"/>
      <c r="BA6" s="690"/>
      <c r="BB6" s="690"/>
      <c r="BC6" s="690"/>
      <c r="BD6" s="690"/>
      <c r="BE6" s="690"/>
      <c r="BF6" s="690"/>
      <c r="BG6" s="690"/>
      <c r="BH6" s="757"/>
      <c r="BI6" s="750"/>
      <c r="BJ6" s="690"/>
      <c r="BK6" s="690"/>
      <c r="BL6" s="690"/>
      <c r="BM6" s="690"/>
      <c r="BN6" s="690"/>
      <c r="BO6" s="690"/>
      <c r="BP6" s="690"/>
      <c r="BQ6" s="690"/>
      <c r="BR6" s="690"/>
      <c r="BS6" s="690"/>
      <c r="BT6" s="690"/>
      <c r="BU6" s="690"/>
      <c r="BV6" s="690"/>
      <c r="BW6" s="690"/>
      <c r="BX6" s="690"/>
      <c r="BY6" s="690"/>
      <c r="BZ6" s="690"/>
      <c r="CA6" s="690"/>
      <c r="CB6" s="690"/>
      <c r="CC6" s="690"/>
      <c r="CD6" s="690"/>
      <c r="CE6" s="690"/>
      <c r="CF6" s="690"/>
      <c r="CG6" s="690"/>
      <c r="CH6" s="690"/>
      <c r="CI6" s="690"/>
      <c r="CJ6" s="690"/>
      <c r="CK6" s="690"/>
      <c r="CL6" s="755"/>
    </row>
    <row r="7" spans="1:90" ht="5.25" customHeight="1" thickBot="1">
      <c r="A7" s="139"/>
      <c r="C7" s="141"/>
      <c r="D7" s="141"/>
      <c r="F7" s="139"/>
      <c r="H7" s="985"/>
      <c r="I7" s="986"/>
      <c r="J7" s="146"/>
      <c r="K7" s="1164"/>
      <c r="X7" s="745"/>
      <c r="Y7" s="628"/>
      <c r="Z7" s="690"/>
      <c r="AA7" s="690"/>
      <c r="AB7" s="690"/>
      <c r="AC7" s="690"/>
      <c r="AD7" s="690"/>
      <c r="AE7" s="690"/>
      <c r="AF7" s="690"/>
      <c r="AG7" s="690"/>
      <c r="AH7" s="690"/>
      <c r="AI7" s="690"/>
      <c r="AJ7" s="690"/>
      <c r="AK7" s="690"/>
      <c r="AL7" s="690"/>
      <c r="AM7" s="690"/>
      <c r="AN7" s="690"/>
      <c r="AO7" s="690"/>
      <c r="AP7" s="690"/>
      <c r="AQ7" s="690"/>
      <c r="AR7" s="690"/>
      <c r="AS7" s="743"/>
      <c r="AT7" s="762"/>
      <c r="AU7" s="690"/>
      <c r="AV7" s="690"/>
      <c r="AW7" s="690"/>
      <c r="AX7" s="690"/>
      <c r="AY7" s="690"/>
      <c r="AZ7" s="690"/>
      <c r="BA7" s="690"/>
      <c r="BB7" s="690"/>
      <c r="BC7" s="690"/>
      <c r="BD7" s="690"/>
      <c r="BE7" s="690"/>
      <c r="BF7" s="690"/>
      <c r="BG7" s="690"/>
      <c r="BH7" s="757"/>
      <c r="BI7" s="750"/>
      <c r="BJ7" s="690"/>
      <c r="BK7" s="690"/>
      <c r="BL7" s="690"/>
      <c r="BM7" s="690"/>
      <c r="BN7" s="690"/>
      <c r="BO7" s="690"/>
      <c r="BP7" s="690"/>
      <c r="BQ7" s="690"/>
      <c r="BR7" s="690"/>
      <c r="BS7" s="690"/>
      <c r="BT7" s="690"/>
      <c r="BU7" s="690"/>
      <c r="BV7" s="690"/>
      <c r="BW7" s="690"/>
      <c r="BX7" s="690"/>
      <c r="BY7" s="690"/>
      <c r="BZ7" s="690"/>
      <c r="CA7" s="690"/>
      <c r="CB7" s="690"/>
      <c r="CC7" s="690"/>
      <c r="CD7" s="690"/>
      <c r="CE7" s="690"/>
      <c r="CF7" s="690"/>
      <c r="CG7" s="690"/>
      <c r="CH7" s="690"/>
      <c r="CI7" s="690"/>
      <c r="CJ7" s="690"/>
      <c r="CK7" s="690"/>
      <c r="CL7" s="755"/>
    </row>
    <row r="8" spans="1:90" ht="22.5" customHeight="1" thickBot="1">
      <c r="A8" s="1256">
        <v>1</v>
      </c>
      <c r="B8" s="137"/>
      <c r="C8" s="141"/>
      <c r="D8" s="141"/>
      <c r="F8" s="139"/>
      <c r="H8" s="985"/>
      <c r="I8" s="273" t="b">
        <f>IF(COUNTBLANK(B8),FALSE,TRUE)</f>
        <v>0</v>
      </c>
      <c r="J8" s="146"/>
      <c r="K8" s="1164"/>
      <c r="X8" s="745"/>
      <c r="Y8" s="744" t="s">
        <v>546</v>
      </c>
      <c r="Z8" s="690"/>
      <c r="AA8" s="690"/>
      <c r="AB8" s="690"/>
      <c r="AC8" s="690"/>
      <c r="AD8" s="690"/>
      <c r="AE8" s="690"/>
      <c r="AF8" s="690"/>
      <c r="AG8" s="690"/>
      <c r="AH8" s="690"/>
      <c r="AI8" s="690"/>
      <c r="AJ8" s="690"/>
      <c r="AK8" s="690"/>
      <c r="AL8" s="690"/>
      <c r="AM8" s="690"/>
      <c r="AN8" s="690"/>
      <c r="AO8" s="690"/>
      <c r="AP8" s="690"/>
      <c r="AQ8" s="690"/>
      <c r="AR8" s="690"/>
      <c r="AS8" s="743"/>
      <c r="AT8" s="762"/>
      <c r="AU8" s="690"/>
      <c r="AV8" s="690"/>
      <c r="AW8" s="690"/>
      <c r="AX8" s="690"/>
      <c r="AY8" s="690"/>
      <c r="AZ8" s="690"/>
      <c r="BA8" s="690"/>
      <c r="BB8" s="690"/>
      <c r="BC8" s="690"/>
      <c r="BD8" s="690"/>
      <c r="BE8" s="690"/>
      <c r="BF8" s="690"/>
      <c r="BG8" s="690"/>
      <c r="BH8" s="757"/>
      <c r="BI8" s="750"/>
      <c r="BJ8" s="690"/>
      <c r="BK8" s="690"/>
      <c r="BL8" s="690"/>
      <c r="BM8" s="690"/>
      <c r="BN8" s="690"/>
      <c r="BO8" s="690"/>
      <c r="BP8" s="690"/>
      <c r="BQ8" s="690"/>
      <c r="BR8" s="690"/>
      <c r="BS8" s="690"/>
      <c r="BT8" s="690"/>
      <c r="BU8" s="690"/>
      <c r="BV8" s="690"/>
      <c r="BW8" s="690"/>
      <c r="BX8" s="690"/>
      <c r="BY8" s="690"/>
      <c r="BZ8" s="690"/>
      <c r="CA8" s="690"/>
      <c r="CB8" s="690"/>
      <c r="CC8" s="690"/>
      <c r="CD8" s="690"/>
      <c r="CE8" s="690"/>
      <c r="CF8" s="690"/>
      <c r="CG8" s="690"/>
      <c r="CH8" s="690"/>
      <c r="CI8" s="690"/>
      <c r="CJ8" s="690"/>
      <c r="CK8" s="690"/>
      <c r="CL8" s="755"/>
    </row>
    <row r="9" spans="1:90" ht="15.75" customHeight="1">
      <c r="A9" s="1257"/>
      <c r="B9" s="147"/>
      <c r="C9" s="141"/>
      <c r="D9" s="141"/>
      <c r="E9" s="141"/>
      <c r="F9" s="139"/>
      <c r="H9" s="987"/>
      <c r="I9" s="988"/>
      <c r="J9" s="146"/>
      <c r="K9" s="4"/>
      <c r="X9" s="745"/>
      <c r="Y9" s="699"/>
      <c r="Z9" s="690"/>
      <c r="AA9" s="690"/>
      <c r="AB9" s="690"/>
      <c r="AC9" s="690"/>
      <c r="AD9" s="690"/>
      <c r="AE9" s="690"/>
      <c r="AF9" s="690"/>
      <c r="AG9" s="690"/>
      <c r="AH9" s="690"/>
      <c r="AI9" s="690"/>
      <c r="AJ9" s="690"/>
      <c r="AK9" s="690"/>
      <c r="AL9" s="690"/>
      <c r="AM9" s="690"/>
      <c r="AN9" s="690"/>
      <c r="AO9" s="690"/>
      <c r="AP9" s="690"/>
      <c r="AQ9" s="690"/>
      <c r="AR9" s="690"/>
      <c r="AS9" s="743"/>
      <c r="AT9" s="762"/>
      <c r="AU9" s="690"/>
      <c r="AV9" s="690"/>
      <c r="AW9" s="690"/>
      <c r="AX9" s="690"/>
      <c r="AY9" s="690"/>
      <c r="AZ9" s="690"/>
      <c r="BA9" s="690"/>
      <c r="BB9" s="690"/>
      <c r="BC9" s="690"/>
      <c r="BD9" s="690"/>
      <c r="BE9" s="690"/>
      <c r="BF9" s="690"/>
      <c r="BG9" s="690"/>
      <c r="BH9" s="757"/>
      <c r="BI9" s="750"/>
      <c r="BJ9" s="690"/>
      <c r="BK9" s="690"/>
      <c r="BL9" s="690"/>
      <c r="BM9" s="690"/>
      <c r="BN9" s="690"/>
      <c r="BO9" s="690"/>
      <c r="BP9" s="690"/>
      <c r="BQ9" s="690"/>
      <c r="BR9" s="690"/>
      <c r="BS9" s="690"/>
      <c r="BT9" s="690"/>
      <c r="BU9" s="690"/>
      <c r="BV9" s="690"/>
      <c r="BW9" s="690"/>
      <c r="BX9" s="690"/>
      <c r="BY9" s="690"/>
      <c r="BZ9" s="690"/>
      <c r="CA9" s="690"/>
      <c r="CB9" s="690"/>
      <c r="CC9" s="690"/>
      <c r="CD9" s="690"/>
      <c r="CE9" s="690"/>
      <c r="CF9" s="690"/>
      <c r="CG9" s="690"/>
      <c r="CH9" s="690"/>
      <c r="CI9" s="690"/>
      <c r="CJ9" s="690"/>
      <c r="CK9" s="690"/>
      <c r="CL9" s="755"/>
    </row>
    <row r="10" spans="1:90" ht="17.25" customHeight="1" thickBot="1">
      <c r="A10" s="1257"/>
      <c r="B10" s="149" t="s">
        <v>950</v>
      </c>
      <c r="C10" s="141"/>
      <c r="D10" s="141"/>
      <c r="E10" s="141"/>
      <c r="F10" s="139"/>
      <c r="H10" s="987"/>
      <c r="I10" s="988"/>
      <c r="J10" s="146"/>
      <c r="K10" s="4"/>
      <c r="X10" s="745"/>
      <c r="Y10" s="699"/>
      <c r="Z10" s="690"/>
      <c r="AA10" s="690"/>
      <c r="AB10" s="690"/>
      <c r="AC10" s="690"/>
      <c r="AD10" s="690"/>
      <c r="AE10" s="690"/>
      <c r="AF10" s="690"/>
      <c r="AG10" s="690"/>
      <c r="AH10" s="690"/>
      <c r="AI10" s="690"/>
      <c r="AJ10" s="690"/>
      <c r="AK10" s="690"/>
      <c r="AL10" s="690"/>
      <c r="AM10" s="690"/>
      <c r="AN10" s="690"/>
      <c r="AO10" s="690"/>
      <c r="AP10" s="690"/>
      <c r="AQ10" s="690"/>
      <c r="AR10" s="690"/>
      <c r="AS10" s="743"/>
      <c r="AT10" s="762"/>
      <c r="AU10" s="690"/>
      <c r="AV10" s="690"/>
      <c r="AW10" s="690"/>
      <c r="AX10" s="690"/>
      <c r="AY10" s="690"/>
      <c r="AZ10" s="690"/>
      <c r="BA10" s="690"/>
      <c r="BB10" s="690"/>
      <c r="BC10" s="690"/>
      <c r="BD10" s="690"/>
      <c r="BE10" s="690"/>
      <c r="BF10" s="690"/>
      <c r="BG10" s="690"/>
      <c r="BH10" s="757"/>
      <c r="BI10" s="750"/>
      <c r="BJ10" s="690"/>
      <c r="BK10" s="690"/>
      <c r="BL10" s="690"/>
      <c r="BM10" s="690"/>
      <c r="BN10" s="690"/>
      <c r="BO10" s="690"/>
      <c r="BP10" s="690"/>
      <c r="BQ10" s="690"/>
      <c r="BR10" s="690"/>
      <c r="BS10" s="690"/>
      <c r="BT10" s="690"/>
      <c r="BU10" s="690"/>
      <c r="BV10" s="690"/>
      <c r="BW10" s="690"/>
      <c r="BX10" s="690"/>
      <c r="BY10" s="690"/>
      <c r="BZ10" s="690"/>
      <c r="CA10" s="690"/>
      <c r="CB10" s="690"/>
      <c r="CC10" s="690"/>
      <c r="CD10" s="690"/>
      <c r="CE10" s="690"/>
      <c r="CF10" s="690"/>
      <c r="CG10" s="690"/>
      <c r="CH10" s="690"/>
      <c r="CI10" s="690"/>
      <c r="CJ10" s="690"/>
      <c r="CK10" s="690"/>
      <c r="CL10" s="755"/>
    </row>
    <row r="11" spans="1:90" ht="19.5" customHeight="1" thickBot="1">
      <c r="A11" s="1256">
        <v>2</v>
      </c>
      <c r="B11" s="1235"/>
      <c r="C11" s="1260" t="s">
        <v>170</v>
      </c>
      <c r="F11" s="139"/>
      <c r="H11" s="1306">
        <f>EXACT(RESPON,B12)*C12+EXACT(RESPON,B13)*C13</f>
        <v>0</v>
      </c>
      <c r="I11" s="273" t="b">
        <f>IF(COUNTBLANK(B11),FALSE,TRUE)</f>
        <v>0</v>
      </c>
      <c r="X11" s="745"/>
      <c r="Y11" s="699"/>
      <c r="Z11" s="690"/>
      <c r="AA11" s="690"/>
      <c r="AB11" s="690"/>
      <c r="AC11" s="690"/>
      <c r="AD11" s="690"/>
      <c r="AE11" s="690"/>
      <c r="AF11" s="690"/>
      <c r="AG11" s="690"/>
      <c r="AH11" s="690"/>
      <c r="AI11" s="690"/>
      <c r="AJ11" s="690"/>
      <c r="AK11" s="690"/>
      <c r="AL11" s="690"/>
      <c r="AM11" s="690"/>
      <c r="AN11" s="690"/>
      <c r="AO11" s="690"/>
      <c r="AP11" s="690"/>
      <c r="AQ11" s="690"/>
      <c r="AR11" s="690"/>
      <c r="AS11" s="743"/>
      <c r="AT11" s="762"/>
      <c r="AU11" s="690"/>
      <c r="AV11" s="690"/>
      <c r="AW11" s="690"/>
      <c r="AX11" s="690"/>
      <c r="AY11" s="690"/>
      <c r="AZ11" s="690"/>
      <c r="BA11" s="690"/>
      <c r="BB11" s="690"/>
      <c r="BC11" s="690"/>
      <c r="BD11" s="690"/>
      <c r="BE11" s="690"/>
      <c r="BF11" s="690"/>
      <c r="BG11" s="690"/>
      <c r="BH11" s="757"/>
      <c r="BI11" s="750"/>
      <c r="BJ11" s="690"/>
      <c r="BK11" s="690"/>
      <c r="BL11" s="690"/>
      <c r="BM11" s="690"/>
      <c r="BN11" s="690"/>
      <c r="BO11" s="690"/>
      <c r="BP11" s="690"/>
      <c r="BQ11" s="690"/>
      <c r="BR11" s="690"/>
      <c r="BS11" s="690"/>
      <c r="BT11" s="690"/>
      <c r="BU11" s="690"/>
      <c r="BV11" s="690"/>
      <c r="BW11" s="690"/>
      <c r="BX11" s="690"/>
      <c r="BY11" s="690"/>
      <c r="BZ11" s="690"/>
      <c r="CA11" s="690"/>
      <c r="CB11" s="690"/>
      <c r="CC11" s="690"/>
      <c r="CD11" s="690"/>
      <c r="CE11" s="690"/>
      <c r="CF11" s="690"/>
      <c r="CG11" s="690"/>
      <c r="CH11" s="690"/>
      <c r="CI11" s="690"/>
      <c r="CJ11" s="690"/>
      <c r="CK11" s="690"/>
      <c r="CL11" s="755"/>
    </row>
    <row r="12" spans="1:90" ht="19.5" hidden="1" customHeight="1">
      <c r="A12" s="1257"/>
      <c r="B12" s="866" t="s">
        <v>1005</v>
      </c>
      <c r="C12" s="150">
        <v>1</v>
      </c>
      <c r="F12" s="139"/>
      <c r="H12" s="1339" t="s">
        <v>1010</v>
      </c>
      <c r="I12" s="1340"/>
      <c r="X12" s="745"/>
      <c r="Y12" s="699"/>
      <c r="Z12" s="690"/>
      <c r="AA12" s="690"/>
      <c r="AB12" s="690"/>
      <c r="AC12" s="690"/>
      <c r="AD12" s="690"/>
      <c r="AE12" s="690"/>
      <c r="AF12" s="690"/>
      <c r="AG12" s="690"/>
      <c r="AH12" s="690"/>
      <c r="AI12" s="690"/>
      <c r="AJ12" s="690"/>
      <c r="AK12" s="690"/>
      <c r="AL12" s="690"/>
      <c r="AM12" s="690"/>
      <c r="AN12" s="690"/>
      <c r="AO12" s="690"/>
      <c r="AP12" s="690"/>
      <c r="AQ12" s="690"/>
      <c r="AR12" s="690"/>
      <c r="AS12" s="743"/>
      <c r="AT12" s="762"/>
      <c r="AU12" s="690"/>
      <c r="AV12" s="690"/>
      <c r="AW12" s="690"/>
      <c r="AX12" s="690"/>
      <c r="AY12" s="690"/>
      <c r="AZ12" s="690"/>
      <c r="BA12" s="690"/>
      <c r="BB12" s="690"/>
      <c r="BC12" s="690"/>
      <c r="BD12" s="690"/>
      <c r="BE12" s="690"/>
      <c r="BF12" s="690"/>
      <c r="BG12" s="690"/>
      <c r="BH12" s="757"/>
      <c r="BI12" s="750"/>
      <c r="BJ12" s="690"/>
      <c r="BK12" s="690"/>
      <c r="BL12" s="690"/>
      <c r="BM12" s="690"/>
      <c r="BN12" s="690"/>
      <c r="BO12" s="690"/>
      <c r="BP12" s="690"/>
      <c r="BQ12" s="690"/>
      <c r="BR12" s="690"/>
      <c r="BS12" s="690"/>
      <c r="BT12" s="690"/>
      <c r="BU12" s="690"/>
      <c r="BV12" s="690"/>
      <c r="BW12" s="690"/>
      <c r="BX12" s="690"/>
      <c r="BY12" s="690"/>
      <c r="BZ12" s="690"/>
      <c r="CA12" s="690"/>
      <c r="CB12" s="690"/>
      <c r="CC12" s="690"/>
      <c r="CD12" s="690"/>
      <c r="CE12" s="690"/>
      <c r="CF12" s="690"/>
      <c r="CG12" s="690"/>
      <c r="CH12" s="690"/>
      <c r="CI12" s="690"/>
      <c r="CJ12" s="690"/>
      <c r="CK12" s="690"/>
      <c r="CL12" s="755"/>
    </row>
    <row r="13" spans="1:90" ht="19.149999999999999" hidden="1" customHeight="1">
      <c r="A13" s="1257"/>
      <c r="B13" s="867" t="s">
        <v>1006</v>
      </c>
      <c r="C13" s="150">
        <v>2</v>
      </c>
      <c r="F13" s="139"/>
      <c r="H13" s="1307"/>
      <c r="I13" s="1254"/>
      <c r="X13" s="745"/>
      <c r="Y13" s="699"/>
      <c r="Z13" s="690"/>
      <c r="AA13" s="690"/>
      <c r="AB13" s="690"/>
      <c r="AC13" s="690"/>
      <c r="AD13" s="690"/>
      <c r="AE13" s="690"/>
      <c r="AF13" s="690"/>
      <c r="AG13" s="690"/>
      <c r="AH13" s="690"/>
      <c r="AI13" s="690"/>
      <c r="AJ13" s="690"/>
      <c r="AK13" s="690"/>
      <c r="AL13" s="690"/>
      <c r="AM13" s="690"/>
      <c r="AN13" s="690"/>
      <c r="AO13" s="690"/>
      <c r="AP13" s="690"/>
      <c r="AQ13" s="690"/>
      <c r="AR13" s="690"/>
      <c r="AS13" s="743"/>
      <c r="AT13" s="762"/>
      <c r="AU13" s="690"/>
      <c r="AV13" s="690"/>
      <c r="AW13" s="690"/>
      <c r="AX13" s="690"/>
      <c r="AY13" s="690"/>
      <c r="AZ13" s="690"/>
      <c r="BA13" s="690"/>
      <c r="BB13" s="690"/>
      <c r="BC13" s="690"/>
      <c r="BD13" s="690"/>
      <c r="BE13" s="690"/>
      <c r="BF13" s="690"/>
      <c r="BG13" s="690"/>
      <c r="BH13" s="757"/>
      <c r="BI13" s="750"/>
      <c r="BJ13" s="690"/>
      <c r="BK13" s="690"/>
      <c r="BL13" s="690"/>
      <c r="BM13" s="690"/>
      <c r="BN13" s="690"/>
      <c r="BO13" s="690"/>
      <c r="BP13" s="690"/>
      <c r="BQ13" s="690"/>
      <c r="BR13" s="690"/>
      <c r="BS13" s="690"/>
      <c r="BT13" s="690"/>
      <c r="BU13" s="690"/>
      <c r="BV13" s="690"/>
      <c r="BW13" s="690"/>
      <c r="BX13" s="690"/>
      <c r="BY13" s="690"/>
      <c r="BZ13" s="690"/>
      <c r="CA13" s="690"/>
      <c r="CB13" s="690"/>
      <c r="CC13" s="690"/>
      <c r="CD13" s="690"/>
      <c r="CE13" s="690"/>
      <c r="CF13" s="690"/>
      <c r="CG13" s="690"/>
      <c r="CH13" s="690"/>
      <c r="CI13" s="690"/>
      <c r="CJ13" s="690"/>
      <c r="CK13" s="690"/>
      <c r="CL13" s="755"/>
    </row>
    <row r="14" spans="1:90" ht="15" customHeight="1">
      <c r="A14" s="1257"/>
      <c r="B14" s="1192"/>
      <c r="C14" s="141"/>
      <c r="D14" s="148"/>
      <c r="F14" s="139"/>
      <c r="H14" s="1254"/>
      <c r="I14" s="988"/>
      <c r="X14" s="1342" t="s">
        <v>546</v>
      </c>
      <c r="Y14" s="744" t="s">
        <v>546</v>
      </c>
      <c r="Z14" s="690"/>
      <c r="AA14" s="690"/>
      <c r="AB14" s="690"/>
      <c r="AC14" s="690"/>
      <c r="AD14" s="690"/>
      <c r="AE14" s="690"/>
      <c r="AF14" s="690"/>
      <c r="AG14" s="690"/>
      <c r="AH14" s="690"/>
      <c r="AI14" s="690"/>
      <c r="AJ14" s="690"/>
      <c r="AK14" s="690"/>
      <c r="AL14" s="690"/>
      <c r="AM14" s="690"/>
      <c r="AN14" s="690"/>
      <c r="AO14" s="690"/>
      <c r="AP14" s="690"/>
      <c r="AQ14" s="690"/>
      <c r="AR14" s="690"/>
      <c r="AS14" s="1342" t="s">
        <v>546</v>
      </c>
      <c r="AT14" s="1342" t="s">
        <v>546</v>
      </c>
      <c r="AU14" s="690"/>
      <c r="AV14" s="690"/>
      <c r="AW14" s="690"/>
      <c r="AX14" s="690"/>
      <c r="AY14" s="690"/>
      <c r="AZ14" s="690"/>
      <c r="BA14" s="690"/>
      <c r="BB14" s="690"/>
      <c r="BC14" s="690"/>
      <c r="BD14" s="690"/>
      <c r="BE14" s="690"/>
      <c r="BF14" s="690"/>
      <c r="BG14" s="690"/>
      <c r="BH14" s="1342" t="s">
        <v>546</v>
      </c>
      <c r="BI14" s="1342" t="s">
        <v>546</v>
      </c>
      <c r="BJ14" s="690"/>
      <c r="BK14" s="690"/>
      <c r="BL14" s="690"/>
      <c r="BM14" s="690"/>
      <c r="BN14" s="690"/>
      <c r="BO14" s="690"/>
      <c r="BP14" s="690"/>
      <c r="BQ14" s="690"/>
      <c r="BR14" s="690"/>
      <c r="BS14" s="690"/>
      <c r="BT14" s="690"/>
      <c r="BU14" s="690"/>
      <c r="BV14" s="690"/>
      <c r="BW14" s="690"/>
      <c r="BX14" s="690"/>
      <c r="BY14" s="690"/>
      <c r="BZ14" s="690"/>
      <c r="CA14" s="690"/>
      <c r="CB14" s="690"/>
      <c r="CC14" s="690"/>
      <c r="CD14" s="690"/>
      <c r="CE14" s="690"/>
      <c r="CF14" s="690"/>
      <c r="CG14" s="690"/>
      <c r="CH14" s="690"/>
      <c r="CI14" s="690"/>
      <c r="CJ14" s="690"/>
      <c r="CK14" s="690"/>
      <c r="CL14" s="744" t="s">
        <v>546</v>
      </c>
    </row>
    <row r="15" spans="1:90" ht="15" customHeight="1">
      <c r="A15" s="1257"/>
      <c r="B15" s="1192" t="s">
        <v>876</v>
      </c>
      <c r="C15" s="1165" t="s">
        <v>835</v>
      </c>
      <c r="D15" s="1163"/>
      <c r="E15" s="140"/>
      <c r="F15" s="139"/>
      <c r="H15" s="1254"/>
      <c r="I15" s="988"/>
      <c r="X15" s="745"/>
      <c r="Y15" s="699"/>
      <c r="Z15" s="690"/>
      <c r="AA15" s="690"/>
      <c r="AB15" s="690"/>
      <c r="AC15" s="690"/>
      <c r="AD15" s="690"/>
      <c r="AE15" s="690"/>
      <c r="AF15" s="690"/>
      <c r="AG15" s="690"/>
      <c r="AH15" s="690"/>
      <c r="AI15" s="690"/>
      <c r="AJ15" s="690"/>
      <c r="AK15" s="690"/>
      <c r="AL15" s="690"/>
      <c r="AM15" s="690"/>
      <c r="AN15" s="690"/>
      <c r="AO15" s="690"/>
      <c r="AP15" s="690"/>
      <c r="AQ15" s="690"/>
      <c r="AR15" s="690"/>
      <c r="AS15" s="743"/>
      <c r="AT15" s="762"/>
      <c r="AU15" s="690"/>
      <c r="AV15" s="690"/>
      <c r="AW15" s="690"/>
      <c r="AX15" s="690"/>
      <c r="AY15" s="690"/>
      <c r="AZ15" s="690"/>
      <c r="BA15" s="690"/>
      <c r="BB15" s="690"/>
      <c r="BC15" s="690"/>
      <c r="BD15" s="690"/>
      <c r="BE15" s="690"/>
      <c r="BF15" s="690"/>
      <c r="BG15" s="690"/>
      <c r="BH15" s="757"/>
      <c r="BI15" s="750"/>
      <c r="BJ15" s="690"/>
      <c r="BK15" s="690"/>
      <c r="BL15" s="690"/>
      <c r="BM15" s="690"/>
      <c r="BN15" s="690"/>
      <c r="BO15" s="690"/>
      <c r="BP15" s="690"/>
      <c r="BQ15" s="690"/>
      <c r="BR15" s="690"/>
      <c r="BS15" s="690"/>
      <c r="BT15" s="690"/>
      <c r="BU15" s="690"/>
      <c r="BV15" s="690"/>
      <c r="BW15" s="690"/>
      <c r="BX15" s="690"/>
      <c r="BY15" s="690"/>
      <c r="BZ15" s="690"/>
      <c r="CA15" s="690"/>
      <c r="CB15" s="690"/>
      <c r="CC15" s="690"/>
      <c r="CD15" s="690"/>
      <c r="CE15" s="690"/>
      <c r="CF15" s="690"/>
      <c r="CG15" s="690"/>
      <c r="CH15" s="690"/>
      <c r="CI15" s="690"/>
      <c r="CJ15" s="690"/>
      <c r="CK15" s="690"/>
      <c r="CL15" s="755"/>
    </row>
    <row r="16" spans="1:90" ht="15" customHeight="1">
      <c r="A16" s="1257"/>
      <c r="B16" s="1192" t="s">
        <v>875</v>
      </c>
      <c r="F16" s="139"/>
      <c r="H16" s="1254"/>
      <c r="I16" s="988"/>
      <c r="X16" s="745"/>
      <c r="Y16" s="699"/>
      <c r="Z16" s="690"/>
      <c r="AA16" s="690"/>
      <c r="AB16" s="690"/>
      <c r="AC16" s="690"/>
      <c r="AD16" s="690"/>
      <c r="AE16" s="690"/>
      <c r="AF16" s="690"/>
      <c r="AG16" s="690"/>
      <c r="AH16" s="690"/>
      <c r="AI16" s="690"/>
      <c r="AJ16" s="690"/>
      <c r="AK16" s="690"/>
      <c r="AL16" s="690"/>
      <c r="AM16" s="690"/>
      <c r="AN16" s="690"/>
      <c r="AO16" s="690"/>
      <c r="AP16" s="690"/>
      <c r="AQ16" s="690"/>
      <c r="AR16" s="690"/>
      <c r="AS16" s="743"/>
      <c r="AT16" s="762"/>
      <c r="AU16" s="690"/>
      <c r="AV16" s="690"/>
      <c r="AW16" s="690"/>
      <c r="AX16" s="690"/>
      <c r="AY16" s="690"/>
      <c r="AZ16" s="690"/>
      <c r="BA16" s="690"/>
      <c r="BB16" s="690"/>
      <c r="BC16" s="690"/>
      <c r="BD16" s="690"/>
      <c r="BE16" s="690"/>
      <c r="BF16" s="690"/>
      <c r="BG16" s="690"/>
      <c r="BH16" s="757"/>
      <c r="BI16" s="750"/>
      <c r="BJ16" s="690"/>
      <c r="BK16" s="690"/>
      <c r="BL16" s="690"/>
      <c r="BM16" s="690"/>
      <c r="BN16" s="690"/>
      <c r="BO16" s="690"/>
      <c r="BP16" s="690"/>
      <c r="BQ16" s="690"/>
      <c r="BR16" s="690"/>
      <c r="BS16" s="690"/>
      <c r="BT16" s="690"/>
      <c r="BU16" s="690"/>
      <c r="BV16" s="690"/>
      <c r="BW16" s="690"/>
      <c r="BX16" s="690"/>
      <c r="BY16" s="690"/>
      <c r="BZ16" s="690"/>
      <c r="CA16" s="690"/>
      <c r="CB16" s="690"/>
      <c r="CC16" s="690"/>
      <c r="CD16" s="690"/>
      <c r="CE16" s="690"/>
      <c r="CF16" s="690"/>
      <c r="CG16" s="690"/>
      <c r="CH16" s="690"/>
      <c r="CI16" s="690"/>
      <c r="CJ16" s="690"/>
      <c r="CK16" s="690"/>
      <c r="CL16" s="755"/>
    </row>
    <row r="17" spans="1:90" ht="15" customHeight="1">
      <c r="A17" s="1257"/>
      <c r="B17" s="1192" t="s">
        <v>777</v>
      </c>
      <c r="C17" s="141"/>
      <c r="D17" s="148"/>
      <c r="F17" s="139"/>
      <c r="H17" s="1254"/>
      <c r="I17" s="988"/>
      <c r="X17" s="745"/>
      <c r="Y17" s="699"/>
      <c r="Z17" s="690"/>
      <c r="AA17" s="690"/>
      <c r="AB17" s="690"/>
      <c r="AC17" s="690"/>
      <c r="AD17" s="690"/>
      <c r="AE17" s="690"/>
      <c r="AF17" s="690"/>
      <c r="AG17" s="690"/>
      <c r="AH17" s="690"/>
      <c r="AI17" s="690"/>
      <c r="AJ17" s="690"/>
      <c r="AK17" s="690"/>
      <c r="AL17" s="690"/>
      <c r="AM17" s="690"/>
      <c r="AN17" s="690"/>
      <c r="AO17" s="690"/>
      <c r="AP17" s="690"/>
      <c r="AQ17" s="690"/>
      <c r="AR17" s="690"/>
      <c r="AS17" s="743"/>
      <c r="AT17" s="762"/>
      <c r="AU17" s="690"/>
      <c r="AV17" s="690"/>
      <c r="AW17" s="690"/>
      <c r="AX17" s="690"/>
      <c r="AY17" s="690"/>
      <c r="AZ17" s="690"/>
      <c r="BA17" s="690"/>
      <c r="BB17" s="690"/>
      <c r="BC17" s="690"/>
      <c r="BD17" s="690"/>
      <c r="BE17" s="690"/>
      <c r="BF17" s="690"/>
      <c r="BG17" s="690"/>
      <c r="BH17" s="757"/>
      <c r="BI17" s="750"/>
      <c r="BJ17" s="690"/>
      <c r="BK17" s="690"/>
      <c r="BL17" s="690"/>
      <c r="BM17" s="690"/>
      <c r="BN17" s="690"/>
      <c r="BO17" s="690"/>
      <c r="BP17" s="690"/>
      <c r="BQ17" s="690"/>
      <c r="BR17" s="690"/>
      <c r="BS17" s="690"/>
      <c r="BT17" s="690"/>
      <c r="BU17" s="690"/>
      <c r="BV17" s="690"/>
      <c r="BW17" s="690"/>
      <c r="BX17" s="690"/>
      <c r="BY17" s="690"/>
      <c r="BZ17" s="690"/>
      <c r="CA17" s="690"/>
      <c r="CB17" s="690"/>
      <c r="CC17" s="690"/>
      <c r="CD17" s="690"/>
      <c r="CE17" s="690"/>
      <c r="CF17" s="690"/>
      <c r="CG17" s="690"/>
      <c r="CH17" s="690"/>
      <c r="CI17" s="690"/>
      <c r="CJ17" s="690"/>
      <c r="CK17" s="690"/>
      <c r="CL17" s="755"/>
    </row>
    <row r="18" spans="1:90" ht="21" customHeight="1" thickBot="1">
      <c r="A18" s="1257"/>
      <c r="B18" s="149" t="s">
        <v>26</v>
      </c>
      <c r="C18" s="141"/>
      <c r="D18" s="148"/>
      <c r="F18" s="139"/>
      <c r="H18" s="1254"/>
      <c r="I18" s="988"/>
      <c r="X18" s="745"/>
      <c r="Y18" s="699"/>
      <c r="Z18" s="690"/>
      <c r="AA18" s="690"/>
      <c r="AB18" s="690"/>
      <c r="AC18" s="690"/>
      <c r="AD18" s="690"/>
      <c r="AE18" s="690"/>
      <c r="AF18" s="690"/>
      <c r="AG18" s="690"/>
      <c r="AH18" s="690"/>
      <c r="AI18" s="690"/>
      <c r="AJ18" s="690"/>
      <c r="AK18" s="690"/>
      <c r="AL18" s="690"/>
      <c r="AM18" s="690"/>
      <c r="AN18" s="690"/>
      <c r="AO18" s="690"/>
      <c r="AP18" s="690"/>
      <c r="AQ18" s="690"/>
      <c r="AR18" s="690"/>
      <c r="AS18" s="743"/>
      <c r="AT18" s="762"/>
      <c r="AU18" s="690"/>
      <c r="AV18" s="690"/>
      <c r="AW18" s="690"/>
      <c r="AX18" s="690"/>
      <c r="AY18" s="690"/>
      <c r="AZ18" s="690"/>
      <c r="BA18" s="690"/>
      <c r="BB18" s="690"/>
      <c r="BC18" s="690"/>
      <c r="BD18" s="690"/>
      <c r="BE18" s="690"/>
      <c r="BF18" s="690"/>
      <c r="BG18" s="690"/>
      <c r="BH18" s="757"/>
      <c r="BI18" s="750"/>
      <c r="BJ18" s="690"/>
      <c r="BK18" s="690"/>
      <c r="BL18" s="690"/>
      <c r="BM18" s="690"/>
      <c r="BN18" s="690"/>
      <c r="BO18" s="690"/>
      <c r="BP18" s="690"/>
      <c r="BQ18" s="690"/>
      <c r="BR18" s="690"/>
      <c r="BS18" s="690"/>
      <c r="BT18" s="690"/>
      <c r="BU18" s="690"/>
      <c r="BV18" s="690"/>
      <c r="BW18" s="690"/>
      <c r="BX18" s="690"/>
      <c r="BY18" s="690"/>
      <c r="BZ18" s="690"/>
      <c r="CA18" s="690"/>
      <c r="CB18" s="690"/>
      <c r="CC18" s="690"/>
      <c r="CD18" s="690"/>
      <c r="CE18" s="690"/>
      <c r="CF18" s="690"/>
      <c r="CG18" s="690"/>
      <c r="CH18" s="690"/>
      <c r="CI18" s="690"/>
      <c r="CJ18" s="690"/>
      <c r="CK18" s="690"/>
      <c r="CL18" s="755"/>
    </row>
    <row r="19" spans="1:90" ht="22.15" customHeight="1" thickBot="1">
      <c r="A19" s="1256">
        <v>3</v>
      </c>
      <c r="B19" s="137"/>
      <c r="C19" s="568" t="s">
        <v>150</v>
      </c>
      <c r="F19" s="139"/>
      <c r="H19" s="1255">
        <f>EXACT($B19,$B20)*$C20</f>
        <v>0</v>
      </c>
      <c r="I19" s="273" t="b">
        <f>IF(COUNTBLANK(B19),FALSE,TRUE)</f>
        <v>0</v>
      </c>
      <c r="X19" s="745"/>
      <c r="Y19" s="699"/>
      <c r="Z19" s="690"/>
      <c r="AA19" s="690"/>
      <c r="AB19" s="690"/>
      <c r="AC19" s="690"/>
      <c r="AD19" s="690"/>
      <c r="AE19" s="690"/>
      <c r="AF19" s="690"/>
      <c r="AG19" s="690"/>
      <c r="AH19" s="690"/>
      <c r="AI19" s="690"/>
      <c r="AJ19" s="690"/>
      <c r="AK19" s="690"/>
      <c r="AL19" s="690"/>
      <c r="AM19" s="690"/>
      <c r="AN19" s="690"/>
      <c r="AO19" s="690"/>
      <c r="AP19" s="690"/>
      <c r="AQ19" s="690"/>
      <c r="AR19" s="690"/>
      <c r="AS19" s="743"/>
      <c r="AT19" s="762"/>
      <c r="AU19" s="690"/>
      <c r="AV19" s="690"/>
      <c r="AW19" s="690"/>
      <c r="AX19" s="690"/>
      <c r="AY19" s="690"/>
      <c r="AZ19" s="690"/>
      <c r="BA19" s="690"/>
      <c r="BB19" s="690"/>
      <c r="BC19" s="690"/>
      <c r="BD19" s="690"/>
      <c r="BE19" s="690"/>
      <c r="BF19" s="690"/>
      <c r="BG19" s="690"/>
      <c r="BH19" s="757"/>
      <c r="BI19" s="750"/>
      <c r="BJ19" s="690"/>
      <c r="BK19" s="690"/>
      <c r="BL19" s="690"/>
      <c r="BM19" s="690"/>
      <c r="BN19" s="690"/>
      <c r="BO19" s="690"/>
      <c r="BP19" s="690"/>
      <c r="BQ19" s="690"/>
      <c r="BR19" s="690"/>
      <c r="BS19" s="690"/>
      <c r="BT19" s="690"/>
      <c r="BU19" s="690"/>
      <c r="BV19" s="690"/>
      <c r="BW19" s="690"/>
      <c r="BX19" s="690"/>
      <c r="BY19" s="690"/>
      <c r="BZ19" s="690"/>
      <c r="CA19" s="690"/>
      <c r="CB19" s="690"/>
      <c r="CC19" s="690"/>
      <c r="CD19" s="690"/>
      <c r="CE19" s="690"/>
      <c r="CF19" s="690"/>
      <c r="CG19" s="690"/>
      <c r="CH19" s="690"/>
      <c r="CI19" s="690"/>
      <c r="CJ19" s="690"/>
      <c r="CK19" s="690"/>
      <c r="CL19" s="755"/>
    </row>
    <row r="20" spans="1:90" ht="15" hidden="1" customHeight="1">
      <c r="A20" s="1257"/>
      <c r="B20" s="866" t="s">
        <v>24</v>
      </c>
      <c r="C20" s="150">
        <v>1</v>
      </c>
      <c r="F20" s="139"/>
      <c r="H20" s="1255"/>
      <c r="I20" s="988"/>
      <c r="X20" s="745"/>
      <c r="Y20" s="601" t="s">
        <v>535</v>
      </c>
      <c r="Z20" s="690"/>
      <c r="AA20" s="690"/>
      <c r="AB20" s="690"/>
      <c r="AC20" s="690"/>
      <c r="AD20" s="690"/>
      <c r="AE20" s="690"/>
      <c r="AF20" s="690"/>
      <c r="AG20" s="690"/>
      <c r="AH20" s="690"/>
      <c r="AI20" s="690"/>
      <c r="AJ20" s="690"/>
      <c r="AK20" s="690"/>
      <c r="AL20" s="690"/>
      <c r="AM20" s="690"/>
      <c r="AN20" s="690"/>
      <c r="AO20" s="690"/>
      <c r="AP20" s="690"/>
      <c r="AQ20" s="690"/>
      <c r="AR20" s="690"/>
      <c r="AS20" s="743"/>
      <c r="AT20" s="762"/>
      <c r="AU20" s="690"/>
      <c r="AV20" s="690"/>
      <c r="AW20" s="690"/>
      <c r="AX20" s="690"/>
      <c r="AY20" s="690"/>
      <c r="AZ20" s="690"/>
      <c r="BA20" s="690"/>
      <c r="BB20" s="690"/>
      <c r="BC20" s="690"/>
      <c r="BD20" s="690"/>
      <c r="BE20" s="690"/>
      <c r="BF20" s="690"/>
      <c r="BG20" s="690"/>
      <c r="BH20" s="757"/>
      <c r="BI20" s="750"/>
      <c r="BJ20" s="690"/>
      <c r="BK20" s="690"/>
      <c r="BL20" s="690"/>
      <c r="BM20" s="690"/>
      <c r="BN20" s="690"/>
      <c r="BO20" s="690"/>
      <c r="BP20" s="690"/>
      <c r="BQ20" s="690"/>
      <c r="BR20" s="690"/>
      <c r="BS20" s="690"/>
      <c r="BT20" s="690"/>
      <c r="BU20" s="690"/>
      <c r="BV20" s="690"/>
      <c r="BW20" s="690"/>
      <c r="BX20" s="690"/>
      <c r="BY20" s="690"/>
      <c r="BZ20" s="690"/>
      <c r="CA20" s="690"/>
      <c r="CB20" s="690"/>
      <c r="CC20" s="690"/>
      <c r="CD20" s="690"/>
      <c r="CE20" s="690"/>
      <c r="CF20" s="690"/>
      <c r="CG20" s="690"/>
      <c r="CH20" s="690"/>
      <c r="CI20" s="690"/>
      <c r="CJ20" s="690"/>
      <c r="CK20" s="690"/>
      <c r="CL20" s="755"/>
    </row>
    <row r="21" spans="1:90" ht="15" hidden="1" customHeight="1">
      <c r="A21" s="1257"/>
      <c r="B21" s="867" t="s">
        <v>23</v>
      </c>
      <c r="C21" s="150">
        <v>0</v>
      </c>
      <c r="F21" s="139"/>
      <c r="H21" s="1255"/>
      <c r="I21" s="988"/>
      <c r="X21" s="745"/>
      <c r="Y21" s="601" t="s">
        <v>535</v>
      </c>
      <c r="Z21" s="690"/>
      <c r="AA21" s="690"/>
      <c r="AB21" s="690"/>
      <c r="AC21" s="690"/>
      <c r="AD21" s="690"/>
      <c r="AE21" s="690"/>
      <c r="AF21" s="690"/>
      <c r="AG21" s="690"/>
      <c r="AH21" s="690"/>
      <c r="AI21" s="690"/>
      <c r="AJ21" s="690"/>
      <c r="AK21" s="690"/>
      <c r="AL21" s="690"/>
      <c r="AM21" s="690"/>
      <c r="AN21" s="690"/>
      <c r="AO21" s="690"/>
      <c r="AP21" s="690"/>
      <c r="AQ21" s="690"/>
      <c r="AR21" s="690"/>
      <c r="AS21" s="743"/>
      <c r="AT21" s="762"/>
      <c r="AU21" s="690"/>
      <c r="AV21" s="690"/>
      <c r="AW21" s="690"/>
      <c r="AX21" s="690"/>
      <c r="AY21" s="690"/>
      <c r="AZ21" s="690"/>
      <c r="BA21" s="690"/>
      <c r="BB21" s="690"/>
      <c r="BC21" s="690"/>
      <c r="BD21" s="690"/>
      <c r="BE21" s="690"/>
      <c r="BF21" s="690"/>
      <c r="BG21" s="690"/>
      <c r="BH21" s="757"/>
      <c r="BI21" s="750"/>
      <c r="BJ21" s="690"/>
      <c r="BK21" s="690"/>
      <c r="BL21" s="690"/>
      <c r="BM21" s="690"/>
      <c r="BN21" s="690"/>
      <c r="BO21" s="690"/>
      <c r="BP21" s="690"/>
      <c r="BQ21" s="690"/>
      <c r="BR21" s="690"/>
      <c r="BS21" s="690"/>
      <c r="BT21" s="690"/>
      <c r="BU21" s="690"/>
      <c r="BV21" s="690"/>
      <c r="BW21" s="690"/>
      <c r="BX21" s="690"/>
      <c r="BY21" s="690"/>
      <c r="BZ21" s="690"/>
      <c r="CA21" s="690"/>
      <c r="CB21" s="690"/>
      <c r="CC21" s="690"/>
      <c r="CD21" s="690"/>
      <c r="CE21" s="690"/>
      <c r="CF21" s="690"/>
      <c r="CG21" s="690"/>
      <c r="CH21" s="690"/>
      <c r="CI21" s="690"/>
      <c r="CJ21" s="690"/>
      <c r="CK21" s="690"/>
      <c r="CL21" s="755"/>
    </row>
    <row r="22" spans="1:90" ht="21.75" customHeight="1">
      <c r="A22" s="1257"/>
      <c r="B22" s="827"/>
      <c r="C22" s="141"/>
      <c r="F22" s="139"/>
      <c r="H22" s="1255"/>
      <c r="I22" s="988"/>
      <c r="X22" s="745"/>
      <c r="Y22" s="744" t="s">
        <v>546</v>
      </c>
      <c r="Z22" s="690"/>
      <c r="AA22" s="690"/>
      <c r="AB22" s="690"/>
      <c r="AC22" s="690"/>
      <c r="AD22" s="690"/>
      <c r="AE22" s="690"/>
      <c r="AF22" s="690"/>
      <c r="AG22" s="690"/>
      <c r="AH22" s="690"/>
      <c r="AI22" s="690"/>
      <c r="AJ22" s="690"/>
      <c r="AK22" s="690"/>
      <c r="AL22" s="690"/>
      <c r="AM22" s="690"/>
      <c r="AN22" s="690"/>
      <c r="AO22" s="690"/>
      <c r="AP22" s="690"/>
      <c r="AQ22" s="690"/>
      <c r="AR22" s="690"/>
      <c r="AS22" s="743"/>
      <c r="AT22" s="762"/>
      <c r="AU22" s="690"/>
      <c r="AV22" s="690"/>
      <c r="AW22" s="690"/>
      <c r="AX22" s="690"/>
      <c r="AY22" s="690"/>
      <c r="AZ22" s="690"/>
      <c r="BA22" s="690"/>
      <c r="BB22" s="690"/>
      <c r="BC22" s="690"/>
      <c r="BD22" s="690"/>
      <c r="BE22" s="690"/>
      <c r="BF22" s="690"/>
      <c r="BG22" s="690"/>
      <c r="BH22" s="757"/>
      <c r="BI22" s="750"/>
      <c r="BJ22" s="690"/>
      <c r="BK22" s="690"/>
      <c r="BL22" s="690"/>
      <c r="BM22" s="690"/>
      <c r="BN22" s="690"/>
      <c r="BO22" s="690"/>
      <c r="BP22" s="690"/>
      <c r="BQ22" s="690"/>
      <c r="BR22" s="690"/>
      <c r="BS22" s="690"/>
      <c r="BT22" s="690"/>
      <c r="BU22" s="690"/>
      <c r="BV22" s="690"/>
      <c r="BW22" s="690"/>
      <c r="BX22" s="690"/>
      <c r="BY22" s="690"/>
      <c r="BZ22" s="690"/>
      <c r="CA22" s="690"/>
      <c r="CB22" s="690"/>
      <c r="CC22" s="690"/>
      <c r="CD22" s="690"/>
      <c r="CE22" s="690"/>
      <c r="CF22" s="690"/>
      <c r="CG22" s="690"/>
      <c r="CH22" s="690"/>
      <c r="CI22" s="690"/>
      <c r="CJ22" s="690"/>
      <c r="CK22" s="690"/>
      <c r="CL22" s="755"/>
    </row>
    <row r="23" spans="1:90" ht="21.75" customHeight="1" thickBot="1">
      <c r="A23" s="1257"/>
      <c r="B23" s="149" t="s">
        <v>951</v>
      </c>
      <c r="C23" s="141"/>
      <c r="F23" s="139"/>
      <c r="H23" s="1255"/>
      <c r="I23" s="988"/>
      <c r="X23" s="745"/>
      <c r="Y23" s="699"/>
      <c r="Z23" s="690"/>
      <c r="AA23" s="690"/>
      <c r="AB23" s="690"/>
      <c r="AC23" s="690"/>
      <c r="AD23" s="690"/>
      <c r="AE23" s="690"/>
      <c r="AF23" s="690"/>
      <c r="AG23" s="690"/>
      <c r="AH23" s="690"/>
      <c r="AI23" s="690"/>
      <c r="AJ23" s="690"/>
      <c r="AK23" s="690"/>
      <c r="AL23" s="690"/>
      <c r="AM23" s="690"/>
      <c r="AN23" s="690"/>
      <c r="AO23" s="690"/>
      <c r="AP23" s="690"/>
      <c r="AQ23" s="690"/>
      <c r="AR23" s="690"/>
      <c r="AS23" s="743"/>
      <c r="AT23" s="762"/>
      <c r="AU23" s="690"/>
      <c r="AV23" s="690"/>
      <c r="AW23" s="690"/>
      <c r="AX23" s="690"/>
      <c r="AY23" s="690"/>
      <c r="AZ23" s="690"/>
      <c r="BA23" s="690"/>
      <c r="BB23" s="690"/>
      <c r="BC23" s="690"/>
      <c r="BD23" s="690"/>
      <c r="BE23" s="690"/>
      <c r="BF23" s="690"/>
      <c r="BG23" s="690"/>
      <c r="BH23" s="757"/>
      <c r="BI23" s="750"/>
      <c r="BJ23" s="690"/>
      <c r="BK23" s="690"/>
      <c r="BL23" s="690"/>
      <c r="BM23" s="690"/>
      <c r="BN23" s="690"/>
      <c r="BO23" s="690"/>
      <c r="BP23" s="690"/>
      <c r="BQ23" s="690"/>
      <c r="BR23" s="690"/>
      <c r="BS23" s="690"/>
      <c r="BT23" s="690"/>
      <c r="BU23" s="690"/>
      <c r="BV23" s="690"/>
      <c r="BW23" s="690"/>
      <c r="BX23" s="690"/>
      <c r="BY23" s="690"/>
      <c r="BZ23" s="690"/>
      <c r="CA23" s="690"/>
      <c r="CB23" s="690"/>
      <c r="CC23" s="690"/>
      <c r="CD23" s="690"/>
      <c r="CE23" s="690"/>
      <c r="CF23" s="690"/>
      <c r="CG23" s="690"/>
      <c r="CH23" s="690"/>
      <c r="CI23" s="690"/>
      <c r="CJ23" s="690"/>
      <c r="CK23" s="690"/>
      <c r="CL23" s="755"/>
    </row>
    <row r="24" spans="1:90" ht="22.5" customHeight="1" thickBot="1">
      <c r="A24" s="1256">
        <v>4</v>
      </c>
      <c r="B24" s="137"/>
      <c r="C24" s="568" t="s">
        <v>150</v>
      </c>
      <c r="F24" s="139"/>
      <c r="H24" s="1255">
        <f>EXACT($B24,$B25)*$C25</f>
        <v>0</v>
      </c>
      <c r="I24" s="273" t="b">
        <f>IF(COUNTBLANK(B24),FALSE,TRUE)</f>
        <v>0</v>
      </c>
      <c r="X24" s="745"/>
      <c r="Y24" s="699"/>
      <c r="Z24" s="690"/>
      <c r="AA24" s="690"/>
      <c r="AB24" s="690"/>
      <c r="AC24" s="690"/>
      <c r="AD24" s="690"/>
      <c r="AE24" s="690"/>
      <c r="AF24" s="690"/>
      <c r="AG24" s="690"/>
      <c r="AH24" s="690"/>
      <c r="AI24" s="690"/>
      <c r="AJ24" s="690"/>
      <c r="AK24" s="690"/>
      <c r="AL24" s="690"/>
      <c r="AM24" s="690"/>
      <c r="AN24" s="690"/>
      <c r="AO24" s="690"/>
      <c r="AP24" s="690"/>
      <c r="AQ24" s="690"/>
      <c r="AR24" s="690"/>
      <c r="AS24" s="743"/>
      <c r="AT24" s="762"/>
      <c r="AU24" s="690"/>
      <c r="AV24" s="690"/>
      <c r="AW24" s="690"/>
      <c r="AX24" s="690"/>
      <c r="AY24" s="690"/>
      <c r="AZ24" s="690"/>
      <c r="BA24" s="690"/>
      <c r="BB24" s="690"/>
      <c r="BC24" s="690"/>
      <c r="BD24" s="690"/>
      <c r="BE24" s="690"/>
      <c r="BF24" s="690"/>
      <c r="BG24" s="690"/>
      <c r="BH24" s="757"/>
      <c r="BI24" s="75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755"/>
    </row>
    <row r="25" spans="1:90" ht="15" hidden="1" customHeight="1">
      <c r="A25" s="1257"/>
      <c r="B25" s="866" t="s">
        <v>25</v>
      </c>
      <c r="C25" s="150">
        <v>2</v>
      </c>
      <c r="F25" s="139"/>
      <c r="H25" s="1255"/>
      <c r="I25" s="988"/>
      <c r="X25" s="745"/>
      <c r="Y25" s="699"/>
      <c r="Z25" s="690"/>
      <c r="AA25" s="690"/>
      <c r="AB25" s="690"/>
      <c r="AC25" s="690"/>
      <c r="AD25" s="690"/>
      <c r="AE25" s="690"/>
      <c r="AF25" s="690"/>
      <c r="AG25" s="690"/>
      <c r="AH25" s="690"/>
      <c r="AI25" s="690"/>
      <c r="AJ25" s="690"/>
      <c r="AK25" s="690"/>
      <c r="AL25" s="690"/>
      <c r="AM25" s="690"/>
      <c r="AN25" s="690"/>
      <c r="AO25" s="690"/>
      <c r="AP25" s="690"/>
      <c r="AQ25" s="690"/>
      <c r="AR25" s="690"/>
      <c r="AS25" s="743"/>
      <c r="AT25" s="762"/>
      <c r="AU25" s="690"/>
      <c r="AV25" s="690"/>
      <c r="AW25" s="690"/>
      <c r="AX25" s="690"/>
      <c r="AY25" s="690"/>
      <c r="AZ25" s="690"/>
      <c r="BA25" s="690"/>
      <c r="BB25" s="690"/>
      <c r="BC25" s="690"/>
      <c r="BD25" s="690"/>
      <c r="BE25" s="690"/>
      <c r="BF25" s="690"/>
      <c r="BG25" s="690"/>
      <c r="BH25" s="757"/>
      <c r="BI25" s="75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755"/>
    </row>
    <row r="26" spans="1:90" ht="15" hidden="1" customHeight="1">
      <c r="A26" s="1257"/>
      <c r="B26" s="867" t="s">
        <v>29</v>
      </c>
      <c r="C26" s="150">
        <v>0</v>
      </c>
      <c r="F26" s="139"/>
      <c r="H26" s="1255"/>
      <c r="I26" s="988"/>
      <c r="X26" s="745"/>
      <c r="Y26" s="699"/>
      <c r="Z26" s="690"/>
      <c r="AA26" s="690"/>
      <c r="AB26" s="690"/>
      <c r="AC26" s="690"/>
      <c r="AD26" s="690"/>
      <c r="AE26" s="690"/>
      <c r="AF26" s="690"/>
      <c r="AG26" s="690"/>
      <c r="AH26" s="690"/>
      <c r="AI26" s="690"/>
      <c r="AJ26" s="690"/>
      <c r="AK26" s="690"/>
      <c r="AL26" s="690"/>
      <c r="AM26" s="690"/>
      <c r="AN26" s="690"/>
      <c r="AO26" s="690"/>
      <c r="AP26" s="690"/>
      <c r="AQ26" s="690"/>
      <c r="AR26" s="690"/>
      <c r="AS26" s="743"/>
      <c r="AT26" s="762"/>
      <c r="AU26" s="690"/>
      <c r="AV26" s="690"/>
      <c r="AW26" s="690"/>
      <c r="AX26" s="690"/>
      <c r="AY26" s="690"/>
      <c r="AZ26" s="690"/>
      <c r="BA26" s="690"/>
      <c r="BB26" s="690"/>
      <c r="BC26" s="690"/>
      <c r="BD26" s="690"/>
      <c r="BE26" s="690"/>
      <c r="BF26" s="690"/>
      <c r="BG26" s="690"/>
      <c r="BH26" s="757"/>
      <c r="BI26" s="750"/>
      <c r="BJ26" s="690"/>
      <c r="BK26" s="690"/>
      <c r="BL26" s="690"/>
      <c r="BM26" s="690"/>
      <c r="BN26" s="690"/>
      <c r="BO26" s="690"/>
      <c r="BP26" s="690"/>
      <c r="BQ26" s="690"/>
      <c r="BR26" s="690"/>
      <c r="BS26" s="690"/>
      <c r="BT26" s="690"/>
      <c r="BU26" s="690"/>
      <c r="BV26" s="690"/>
      <c r="BW26" s="690"/>
      <c r="BX26" s="690"/>
      <c r="BY26" s="690"/>
      <c r="BZ26" s="690"/>
      <c r="CA26" s="690"/>
      <c r="CB26" s="690"/>
      <c r="CC26" s="690"/>
      <c r="CD26" s="690"/>
      <c r="CE26" s="690"/>
      <c r="CF26" s="690"/>
      <c r="CG26" s="690"/>
      <c r="CH26" s="690"/>
      <c r="CI26" s="690"/>
      <c r="CJ26" s="690"/>
      <c r="CK26" s="690"/>
      <c r="CL26" s="755"/>
    </row>
    <row r="27" spans="1:90" ht="21.75" customHeight="1">
      <c r="A27" s="1257"/>
      <c r="B27" s="151"/>
      <c r="C27" s="141"/>
      <c r="F27" s="139"/>
      <c r="H27" s="1255"/>
      <c r="I27" s="988"/>
      <c r="X27" s="745"/>
      <c r="Y27" s="699"/>
      <c r="Z27" s="690"/>
      <c r="AA27" s="690"/>
      <c r="AB27" s="690"/>
      <c r="AC27" s="690"/>
      <c r="AD27" s="690"/>
      <c r="AE27" s="690"/>
      <c r="AF27" s="690"/>
      <c r="AG27" s="690"/>
      <c r="AH27" s="690"/>
      <c r="AI27" s="690"/>
      <c r="AJ27" s="690"/>
      <c r="AK27" s="690"/>
      <c r="AL27" s="690"/>
      <c r="AM27" s="690"/>
      <c r="AN27" s="690"/>
      <c r="AO27" s="690"/>
      <c r="AP27" s="690"/>
      <c r="AQ27" s="690"/>
      <c r="AR27" s="690"/>
      <c r="AS27" s="743"/>
      <c r="AT27" s="762"/>
      <c r="AU27" s="690"/>
      <c r="AV27" s="690"/>
      <c r="AW27" s="690"/>
      <c r="AX27" s="690"/>
      <c r="AY27" s="690"/>
      <c r="AZ27" s="690"/>
      <c r="BA27" s="690"/>
      <c r="BB27" s="690"/>
      <c r="BC27" s="690"/>
      <c r="BD27" s="690"/>
      <c r="BE27" s="690"/>
      <c r="BF27" s="690"/>
      <c r="BG27" s="690"/>
      <c r="BH27" s="757"/>
      <c r="BI27" s="750"/>
      <c r="BJ27" s="690"/>
      <c r="BK27" s="690"/>
      <c r="BL27" s="690"/>
      <c r="BM27" s="690"/>
      <c r="BN27" s="690"/>
      <c r="BO27" s="690"/>
      <c r="BP27" s="690"/>
      <c r="BQ27" s="690"/>
      <c r="BR27" s="690"/>
      <c r="BS27" s="690"/>
      <c r="BT27" s="690"/>
      <c r="BU27" s="690"/>
      <c r="BV27" s="690"/>
      <c r="BW27" s="690"/>
      <c r="BX27" s="690"/>
      <c r="BY27" s="690"/>
      <c r="BZ27" s="690"/>
      <c r="CA27" s="690"/>
      <c r="CB27" s="690"/>
      <c r="CC27" s="690"/>
      <c r="CD27" s="690"/>
      <c r="CE27" s="690"/>
      <c r="CF27" s="690"/>
      <c r="CG27" s="690"/>
      <c r="CH27" s="690"/>
      <c r="CI27" s="690"/>
      <c r="CJ27" s="690"/>
      <c r="CK27" s="690"/>
      <c r="CL27" s="755"/>
    </row>
    <row r="28" spans="1:90" ht="21.75" customHeight="1" thickBot="1">
      <c r="A28" s="1257"/>
      <c r="B28" s="149" t="s">
        <v>952</v>
      </c>
      <c r="C28" s="141"/>
      <c r="F28" s="139"/>
      <c r="H28" s="1255"/>
      <c r="I28" s="988"/>
      <c r="X28" s="745"/>
      <c r="Y28" s="699"/>
      <c r="Z28" s="690"/>
      <c r="AA28" s="690"/>
      <c r="AB28" s="690"/>
      <c r="AC28" s="690"/>
      <c r="AD28" s="690"/>
      <c r="AE28" s="690"/>
      <c r="AF28" s="690"/>
      <c r="AG28" s="690"/>
      <c r="AH28" s="690"/>
      <c r="AI28" s="690"/>
      <c r="AJ28" s="690"/>
      <c r="AK28" s="690"/>
      <c r="AL28" s="690"/>
      <c r="AM28" s="690"/>
      <c r="AN28" s="690"/>
      <c r="AO28" s="690"/>
      <c r="AP28" s="690"/>
      <c r="AQ28" s="690"/>
      <c r="AR28" s="690"/>
      <c r="AS28" s="743"/>
      <c r="AT28" s="762"/>
      <c r="AU28" s="690"/>
      <c r="AV28" s="690"/>
      <c r="AW28" s="690"/>
      <c r="AX28" s="690"/>
      <c r="AY28" s="690"/>
      <c r="AZ28" s="690"/>
      <c r="BA28" s="690"/>
      <c r="BB28" s="690"/>
      <c r="BC28" s="690"/>
      <c r="BD28" s="690"/>
      <c r="BE28" s="690"/>
      <c r="BF28" s="690"/>
      <c r="BG28" s="690"/>
      <c r="BH28" s="757"/>
      <c r="BI28" s="750"/>
      <c r="BJ28" s="690"/>
      <c r="BK28" s="690"/>
      <c r="BL28" s="690"/>
      <c r="BM28" s="690"/>
      <c r="BN28" s="690"/>
      <c r="BO28" s="690"/>
      <c r="BP28" s="690"/>
      <c r="BQ28" s="690"/>
      <c r="BR28" s="690"/>
      <c r="BS28" s="690"/>
      <c r="BT28" s="690"/>
      <c r="BU28" s="690"/>
      <c r="BV28" s="690"/>
      <c r="BW28" s="690"/>
      <c r="BX28" s="690"/>
      <c r="BY28" s="690"/>
      <c r="BZ28" s="690"/>
      <c r="CA28" s="690"/>
      <c r="CB28" s="690"/>
      <c r="CC28" s="690"/>
      <c r="CD28" s="690"/>
      <c r="CE28" s="690"/>
      <c r="CF28" s="690"/>
      <c r="CG28" s="690"/>
      <c r="CH28" s="690"/>
      <c r="CI28" s="690"/>
      <c r="CJ28" s="690"/>
      <c r="CK28" s="690"/>
      <c r="CL28" s="755"/>
    </row>
    <row r="29" spans="1:90" ht="22.5" customHeight="1" thickBot="1">
      <c r="A29" s="1256">
        <v>5</v>
      </c>
      <c r="B29" s="137"/>
      <c r="C29" s="568" t="s">
        <v>150</v>
      </c>
      <c r="F29" s="139"/>
      <c r="H29" s="1255">
        <f>EXACT($B29,$B30)*$C30</f>
        <v>0</v>
      </c>
      <c r="I29" s="273" t="b">
        <f>IF(COUNTBLANK(B29),FALSE,TRUE)</f>
        <v>0</v>
      </c>
      <c r="K29" s="568" t="s">
        <v>150</v>
      </c>
      <c r="X29" s="745"/>
      <c r="Y29" s="744" t="s">
        <v>546</v>
      </c>
      <c r="Z29" s="690"/>
      <c r="AA29" s="690"/>
      <c r="AB29" s="690"/>
      <c r="AC29" s="690"/>
      <c r="AD29" s="690"/>
      <c r="AE29" s="690"/>
      <c r="AF29" s="690"/>
      <c r="AG29" s="690"/>
      <c r="AH29" s="690"/>
      <c r="AI29" s="690"/>
      <c r="AJ29" s="690"/>
      <c r="AK29" s="690"/>
      <c r="AL29" s="690"/>
      <c r="AM29" s="690"/>
      <c r="AN29" s="690"/>
      <c r="AO29" s="690"/>
      <c r="AP29" s="690"/>
      <c r="AQ29" s="690"/>
      <c r="AR29" s="690"/>
      <c r="AS29" s="743"/>
      <c r="AT29" s="762"/>
      <c r="AU29" s="690"/>
      <c r="AV29" s="690"/>
      <c r="AW29" s="690"/>
      <c r="AX29" s="690"/>
      <c r="AY29" s="690"/>
      <c r="AZ29" s="690"/>
      <c r="BA29" s="690"/>
      <c r="BB29" s="690"/>
      <c r="BC29" s="690"/>
      <c r="BD29" s="690"/>
      <c r="BE29" s="690"/>
      <c r="BF29" s="690"/>
      <c r="BG29" s="690"/>
      <c r="BH29" s="757"/>
      <c r="BI29" s="750"/>
      <c r="BJ29" s="690"/>
      <c r="BK29" s="690"/>
      <c r="BL29" s="690"/>
      <c r="BM29" s="690"/>
      <c r="BN29" s="690"/>
      <c r="BO29" s="690"/>
      <c r="BP29" s="690"/>
      <c r="BQ29" s="690"/>
      <c r="BR29" s="690"/>
      <c r="BS29" s="690"/>
      <c r="BT29" s="690"/>
      <c r="BU29" s="690"/>
      <c r="BV29" s="690"/>
      <c r="BW29" s="690"/>
      <c r="BX29" s="690"/>
      <c r="BY29" s="690"/>
      <c r="BZ29" s="690"/>
      <c r="CA29" s="690"/>
      <c r="CB29" s="690"/>
      <c r="CC29" s="690"/>
      <c r="CD29" s="690"/>
      <c r="CE29" s="690"/>
      <c r="CF29" s="690"/>
      <c r="CG29" s="690"/>
      <c r="CH29" s="690"/>
      <c r="CI29" s="690"/>
      <c r="CJ29" s="690"/>
      <c r="CK29" s="690"/>
      <c r="CL29" s="755"/>
    </row>
    <row r="30" spans="1:90" ht="15" hidden="1" customHeight="1">
      <c r="A30" s="1257"/>
      <c r="B30" s="866" t="s">
        <v>27</v>
      </c>
      <c r="C30" s="150">
        <v>4</v>
      </c>
      <c r="F30" s="139"/>
      <c r="H30" s="1255"/>
      <c r="I30" s="988"/>
      <c r="X30" s="745"/>
      <c r="Y30" s="601" t="s">
        <v>535</v>
      </c>
      <c r="Z30" s="690"/>
      <c r="AA30" s="690"/>
      <c r="AB30" s="690"/>
      <c r="AC30" s="690"/>
      <c r="AD30" s="690"/>
      <c r="AE30" s="690"/>
      <c r="AF30" s="690"/>
      <c r="AG30" s="690"/>
      <c r="AH30" s="690"/>
      <c r="AI30" s="690"/>
      <c r="AJ30" s="690"/>
      <c r="AK30" s="690"/>
      <c r="AL30" s="690"/>
      <c r="AM30" s="690"/>
      <c r="AN30" s="690"/>
      <c r="AO30" s="690"/>
      <c r="AP30" s="690"/>
      <c r="AQ30" s="690"/>
      <c r="AR30" s="690"/>
      <c r="AS30" s="743"/>
      <c r="AT30" s="762"/>
      <c r="AU30" s="690"/>
      <c r="AV30" s="690"/>
      <c r="AW30" s="690"/>
      <c r="AX30" s="690"/>
      <c r="AY30" s="690"/>
      <c r="AZ30" s="690"/>
      <c r="BA30" s="690"/>
      <c r="BB30" s="690"/>
      <c r="BC30" s="690"/>
      <c r="BD30" s="690"/>
      <c r="BE30" s="690"/>
      <c r="BF30" s="690"/>
      <c r="BG30" s="690"/>
      <c r="BH30" s="757"/>
      <c r="BI30" s="750"/>
      <c r="BJ30" s="690"/>
      <c r="BK30" s="690"/>
      <c r="BL30" s="690"/>
      <c r="BM30" s="690"/>
      <c r="BN30" s="690"/>
      <c r="BO30" s="690"/>
      <c r="BP30" s="690"/>
      <c r="BQ30" s="690"/>
      <c r="BR30" s="690"/>
      <c r="BS30" s="690"/>
      <c r="BT30" s="690"/>
      <c r="BU30" s="690"/>
      <c r="BV30" s="690"/>
      <c r="BW30" s="690"/>
      <c r="BX30" s="690"/>
      <c r="BY30" s="690"/>
      <c r="BZ30" s="690"/>
      <c r="CA30" s="690"/>
      <c r="CB30" s="690"/>
      <c r="CC30" s="690"/>
      <c r="CD30" s="690"/>
      <c r="CE30" s="690"/>
      <c r="CF30" s="690"/>
      <c r="CG30" s="690"/>
      <c r="CH30" s="690"/>
      <c r="CI30" s="690"/>
      <c r="CJ30" s="690"/>
      <c r="CK30" s="690"/>
      <c r="CL30" s="755"/>
    </row>
    <row r="31" spans="1:90" ht="15" hidden="1" customHeight="1">
      <c r="A31" s="1257"/>
      <c r="B31" s="867" t="s">
        <v>28</v>
      </c>
      <c r="C31" s="150">
        <v>0</v>
      </c>
      <c r="F31" s="139"/>
      <c r="H31" s="1255"/>
      <c r="I31" s="988"/>
      <c r="X31" s="745"/>
      <c r="Y31" s="601" t="s">
        <v>535</v>
      </c>
      <c r="Z31" s="690"/>
      <c r="AA31" s="690"/>
      <c r="AB31" s="690"/>
      <c r="AC31" s="690"/>
      <c r="AD31" s="690"/>
      <c r="AE31" s="690"/>
      <c r="AF31" s="690"/>
      <c r="AG31" s="690"/>
      <c r="AH31" s="690"/>
      <c r="AI31" s="690"/>
      <c r="AJ31" s="690"/>
      <c r="AK31" s="690"/>
      <c r="AL31" s="690"/>
      <c r="AM31" s="690"/>
      <c r="AN31" s="690"/>
      <c r="AO31" s="690"/>
      <c r="AP31" s="690"/>
      <c r="AQ31" s="690"/>
      <c r="AR31" s="690"/>
      <c r="AS31" s="743"/>
      <c r="AT31" s="762"/>
      <c r="AU31" s="690"/>
      <c r="AV31" s="690"/>
      <c r="AW31" s="690"/>
      <c r="AX31" s="690"/>
      <c r="AY31" s="690"/>
      <c r="AZ31" s="690"/>
      <c r="BA31" s="690"/>
      <c r="BB31" s="690"/>
      <c r="BC31" s="690"/>
      <c r="BD31" s="690"/>
      <c r="BE31" s="690"/>
      <c r="BF31" s="690"/>
      <c r="BG31" s="690"/>
      <c r="BH31" s="757"/>
      <c r="BI31" s="750"/>
      <c r="BJ31" s="690"/>
      <c r="BK31" s="690"/>
      <c r="BL31" s="690"/>
      <c r="BM31" s="690"/>
      <c r="BN31" s="690"/>
      <c r="BO31" s="690"/>
      <c r="BP31" s="690"/>
      <c r="BQ31" s="690"/>
      <c r="BR31" s="690"/>
      <c r="BS31" s="690"/>
      <c r="BT31" s="690"/>
      <c r="BU31" s="690"/>
      <c r="BV31" s="690"/>
      <c r="BW31" s="690"/>
      <c r="BX31" s="690"/>
      <c r="BY31" s="690"/>
      <c r="BZ31" s="690"/>
      <c r="CA31" s="690"/>
      <c r="CB31" s="690"/>
      <c r="CC31" s="690"/>
      <c r="CD31" s="690"/>
      <c r="CE31" s="690"/>
      <c r="CF31" s="690"/>
      <c r="CG31" s="690"/>
      <c r="CH31" s="690"/>
      <c r="CI31" s="690"/>
      <c r="CJ31" s="690"/>
      <c r="CK31" s="690"/>
      <c r="CL31" s="755"/>
    </row>
    <row r="32" spans="1:90" ht="26.25" customHeight="1">
      <c r="A32" s="1257"/>
      <c r="B32" s="151"/>
      <c r="C32" s="141"/>
      <c r="F32" s="139"/>
      <c r="H32" s="1255"/>
      <c r="I32" s="988"/>
      <c r="J32" s="569"/>
      <c r="K32" s="775" t="s">
        <v>152</v>
      </c>
      <c r="L32" s="776"/>
      <c r="M32" s="776"/>
      <c r="X32" s="745"/>
      <c r="Y32" s="699"/>
      <c r="Z32" s="690"/>
      <c r="AA32" s="690"/>
      <c r="AB32" s="690"/>
      <c r="AC32" s="690"/>
      <c r="AD32" s="690"/>
      <c r="AE32" s="690"/>
      <c r="AF32" s="690"/>
      <c r="AG32" s="690"/>
      <c r="AH32" s="690"/>
      <c r="AI32" s="690"/>
      <c r="AJ32" s="690"/>
      <c r="AK32" s="690"/>
      <c r="AL32" s="690"/>
      <c r="AM32" s="690"/>
      <c r="AN32" s="690"/>
      <c r="AO32" s="690"/>
      <c r="AP32" s="690"/>
      <c r="AQ32" s="690"/>
      <c r="AR32" s="690"/>
      <c r="AS32" s="743"/>
      <c r="AT32" s="762"/>
      <c r="AU32" s="690"/>
      <c r="AV32" s="690"/>
      <c r="AW32" s="690"/>
      <c r="AX32" s="690"/>
      <c r="AY32" s="690"/>
      <c r="AZ32" s="690"/>
      <c r="BA32" s="690"/>
      <c r="BB32" s="690"/>
      <c r="BC32" s="690"/>
      <c r="BD32" s="690"/>
      <c r="BE32" s="690"/>
      <c r="BF32" s="690"/>
      <c r="BG32" s="690"/>
      <c r="BH32" s="757"/>
      <c r="BI32" s="750"/>
      <c r="BJ32" s="690"/>
      <c r="BK32" s="690"/>
      <c r="BL32" s="690"/>
      <c r="BM32" s="690"/>
      <c r="BN32" s="690"/>
      <c r="BO32" s="690"/>
      <c r="BP32" s="690"/>
      <c r="BQ32" s="690"/>
      <c r="BR32" s="690"/>
      <c r="BS32" s="690"/>
      <c r="BT32" s="690"/>
      <c r="BU32" s="690"/>
      <c r="BV32" s="690"/>
      <c r="BW32" s="690"/>
      <c r="BX32" s="690"/>
      <c r="BY32" s="690"/>
      <c r="BZ32" s="690"/>
      <c r="CA32" s="690"/>
      <c r="CB32" s="690"/>
      <c r="CC32" s="690"/>
      <c r="CD32" s="690"/>
      <c r="CE32" s="690"/>
      <c r="CF32" s="690"/>
      <c r="CG32" s="690"/>
      <c r="CH32" s="690"/>
      <c r="CI32" s="690"/>
      <c r="CJ32" s="690"/>
      <c r="CK32" s="690"/>
      <c r="CL32" s="755"/>
    </row>
    <row r="33" spans="1:90" ht="15" customHeight="1" thickBot="1">
      <c r="A33" s="1257"/>
      <c r="B33" s="149" t="s">
        <v>953</v>
      </c>
      <c r="C33" s="141"/>
      <c r="F33" s="139"/>
      <c r="H33" s="1255"/>
      <c r="I33" s="988"/>
      <c r="J33" s="569"/>
      <c r="K33" s="775" t="s">
        <v>151</v>
      </c>
      <c r="L33" s="776"/>
      <c r="M33" s="776"/>
      <c r="X33" s="745"/>
      <c r="Y33" s="699"/>
      <c r="Z33" s="690"/>
      <c r="AA33" s="690"/>
      <c r="AB33" s="690"/>
      <c r="AC33" s="690"/>
      <c r="AD33" s="690"/>
      <c r="AE33" s="690"/>
      <c r="AF33" s="690"/>
      <c r="AG33" s="690"/>
      <c r="AH33" s="690"/>
      <c r="AI33" s="690"/>
      <c r="AJ33" s="690"/>
      <c r="AK33" s="690"/>
      <c r="AL33" s="690"/>
      <c r="AM33" s="690"/>
      <c r="AN33" s="690"/>
      <c r="AO33" s="690"/>
      <c r="AP33" s="690"/>
      <c r="AQ33" s="690"/>
      <c r="AR33" s="690"/>
      <c r="AS33" s="743"/>
      <c r="AT33" s="762"/>
      <c r="AU33" s="690"/>
      <c r="AV33" s="690"/>
      <c r="AW33" s="690"/>
      <c r="AX33" s="690"/>
      <c r="AY33" s="690"/>
      <c r="AZ33" s="690"/>
      <c r="BA33" s="690"/>
      <c r="BB33" s="690"/>
      <c r="BC33" s="690"/>
      <c r="BD33" s="690"/>
      <c r="BE33" s="690"/>
      <c r="BF33" s="690"/>
      <c r="BG33" s="690"/>
      <c r="BH33" s="757"/>
      <c r="BI33" s="750"/>
      <c r="BJ33" s="690"/>
      <c r="BK33" s="690"/>
      <c r="BL33" s="690"/>
      <c r="BM33" s="690"/>
      <c r="BN33" s="690"/>
      <c r="BO33" s="690"/>
      <c r="BP33" s="690"/>
      <c r="BQ33" s="690"/>
      <c r="BR33" s="690"/>
      <c r="BS33" s="690"/>
      <c r="BT33" s="690"/>
      <c r="BU33" s="690"/>
      <c r="BV33" s="690"/>
      <c r="BW33" s="690"/>
      <c r="BX33" s="690"/>
      <c r="BY33" s="690"/>
      <c r="BZ33" s="690"/>
      <c r="CA33" s="690"/>
      <c r="CB33" s="690"/>
      <c r="CC33" s="690"/>
      <c r="CD33" s="690"/>
      <c r="CE33" s="690"/>
      <c r="CF33" s="690"/>
      <c r="CG33" s="690"/>
      <c r="CH33" s="690"/>
      <c r="CI33" s="690"/>
      <c r="CJ33" s="690"/>
      <c r="CK33" s="690"/>
      <c r="CL33" s="755"/>
    </row>
    <row r="34" spans="1:90" ht="22.5" customHeight="1" thickBot="1">
      <c r="A34" s="1256">
        <v>6</v>
      </c>
      <c r="B34" s="137"/>
      <c r="C34" s="568" t="s">
        <v>150</v>
      </c>
      <c r="F34" s="139"/>
      <c r="H34" s="1255">
        <f>EXACT($B34,$B35)*$C35</f>
        <v>0</v>
      </c>
      <c r="I34" s="273" t="b">
        <f>IF(COUNTBLANK(B34),FALSE,TRUE)</f>
        <v>0</v>
      </c>
      <c r="J34" s="569"/>
      <c r="K34" s="775" t="s">
        <v>538</v>
      </c>
      <c r="L34" s="776"/>
      <c r="M34" s="776"/>
      <c r="X34" s="745"/>
      <c r="Y34" s="699"/>
      <c r="Z34" s="690"/>
      <c r="AA34" s="690"/>
      <c r="AB34" s="690"/>
      <c r="AC34" s="690"/>
      <c r="AD34" s="690"/>
      <c r="AE34" s="690"/>
      <c r="AF34" s="690"/>
      <c r="AG34" s="690"/>
      <c r="AH34" s="690"/>
      <c r="AI34" s="690"/>
      <c r="AJ34" s="690"/>
      <c r="AK34" s="690"/>
      <c r="AL34" s="690"/>
      <c r="AM34" s="690"/>
      <c r="AN34" s="690"/>
      <c r="AO34" s="690"/>
      <c r="AP34" s="690"/>
      <c r="AQ34" s="690"/>
      <c r="AR34" s="690"/>
      <c r="AS34" s="743"/>
      <c r="AT34" s="762"/>
      <c r="AU34" s="690"/>
      <c r="AV34" s="690"/>
      <c r="AW34" s="690"/>
      <c r="AX34" s="690"/>
      <c r="AY34" s="690"/>
      <c r="AZ34" s="690"/>
      <c r="BA34" s="690"/>
      <c r="BB34" s="690"/>
      <c r="BC34" s="690"/>
      <c r="BD34" s="690"/>
      <c r="BE34" s="690"/>
      <c r="BF34" s="690"/>
      <c r="BG34" s="690"/>
      <c r="BH34" s="757"/>
      <c r="BI34" s="750"/>
      <c r="BJ34" s="690"/>
      <c r="BK34" s="690"/>
      <c r="BL34" s="690"/>
      <c r="BM34" s="690"/>
      <c r="BN34" s="690"/>
      <c r="BO34" s="690"/>
      <c r="BP34" s="690"/>
      <c r="BQ34" s="690"/>
      <c r="BR34" s="690"/>
      <c r="BS34" s="690"/>
      <c r="BT34" s="690"/>
      <c r="BU34" s="690"/>
      <c r="BV34" s="690"/>
      <c r="BW34" s="690"/>
      <c r="BX34" s="690"/>
      <c r="BY34" s="690"/>
      <c r="BZ34" s="690"/>
      <c r="CA34" s="690"/>
      <c r="CB34" s="690"/>
      <c r="CC34" s="690"/>
      <c r="CD34" s="690"/>
      <c r="CE34" s="690"/>
      <c r="CF34" s="690"/>
      <c r="CG34" s="690"/>
      <c r="CH34" s="690"/>
      <c r="CI34" s="690"/>
      <c r="CJ34" s="690"/>
      <c r="CK34" s="690"/>
      <c r="CL34" s="755"/>
    </row>
    <row r="35" spans="1:90" ht="15" hidden="1" customHeight="1">
      <c r="A35" s="1257"/>
      <c r="B35" s="866" t="s">
        <v>120</v>
      </c>
      <c r="C35" s="150">
        <v>8</v>
      </c>
      <c r="F35" s="139"/>
      <c r="H35" s="1255"/>
      <c r="I35" s="988"/>
      <c r="X35" s="745"/>
      <c r="Y35" s="699"/>
      <c r="Z35" s="690"/>
      <c r="AA35" s="690"/>
      <c r="AB35" s="690"/>
      <c r="AC35" s="690"/>
      <c r="AD35" s="690"/>
      <c r="AE35" s="690"/>
      <c r="AF35" s="690"/>
      <c r="AG35" s="690"/>
      <c r="AH35" s="690"/>
      <c r="AI35" s="690"/>
      <c r="AJ35" s="690"/>
      <c r="AK35" s="690"/>
      <c r="AL35" s="690"/>
      <c r="AM35" s="690"/>
      <c r="AN35" s="690"/>
      <c r="AO35" s="690"/>
      <c r="AP35" s="690"/>
      <c r="AQ35" s="690"/>
      <c r="AR35" s="690"/>
      <c r="AS35" s="743"/>
      <c r="AT35" s="762"/>
      <c r="AU35" s="690"/>
      <c r="AV35" s="690"/>
      <c r="AW35" s="690"/>
      <c r="AX35" s="690"/>
      <c r="AY35" s="690"/>
      <c r="AZ35" s="690"/>
      <c r="BA35" s="690"/>
      <c r="BB35" s="690"/>
      <c r="BC35" s="690"/>
      <c r="BD35" s="690"/>
      <c r="BE35" s="690"/>
      <c r="BF35" s="690"/>
      <c r="BG35" s="690"/>
      <c r="BH35" s="757"/>
      <c r="BI35" s="750"/>
      <c r="BJ35" s="690"/>
      <c r="BK35" s="690"/>
      <c r="BL35" s="690"/>
      <c r="BM35" s="690"/>
      <c r="BN35" s="690"/>
      <c r="BO35" s="690"/>
      <c r="BP35" s="690"/>
      <c r="BQ35" s="690"/>
      <c r="BR35" s="690"/>
      <c r="BS35" s="690"/>
      <c r="BT35" s="690"/>
      <c r="BU35" s="690"/>
      <c r="BV35" s="690"/>
      <c r="BW35" s="690"/>
      <c r="BX35" s="690"/>
      <c r="BY35" s="690"/>
      <c r="BZ35" s="690"/>
      <c r="CA35" s="690"/>
      <c r="CB35" s="690"/>
      <c r="CC35" s="690"/>
      <c r="CD35" s="690"/>
      <c r="CE35" s="690"/>
      <c r="CF35" s="690"/>
      <c r="CG35" s="690"/>
      <c r="CH35" s="690"/>
      <c r="CI35" s="690"/>
      <c r="CJ35" s="690"/>
      <c r="CK35" s="690"/>
      <c r="CL35" s="755"/>
    </row>
    <row r="36" spans="1:90" ht="15" hidden="1" customHeight="1">
      <c r="A36" s="1257"/>
      <c r="B36" s="867" t="s">
        <v>119</v>
      </c>
      <c r="C36" s="150">
        <v>0</v>
      </c>
      <c r="F36" s="139"/>
      <c r="H36" s="1255"/>
      <c r="I36" s="988"/>
      <c r="X36" s="745"/>
      <c r="Y36" s="699"/>
      <c r="Z36" s="690"/>
      <c r="AA36" s="690"/>
      <c r="AB36" s="690"/>
      <c r="AC36" s="690"/>
      <c r="AD36" s="690"/>
      <c r="AE36" s="690"/>
      <c r="AF36" s="690"/>
      <c r="AG36" s="690"/>
      <c r="AH36" s="690"/>
      <c r="AI36" s="690"/>
      <c r="AJ36" s="690"/>
      <c r="AK36" s="690"/>
      <c r="AL36" s="690"/>
      <c r="AM36" s="690"/>
      <c r="AN36" s="690"/>
      <c r="AO36" s="690"/>
      <c r="AP36" s="690"/>
      <c r="AQ36" s="690"/>
      <c r="AR36" s="690"/>
      <c r="AS36" s="743"/>
      <c r="AT36" s="762"/>
      <c r="AU36" s="690"/>
      <c r="AV36" s="690"/>
      <c r="AW36" s="690"/>
      <c r="AX36" s="690"/>
      <c r="AY36" s="690"/>
      <c r="AZ36" s="690"/>
      <c r="BA36" s="690"/>
      <c r="BB36" s="690"/>
      <c r="BC36" s="690"/>
      <c r="BD36" s="690"/>
      <c r="BE36" s="690"/>
      <c r="BF36" s="690"/>
      <c r="BG36" s="690"/>
      <c r="BH36" s="757"/>
      <c r="BI36" s="750"/>
      <c r="BJ36" s="690"/>
      <c r="BK36" s="690"/>
      <c r="BL36" s="690"/>
      <c r="BM36" s="690"/>
      <c r="BN36" s="690"/>
      <c r="BO36" s="690"/>
      <c r="BP36" s="690"/>
      <c r="BQ36" s="690"/>
      <c r="BR36" s="690"/>
      <c r="BS36" s="690"/>
      <c r="BT36" s="690"/>
      <c r="BU36" s="690"/>
      <c r="BV36" s="690"/>
      <c r="BW36" s="690"/>
      <c r="BX36" s="690"/>
      <c r="BY36" s="690"/>
      <c r="BZ36" s="690"/>
      <c r="CA36" s="690"/>
      <c r="CB36" s="690"/>
      <c r="CC36" s="690"/>
      <c r="CD36" s="690"/>
      <c r="CE36" s="690"/>
      <c r="CF36" s="690"/>
      <c r="CG36" s="690"/>
      <c r="CH36" s="690"/>
      <c r="CI36" s="690"/>
      <c r="CJ36" s="690"/>
      <c r="CK36" s="690"/>
      <c r="CL36" s="755"/>
    </row>
    <row r="37" spans="1:90" ht="29.25" customHeight="1">
      <c r="A37" s="1257"/>
      <c r="B37" s="151"/>
      <c r="F37" s="139"/>
      <c r="H37" s="1255"/>
      <c r="I37" s="988"/>
      <c r="X37" s="745"/>
      <c r="Y37" s="699"/>
      <c r="Z37" s="690"/>
      <c r="AA37" s="690"/>
      <c r="AB37" s="690"/>
      <c r="AC37" s="690"/>
      <c r="AD37" s="690"/>
      <c r="AE37" s="690"/>
      <c r="AF37" s="690"/>
      <c r="AG37" s="690"/>
      <c r="AH37" s="690"/>
      <c r="AI37" s="690"/>
      <c r="AJ37" s="690"/>
      <c r="AK37" s="690"/>
      <c r="AL37" s="690"/>
      <c r="AM37" s="690"/>
      <c r="AN37" s="690"/>
      <c r="AO37" s="690"/>
      <c r="AP37" s="690"/>
      <c r="AQ37" s="690"/>
      <c r="AR37" s="690"/>
      <c r="AS37" s="743"/>
      <c r="AT37" s="762"/>
      <c r="AU37" s="690"/>
      <c r="AV37" s="690"/>
      <c r="AW37" s="690"/>
      <c r="AX37" s="690"/>
      <c r="AY37" s="690"/>
      <c r="AZ37" s="690"/>
      <c r="BA37" s="690"/>
      <c r="BB37" s="690"/>
      <c r="BC37" s="690"/>
      <c r="BD37" s="690"/>
      <c r="BE37" s="690"/>
      <c r="BF37" s="690"/>
      <c r="BG37" s="690"/>
      <c r="BH37" s="757"/>
      <c r="BI37" s="750"/>
      <c r="BJ37" s="690"/>
      <c r="BK37" s="690"/>
      <c r="BL37" s="690"/>
      <c r="BM37" s="690"/>
      <c r="BN37" s="690"/>
      <c r="BO37" s="690"/>
      <c r="BP37" s="690"/>
      <c r="BQ37" s="690"/>
      <c r="BR37" s="690"/>
      <c r="BS37" s="690"/>
      <c r="BT37" s="690"/>
      <c r="BU37" s="690"/>
      <c r="BV37" s="690"/>
      <c r="BW37" s="690"/>
      <c r="BX37" s="690"/>
      <c r="BY37" s="690"/>
      <c r="BZ37" s="690"/>
      <c r="CA37" s="690"/>
      <c r="CB37" s="690"/>
      <c r="CC37" s="690"/>
      <c r="CD37" s="690"/>
      <c r="CE37" s="690"/>
      <c r="CF37" s="690"/>
      <c r="CG37" s="690"/>
      <c r="CH37" s="690"/>
      <c r="CI37" s="690"/>
      <c r="CJ37" s="690"/>
      <c r="CK37" s="690"/>
      <c r="CL37" s="755"/>
    </row>
    <row r="38" spans="1:90" ht="15" customHeight="1" thickBot="1">
      <c r="A38" s="1257"/>
      <c r="B38" s="149" t="s">
        <v>1070</v>
      </c>
      <c r="F38" s="139"/>
      <c r="H38" s="1255"/>
      <c r="I38" s="988"/>
      <c r="X38" s="745"/>
      <c r="Y38" s="744" t="s">
        <v>546</v>
      </c>
      <c r="Z38" s="690"/>
      <c r="AA38" s="690"/>
      <c r="AB38" s="690"/>
      <c r="AC38" s="690"/>
      <c r="AD38" s="690"/>
      <c r="AE38" s="690"/>
      <c r="AF38" s="690"/>
      <c r="AG38" s="690"/>
      <c r="AH38" s="690"/>
      <c r="AI38" s="690"/>
      <c r="AJ38" s="690"/>
      <c r="AK38" s="690"/>
      <c r="AL38" s="690"/>
      <c r="AM38" s="690"/>
      <c r="AN38" s="690"/>
      <c r="AO38" s="690"/>
      <c r="AP38" s="690"/>
      <c r="AQ38" s="690"/>
      <c r="AR38" s="690"/>
      <c r="AS38" s="743"/>
      <c r="AT38" s="762"/>
      <c r="AU38" s="690"/>
      <c r="AV38" s="690"/>
      <c r="AW38" s="690"/>
      <c r="AX38" s="690"/>
      <c r="AY38" s="690"/>
      <c r="AZ38" s="690"/>
      <c r="BA38" s="690"/>
      <c r="BB38" s="690"/>
      <c r="BC38" s="690"/>
      <c r="BD38" s="690"/>
      <c r="BE38" s="690"/>
      <c r="BF38" s="690"/>
      <c r="BG38" s="690"/>
      <c r="BH38" s="757"/>
      <c r="BI38" s="750"/>
      <c r="BJ38" s="690"/>
      <c r="BK38" s="690"/>
      <c r="BL38" s="690"/>
      <c r="BM38" s="690"/>
      <c r="BN38" s="690"/>
      <c r="BO38" s="690"/>
      <c r="BP38" s="690"/>
      <c r="BQ38" s="690"/>
      <c r="BR38" s="690"/>
      <c r="BS38" s="690"/>
      <c r="BT38" s="690"/>
      <c r="BU38" s="690"/>
      <c r="BV38" s="690"/>
      <c r="BW38" s="690"/>
      <c r="BX38" s="690"/>
      <c r="BY38" s="690"/>
      <c r="BZ38" s="690"/>
      <c r="CA38" s="690"/>
      <c r="CB38" s="690"/>
      <c r="CC38" s="690"/>
      <c r="CD38" s="690"/>
      <c r="CE38" s="690"/>
      <c r="CF38" s="690"/>
      <c r="CG38" s="690"/>
      <c r="CH38" s="690"/>
      <c r="CI38" s="690"/>
      <c r="CJ38" s="690"/>
      <c r="CK38" s="690"/>
      <c r="CL38" s="755"/>
    </row>
    <row r="39" spans="1:90" ht="22.5" customHeight="1" thickBot="1">
      <c r="A39" s="1256">
        <v>7</v>
      </c>
      <c r="B39" s="137"/>
      <c r="C39" s="568" t="s">
        <v>150</v>
      </c>
      <c r="F39" s="139"/>
      <c r="H39" s="1255">
        <f>EXACT($B39,$B40)*$C40+EXACT($B39,$B41)*$C41+EXACT(B39,B42)*C42+EXACT(B39,B43)*$C43</f>
        <v>0</v>
      </c>
      <c r="I39" s="273" t="b">
        <f>IF(COUNTBLANK(B39),FALSE,TRUE)</f>
        <v>0</v>
      </c>
      <c r="X39" s="745"/>
      <c r="Y39" s="699"/>
      <c r="Z39" s="690"/>
      <c r="AA39" s="690"/>
      <c r="AB39" s="690"/>
      <c r="AC39" s="690"/>
      <c r="AD39" s="690"/>
      <c r="AE39" s="700"/>
      <c r="AF39" s="700"/>
      <c r="AG39" s="700"/>
      <c r="AH39" s="700"/>
      <c r="AI39" s="700"/>
      <c r="AJ39" s="700"/>
      <c r="AK39" s="700"/>
      <c r="AL39" s="700"/>
      <c r="AM39" s="700"/>
      <c r="AN39" s="690"/>
      <c r="AO39" s="690"/>
      <c r="AP39" s="690"/>
      <c r="AQ39" s="690"/>
      <c r="AR39" s="690"/>
      <c r="AS39" s="743"/>
      <c r="AT39" s="762"/>
      <c r="AU39" s="690"/>
      <c r="AV39" s="690"/>
      <c r="AW39" s="690"/>
      <c r="AX39" s="690"/>
      <c r="AY39" s="690"/>
      <c r="AZ39" s="690"/>
      <c r="BA39" s="690"/>
      <c r="BB39" s="690"/>
      <c r="BC39" s="690"/>
      <c r="BD39" s="690"/>
      <c r="BE39" s="690"/>
      <c r="BF39" s="690"/>
      <c r="BG39" s="690"/>
      <c r="BH39" s="757"/>
      <c r="BI39" s="750"/>
      <c r="BJ39" s="690"/>
      <c r="BK39" s="690"/>
      <c r="BL39" s="690"/>
      <c r="BM39" s="690"/>
      <c r="BN39" s="690"/>
      <c r="BO39" s="690"/>
      <c r="BP39" s="690"/>
      <c r="BQ39" s="690"/>
      <c r="BR39" s="690"/>
      <c r="BS39" s="690"/>
      <c r="BT39" s="690"/>
      <c r="BU39" s="690"/>
      <c r="BV39" s="690"/>
      <c r="BW39" s="690"/>
      <c r="BX39" s="690"/>
      <c r="BY39" s="690"/>
      <c r="BZ39" s="690"/>
      <c r="CA39" s="690"/>
      <c r="CB39" s="690"/>
      <c r="CC39" s="690"/>
      <c r="CD39" s="690"/>
      <c r="CE39" s="690"/>
      <c r="CF39" s="690"/>
      <c r="CG39" s="690"/>
      <c r="CH39" s="690"/>
      <c r="CI39" s="690"/>
      <c r="CJ39" s="690"/>
      <c r="CK39" s="690"/>
      <c r="CL39" s="755"/>
    </row>
    <row r="40" spans="1:90" ht="15" hidden="1" customHeight="1">
      <c r="A40" s="1257"/>
      <c r="B40" s="866" t="s">
        <v>31</v>
      </c>
      <c r="C40" s="150">
        <v>0</v>
      </c>
      <c r="F40" s="139"/>
      <c r="H40" s="1255"/>
      <c r="I40" s="986"/>
      <c r="X40" s="745"/>
      <c r="Y40" s="699"/>
      <c r="Z40" s="690"/>
      <c r="AA40" s="690"/>
      <c r="AB40" s="690"/>
      <c r="AC40" s="690"/>
      <c r="AD40" s="690"/>
      <c r="AE40" s="700"/>
      <c r="AF40" s="700"/>
      <c r="AG40" s="700"/>
      <c r="AH40" s="700"/>
      <c r="AI40" s="700"/>
      <c r="AJ40" s="700"/>
      <c r="AK40" s="700"/>
      <c r="AL40" s="700"/>
      <c r="AM40" s="700"/>
      <c r="AN40" s="690"/>
      <c r="AO40" s="690"/>
      <c r="AP40" s="690"/>
      <c r="AQ40" s="690"/>
      <c r="AR40" s="690"/>
      <c r="AS40" s="743"/>
      <c r="AT40" s="762"/>
      <c r="AU40" s="690"/>
      <c r="AV40" s="690"/>
      <c r="AW40" s="690"/>
      <c r="AX40" s="690"/>
      <c r="AY40" s="690"/>
      <c r="AZ40" s="690"/>
      <c r="BA40" s="690"/>
      <c r="BB40" s="690"/>
      <c r="BC40" s="690"/>
      <c r="BD40" s="690"/>
      <c r="BE40" s="690"/>
      <c r="BF40" s="690"/>
      <c r="BG40" s="690"/>
      <c r="BH40" s="757"/>
      <c r="BI40" s="750"/>
      <c r="BJ40" s="690"/>
      <c r="BK40" s="690"/>
      <c r="BL40" s="690"/>
      <c r="BM40" s="690"/>
      <c r="BN40" s="690"/>
      <c r="BO40" s="690"/>
      <c r="BP40" s="690"/>
      <c r="BQ40" s="690"/>
      <c r="BR40" s="690"/>
      <c r="BS40" s="690"/>
      <c r="BT40" s="690"/>
      <c r="BU40" s="690"/>
      <c r="BV40" s="690"/>
      <c r="BW40" s="690"/>
      <c r="BX40" s="690"/>
      <c r="BY40" s="690"/>
      <c r="BZ40" s="690"/>
      <c r="CA40" s="690"/>
      <c r="CB40" s="690"/>
      <c r="CC40" s="690"/>
      <c r="CD40" s="690"/>
      <c r="CE40" s="690"/>
      <c r="CF40" s="690"/>
      <c r="CG40" s="690"/>
      <c r="CH40" s="690"/>
      <c r="CI40" s="690"/>
      <c r="CJ40" s="690"/>
      <c r="CK40" s="690"/>
      <c r="CL40" s="755"/>
    </row>
    <row r="41" spans="1:90" ht="15" hidden="1" customHeight="1">
      <c r="A41" s="139"/>
      <c r="B41" s="867" t="s">
        <v>598</v>
      </c>
      <c r="C41" s="150">
        <f>16+32</f>
        <v>48</v>
      </c>
      <c r="F41" s="139"/>
      <c r="H41" s="1255"/>
      <c r="I41" s="986"/>
      <c r="X41" s="745"/>
      <c r="Y41" s="699"/>
      <c r="Z41" s="690"/>
      <c r="AA41" s="690"/>
      <c r="AB41" s="690"/>
      <c r="AC41" s="690"/>
      <c r="AD41" s="690"/>
      <c r="AE41" s="700"/>
      <c r="AF41" s="700"/>
      <c r="AG41" s="700"/>
      <c r="AH41" s="700"/>
      <c r="AI41" s="700"/>
      <c r="AJ41" s="700"/>
      <c r="AK41" s="700"/>
      <c r="AL41" s="700"/>
      <c r="AM41" s="700"/>
      <c r="AN41" s="690"/>
      <c r="AO41" s="690"/>
      <c r="AP41" s="690"/>
      <c r="AQ41" s="690"/>
      <c r="AR41" s="690"/>
      <c r="AS41" s="743"/>
      <c r="AT41" s="762"/>
      <c r="AU41" s="690"/>
      <c r="AV41" s="690"/>
      <c r="AW41" s="690"/>
      <c r="AX41" s="690"/>
      <c r="AY41" s="690"/>
      <c r="AZ41" s="690"/>
      <c r="BA41" s="690"/>
      <c r="BB41" s="690"/>
      <c r="BC41" s="690"/>
      <c r="BD41" s="690"/>
      <c r="BE41" s="690"/>
      <c r="BF41" s="690"/>
      <c r="BG41" s="690"/>
      <c r="BH41" s="757"/>
      <c r="BI41" s="750"/>
      <c r="BJ41" s="690"/>
      <c r="BK41" s="690"/>
      <c r="BL41" s="690"/>
      <c r="BM41" s="690"/>
      <c r="BN41" s="690"/>
      <c r="BO41" s="690"/>
      <c r="BP41" s="690"/>
      <c r="BQ41" s="690"/>
      <c r="BR41" s="690"/>
      <c r="BS41" s="690"/>
      <c r="BT41" s="690"/>
      <c r="BU41" s="690"/>
      <c r="BV41" s="690"/>
      <c r="BW41" s="690"/>
      <c r="BX41" s="690"/>
      <c r="BY41" s="690"/>
      <c r="BZ41" s="690"/>
      <c r="CA41" s="690"/>
      <c r="CB41" s="690"/>
      <c r="CC41" s="690"/>
      <c r="CD41" s="690"/>
      <c r="CE41" s="690"/>
      <c r="CF41" s="690"/>
      <c r="CG41" s="690"/>
      <c r="CH41" s="690"/>
      <c r="CI41" s="690"/>
      <c r="CJ41" s="690"/>
      <c r="CK41" s="690"/>
      <c r="CL41" s="755"/>
    </row>
    <row r="42" spans="1:90" ht="15" hidden="1" customHeight="1">
      <c r="A42" s="139"/>
      <c r="B42" s="867" t="s">
        <v>30</v>
      </c>
      <c r="C42" s="150">
        <f>64+128</f>
        <v>192</v>
      </c>
      <c r="F42" s="139"/>
      <c r="H42" s="1255"/>
      <c r="I42" s="986"/>
      <c r="X42" s="745"/>
      <c r="Y42" s="699"/>
      <c r="Z42" s="690"/>
      <c r="AA42" s="690"/>
      <c r="AB42" s="690"/>
      <c r="AC42" s="690"/>
      <c r="AD42" s="690"/>
      <c r="AE42" s="700"/>
      <c r="AF42" s="700"/>
      <c r="AG42" s="700"/>
      <c r="AH42" s="700"/>
      <c r="AI42" s="700"/>
      <c r="AJ42" s="700"/>
      <c r="AK42" s="700"/>
      <c r="AL42" s="700"/>
      <c r="AM42" s="700"/>
      <c r="AN42" s="690"/>
      <c r="AO42" s="690"/>
      <c r="AP42" s="690"/>
      <c r="AQ42" s="690"/>
      <c r="AR42" s="690"/>
      <c r="AS42" s="743"/>
      <c r="AT42" s="762"/>
      <c r="AU42" s="690"/>
      <c r="AV42" s="690"/>
      <c r="AW42" s="690"/>
      <c r="AX42" s="690"/>
      <c r="AY42" s="690"/>
      <c r="AZ42" s="690"/>
      <c r="BA42" s="690"/>
      <c r="BB42" s="690"/>
      <c r="BC42" s="690"/>
      <c r="BD42" s="690"/>
      <c r="BE42" s="690"/>
      <c r="BF42" s="690"/>
      <c r="BG42" s="690"/>
      <c r="BH42" s="757"/>
      <c r="BI42" s="750"/>
      <c r="BJ42" s="690"/>
      <c r="BK42" s="690"/>
      <c r="BL42" s="690"/>
      <c r="BM42" s="690"/>
      <c r="BN42" s="690"/>
      <c r="BO42" s="690"/>
      <c r="BP42" s="690"/>
      <c r="BQ42" s="690"/>
      <c r="BR42" s="690"/>
      <c r="BS42" s="690"/>
      <c r="BT42" s="690"/>
      <c r="BU42" s="690"/>
      <c r="BV42" s="690"/>
      <c r="BW42" s="690"/>
      <c r="BX42" s="690"/>
      <c r="BY42" s="690"/>
      <c r="BZ42" s="690"/>
      <c r="CA42" s="690"/>
      <c r="CB42" s="690"/>
      <c r="CC42" s="690"/>
      <c r="CD42" s="690"/>
      <c r="CE42" s="690"/>
      <c r="CF42" s="690"/>
      <c r="CG42" s="690"/>
      <c r="CH42" s="690"/>
      <c r="CI42" s="690"/>
      <c r="CJ42" s="690"/>
      <c r="CK42" s="690"/>
      <c r="CL42" s="755"/>
    </row>
    <row r="43" spans="1:90" ht="15" hidden="1" customHeight="1">
      <c r="A43" s="139"/>
      <c r="B43" s="867" t="s">
        <v>597</v>
      </c>
      <c r="C43" s="150">
        <f>192+48</f>
        <v>240</v>
      </c>
      <c r="F43" s="139"/>
      <c r="H43" s="1255"/>
      <c r="I43" s="986"/>
      <c r="X43" s="745"/>
      <c r="Y43" s="699"/>
      <c r="Z43" s="690"/>
      <c r="AA43" s="690"/>
      <c r="AB43" s="690"/>
      <c r="AC43" s="690"/>
      <c r="AD43" s="690"/>
      <c r="AE43" s="700"/>
      <c r="AF43" s="700"/>
      <c r="AG43" s="700"/>
      <c r="AH43" s="700"/>
      <c r="AI43" s="700"/>
      <c r="AJ43" s="700"/>
      <c r="AK43" s="700"/>
      <c r="AL43" s="700"/>
      <c r="AM43" s="700"/>
      <c r="AN43" s="690"/>
      <c r="AO43" s="690"/>
      <c r="AP43" s="690"/>
      <c r="AQ43" s="690"/>
      <c r="AR43" s="690"/>
      <c r="AS43" s="743"/>
      <c r="AT43" s="762"/>
      <c r="AU43" s="690"/>
      <c r="AV43" s="690"/>
      <c r="AW43" s="690"/>
      <c r="AX43" s="690"/>
      <c r="AY43" s="690"/>
      <c r="AZ43" s="690"/>
      <c r="BA43" s="690"/>
      <c r="BB43" s="690"/>
      <c r="BC43" s="690"/>
      <c r="BD43" s="690"/>
      <c r="BE43" s="690"/>
      <c r="BF43" s="690"/>
      <c r="BG43" s="690"/>
      <c r="BH43" s="757"/>
      <c r="BI43" s="750"/>
      <c r="BJ43" s="690"/>
      <c r="BK43" s="690"/>
      <c r="BL43" s="690"/>
      <c r="BM43" s="690"/>
      <c r="BN43" s="690"/>
      <c r="BO43" s="690"/>
      <c r="BP43" s="690"/>
      <c r="BQ43" s="690"/>
      <c r="BR43" s="690"/>
      <c r="BS43" s="690"/>
      <c r="BT43" s="690"/>
      <c r="BU43" s="690"/>
      <c r="BV43" s="690"/>
      <c r="BW43" s="690"/>
      <c r="BX43" s="690"/>
      <c r="BY43" s="690"/>
      <c r="BZ43" s="690"/>
      <c r="CA43" s="690"/>
      <c r="CB43" s="690"/>
      <c r="CC43" s="690"/>
      <c r="CD43" s="690"/>
      <c r="CE43" s="690"/>
      <c r="CF43" s="690"/>
      <c r="CG43" s="690"/>
      <c r="CH43" s="690"/>
      <c r="CI43" s="690"/>
      <c r="CJ43" s="690"/>
      <c r="CK43" s="690"/>
      <c r="CL43" s="755"/>
    </row>
    <row r="44" spans="1:90" ht="15" customHeight="1">
      <c r="A44" s="139"/>
      <c r="F44" s="139"/>
      <c r="H44" s="1253"/>
      <c r="I44" s="986"/>
      <c r="X44" s="745"/>
      <c r="Y44" s="699"/>
      <c r="Z44" s="690"/>
      <c r="AA44" s="690"/>
      <c r="AB44" s="690"/>
      <c r="AC44" s="690"/>
      <c r="AD44" s="690"/>
      <c r="AE44" s="700"/>
      <c r="AF44" s="700"/>
      <c r="AG44" s="700"/>
      <c r="AH44" s="700"/>
      <c r="AI44" s="700"/>
      <c r="AJ44" s="700"/>
      <c r="AK44" s="700"/>
      <c r="AL44" s="700"/>
      <c r="AM44" s="700"/>
      <c r="AN44" s="690"/>
      <c r="AO44" s="690"/>
      <c r="AP44" s="690"/>
      <c r="AQ44" s="690"/>
      <c r="AR44" s="690"/>
      <c r="AS44" s="743"/>
      <c r="AT44" s="762"/>
      <c r="AU44" s="690"/>
      <c r="AV44" s="690"/>
      <c r="AW44" s="690"/>
      <c r="AX44" s="690"/>
      <c r="AY44" s="690"/>
      <c r="AZ44" s="690"/>
      <c r="BA44" s="690"/>
      <c r="BB44" s="690"/>
      <c r="BC44" s="690"/>
      <c r="BD44" s="690"/>
      <c r="BE44" s="690"/>
      <c r="BF44" s="690"/>
      <c r="BG44" s="690"/>
      <c r="BH44" s="757"/>
      <c r="BI44" s="750"/>
      <c r="BJ44" s="690"/>
      <c r="BK44" s="690"/>
      <c r="BL44" s="690"/>
      <c r="BM44" s="690"/>
      <c r="BN44" s="690"/>
      <c r="BO44" s="690"/>
      <c r="BP44" s="690"/>
      <c r="BQ44" s="690"/>
      <c r="BR44" s="690"/>
      <c r="BS44" s="690"/>
      <c r="BT44" s="690"/>
      <c r="BU44" s="690"/>
      <c r="BV44" s="690"/>
      <c r="BW44" s="690"/>
      <c r="BX44" s="690"/>
      <c r="BY44" s="690"/>
      <c r="BZ44" s="690"/>
      <c r="CA44" s="690"/>
      <c r="CB44" s="690"/>
      <c r="CC44" s="690"/>
      <c r="CD44" s="690"/>
      <c r="CE44" s="690"/>
      <c r="CF44" s="690"/>
      <c r="CG44" s="690"/>
      <c r="CH44" s="690"/>
      <c r="CI44" s="690"/>
      <c r="CJ44" s="690"/>
      <c r="CK44" s="690"/>
      <c r="CL44" s="755"/>
    </row>
    <row r="45" spans="1:90" ht="21" customHeight="1">
      <c r="A45" s="139"/>
      <c r="B45" s="438" t="str">
        <f>$B$5</f>
        <v xml:space="preserve">! TOUTES LES QUESTIONS NE SONT PAS RENSEIGNÉES </v>
      </c>
      <c r="F45" s="139"/>
      <c r="H45" s="422"/>
      <c r="I45" s="986"/>
      <c r="K45" s="1248"/>
      <c r="X45" s="745"/>
      <c r="Y45" s="699"/>
      <c r="Z45" s="690"/>
      <c r="AA45" s="690"/>
      <c r="AB45" s="690"/>
      <c r="AC45" s="690"/>
      <c r="AD45" s="690"/>
      <c r="AE45" s="700"/>
      <c r="AF45" s="700"/>
      <c r="AG45" s="700"/>
      <c r="AH45" s="700"/>
      <c r="AI45" s="700"/>
      <c r="AJ45" s="700"/>
      <c r="AK45" s="700"/>
      <c r="AL45" s="700"/>
      <c r="AM45" s="700"/>
      <c r="AN45" s="690"/>
      <c r="AO45" s="690"/>
      <c r="AP45" s="690"/>
      <c r="AQ45" s="690"/>
      <c r="AR45" s="690"/>
      <c r="AS45" s="743"/>
      <c r="AT45" s="762"/>
      <c r="AU45" s="690"/>
      <c r="AV45" s="690"/>
      <c r="AW45" s="690"/>
      <c r="AX45" s="690"/>
      <c r="AY45" s="690"/>
      <c r="AZ45" s="690"/>
      <c r="BA45" s="690"/>
      <c r="BB45" s="690"/>
      <c r="BC45" s="690"/>
      <c r="BD45" s="690"/>
      <c r="BE45" s="690"/>
      <c r="BF45" s="690"/>
      <c r="BG45" s="690"/>
      <c r="BH45" s="757"/>
      <c r="BI45" s="750"/>
      <c r="BJ45" s="690"/>
      <c r="BK45" s="690"/>
      <c r="BL45" s="690"/>
      <c r="BM45" s="690"/>
      <c r="BN45" s="690"/>
      <c r="BO45" s="690"/>
      <c r="BP45" s="690"/>
      <c r="BQ45" s="690"/>
      <c r="BR45" s="690"/>
      <c r="BS45" s="690"/>
      <c r="BT45" s="690"/>
      <c r="BU45" s="690"/>
      <c r="BV45" s="690"/>
      <c r="BW45" s="690"/>
      <c r="BX45" s="690"/>
      <c r="BY45" s="690"/>
      <c r="BZ45" s="690"/>
      <c r="CA45" s="690"/>
      <c r="CB45" s="690"/>
      <c r="CC45" s="690"/>
      <c r="CD45" s="690"/>
      <c r="CE45" s="690"/>
      <c r="CF45" s="690"/>
      <c r="CG45" s="690"/>
      <c r="CH45" s="690"/>
      <c r="CI45" s="690"/>
      <c r="CJ45" s="690"/>
      <c r="CK45" s="690"/>
      <c r="CL45" s="755"/>
    </row>
    <row r="46" spans="1:90" ht="15" customHeight="1">
      <c r="A46" s="139"/>
      <c r="C46" s="138"/>
      <c r="F46" s="139"/>
      <c r="H46" s="602">
        <f>SUM(H19:H43)</f>
        <v>0</v>
      </c>
      <c r="I46" s="986"/>
      <c r="X46" s="745"/>
      <c r="Y46" s="699"/>
      <c r="Z46" s="690"/>
      <c r="AA46" s="690"/>
      <c r="AB46" s="690"/>
      <c r="AC46" s="690"/>
      <c r="AD46" s="690"/>
      <c r="AE46" s="700"/>
      <c r="AF46" s="700"/>
      <c r="AG46" s="700"/>
      <c r="AH46" s="700"/>
      <c r="AI46" s="700"/>
      <c r="AJ46" s="700"/>
      <c r="AK46" s="700"/>
      <c r="AL46" s="700"/>
      <c r="AM46" s="700"/>
      <c r="AN46" s="690"/>
      <c r="AO46" s="690"/>
      <c r="AP46" s="690"/>
      <c r="AQ46" s="690"/>
      <c r="AR46" s="690"/>
      <c r="AS46" s="743"/>
      <c r="AT46" s="762"/>
      <c r="AU46" s="690"/>
      <c r="AV46" s="690"/>
      <c r="AW46" s="690"/>
      <c r="AX46" s="690"/>
      <c r="AY46" s="690"/>
      <c r="AZ46" s="690"/>
      <c r="BA46" s="690"/>
      <c r="BB46" s="690"/>
      <c r="BC46" s="690"/>
      <c r="BD46" s="690"/>
      <c r="BE46" s="690"/>
      <c r="BF46" s="690"/>
      <c r="BG46" s="690"/>
      <c r="BH46" s="757"/>
      <c r="BI46" s="750"/>
      <c r="BJ46" s="690"/>
      <c r="BK46" s="690"/>
      <c r="BL46" s="690"/>
      <c r="BM46" s="690"/>
      <c r="BN46" s="690"/>
      <c r="BO46" s="690"/>
      <c r="BP46" s="690"/>
      <c r="BQ46" s="690"/>
      <c r="BR46" s="690"/>
      <c r="BS46" s="690"/>
      <c r="BT46" s="690"/>
      <c r="BU46" s="690"/>
      <c r="BV46" s="690"/>
      <c r="BW46" s="690"/>
      <c r="BX46" s="690"/>
      <c r="BY46" s="690"/>
      <c r="BZ46" s="690"/>
      <c r="CA46" s="690"/>
      <c r="CB46" s="690"/>
      <c r="CC46" s="690"/>
      <c r="CD46" s="690"/>
      <c r="CE46" s="690"/>
      <c r="CF46" s="690"/>
      <c r="CG46" s="690"/>
      <c r="CH46" s="690"/>
      <c r="CI46" s="690"/>
      <c r="CJ46" s="690"/>
      <c r="CK46" s="690"/>
      <c r="CL46" s="755"/>
    </row>
    <row r="47" spans="1:90" ht="25.5" customHeight="1">
      <c r="A47" s="742" t="s">
        <v>147</v>
      </c>
      <c r="B47" s="1247" t="s">
        <v>967</v>
      </c>
      <c r="C47" s="1446">
        <v>45215</v>
      </c>
      <c r="D47" s="1509"/>
      <c r="E47" s="1509"/>
      <c r="F47" s="742" t="s">
        <v>147</v>
      </c>
      <c r="G47" s="152"/>
      <c r="H47" s="985"/>
      <c r="I47" s="986"/>
      <c r="X47" s="745"/>
      <c r="Y47" s="699"/>
      <c r="Z47" s="690"/>
      <c r="AA47" s="690"/>
      <c r="AB47" s="690"/>
      <c r="AC47" s="690"/>
      <c r="AD47" s="690"/>
      <c r="AE47" s="1262" t="s">
        <v>969</v>
      </c>
      <c r="AF47" s="1250"/>
      <c r="AG47" s="1250"/>
      <c r="AH47" s="1250"/>
      <c r="AI47" s="1250"/>
      <c r="AJ47" s="1250"/>
      <c r="AK47" s="1250"/>
      <c r="AL47" s="1251"/>
      <c r="AM47" s="1251"/>
      <c r="AN47" s="690"/>
      <c r="AO47" s="690"/>
      <c r="AP47" s="690"/>
      <c r="AQ47" s="690"/>
      <c r="AR47" s="690"/>
      <c r="AS47" s="743"/>
      <c r="AT47" s="762"/>
      <c r="AU47" s="690"/>
      <c r="AV47" s="690"/>
      <c r="AW47" s="690"/>
      <c r="AX47" s="690"/>
      <c r="AY47" s="690"/>
      <c r="AZ47" s="690"/>
      <c r="BA47" s="690"/>
      <c r="BB47" s="690"/>
      <c r="BC47" s="690"/>
      <c r="BD47" s="690"/>
      <c r="BE47" s="690"/>
      <c r="BF47" s="690"/>
      <c r="BG47" s="690"/>
      <c r="BH47" s="757"/>
      <c r="BI47" s="750"/>
      <c r="BJ47" s="690"/>
      <c r="BK47" s="690"/>
      <c r="BL47" s="690"/>
      <c r="BM47" s="690"/>
      <c r="BN47" s="690"/>
      <c r="BO47" s="690"/>
      <c r="BP47" s="690"/>
      <c r="BQ47" s="690"/>
      <c r="BR47" s="690"/>
      <c r="BS47" s="690"/>
      <c r="BT47" s="690"/>
      <c r="BU47" s="690"/>
      <c r="BV47" s="690"/>
      <c r="BW47" s="690"/>
      <c r="BX47" s="690"/>
      <c r="BY47" s="690"/>
      <c r="BZ47" s="690"/>
      <c r="CA47" s="690"/>
      <c r="CB47" s="690"/>
      <c r="CC47" s="690"/>
      <c r="CD47" s="690"/>
      <c r="CE47" s="690"/>
      <c r="CF47" s="690"/>
      <c r="CG47" s="690"/>
      <c r="CH47" s="690"/>
      <c r="CI47" s="690"/>
      <c r="CJ47" s="690"/>
      <c r="CK47" s="690"/>
      <c r="CL47" s="755"/>
    </row>
    <row r="48" spans="1:90" ht="15" customHeight="1">
      <c r="X48" s="745"/>
      <c r="Y48" s="699"/>
      <c r="Z48" s="690"/>
      <c r="AA48" s="690"/>
      <c r="AB48" s="690"/>
      <c r="AC48" s="690"/>
      <c r="AD48" s="690"/>
      <c r="AE48" s="615"/>
      <c r="AF48" s="1480" t="s">
        <v>968</v>
      </c>
      <c r="AG48" s="1480"/>
      <c r="AH48" s="1480"/>
      <c r="AI48" s="1480"/>
      <c r="AJ48" s="1480"/>
      <c r="AK48" s="616"/>
      <c r="AL48" s="616"/>
      <c r="AM48" s="621"/>
      <c r="AN48" s="690"/>
      <c r="AO48" s="690"/>
      <c r="AP48" s="690"/>
      <c r="AQ48" s="690"/>
      <c r="AR48" s="690"/>
      <c r="AS48" s="743"/>
      <c r="AT48" s="762"/>
      <c r="AU48" s="690"/>
      <c r="AV48" s="690"/>
      <c r="AW48" s="690"/>
      <c r="AX48" s="690"/>
      <c r="AY48" s="690"/>
      <c r="AZ48" s="690"/>
      <c r="BA48" s="690"/>
      <c r="BB48" s="690"/>
      <c r="BC48" s="690"/>
      <c r="BD48" s="690"/>
      <c r="BE48" s="690"/>
      <c r="BF48" s="690"/>
      <c r="BG48" s="690"/>
      <c r="BH48" s="757"/>
      <c r="BI48" s="750"/>
      <c r="BJ48" s="690"/>
      <c r="BK48" s="690"/>
      <c r="BL48" s="690"/>
      <c r="BM48" s="690"/>
      <c r="BN48" s="690"/>
      <c r="BO48" s="690"/>
      <c r="BP48" s="690"/>
      <c r="BQ48" s="690"/>
      <c r="BR48" s="690"/>
      <c r="BS48" s="690"/>
      <c r="BT48" s="690"/>
      <c r="BU48" s="690"/>
      <c r="BV48" s="690"/>
      <c r="BW48" s="690"/>
      <c r="BX48" s="690"/>
      <c r="BY48" s="690"/>
      <c r="BZ48" s="690"/>
      <c r="CA48" s="690"/>
      <c r="CB48" s="690"/>
      <c r="CC48" s="690"/>
      <c r="CD48" s="690"/>
      <c r="CE48" s="690"/>
      <c r="CF48" s="690"/>
      <c r="CG48" s="690"/>
      <c r="CH48" s="690"/>
      <c r="CI48" s="690"/>
      <c r="CJ48" s="690"/>
      <c r="CK48" s="690"/>
      <c r="CL48" s="755"/>
    </row>
    <row r="49" spans="3:90" ht="15" customHeight="1">
      <c r="C49" s="1321"/>
      <c r="X49" s="745"/>
      <c r="Y49" s="699"/>
      <c r="Z49" s="690"/>
      <c r="AA49" s="690"/>
      <c r="AB49" s="690"/>
      <c r="AC49" s="690"/>
      <c r="AD49" s="690"/>
      <c r="AE49" s="617"/>
      <c r="AF49" s="1481"/>
      <c r="AG49" s="1481"/>
      <c r="AH49" s="1481"/>
      <c r="AI49" s="1481"/>
      <c r="AJ49" s="1481"/>
      <c r="AK49" s="603"/>
      <c r="AL49" s="603"/>
      <c r="AM49" s="622"/>
      <c r="AN49" s="690"/>
      <c r="AO49" s="690"/>
      <c r="AP49" s="690"/>
      <c r="AQ49" s="690"/>
      <c r="AR49" s="690"/>
      <c r="AS49" s="743"/>
      <c r="AT49" s="762"/>
      <c r="AU49" s="690"/>
      <c r="AV49" s="690"/>
      <c r="AW49" s="690"/>
      <c r="AX49" s="690"/>
      <c r="AY49" s="690"/>
      <c r="AZ49" s="690"/>
      <c r="BA49" s="690"/>
      <c r="BB49" s="690"/>
      <c r="BC49" s="690"/>
      <c r="BD49" s="690"/>
      <c r="BE49" s="690"/>
      <c r="BF49" s="690"/>
      <c r="BG49" s="690"/>
      <c r="BH49" s="757"/>
      <c r="BI49" s="750"/>
      <c r="BJ49" s="690"/>
      <c r="BK49" s="690"/>
      <c r="BL49" s="690"/>
      <c r="BM49" s="690"/>
      <c r="BN49" s="690"/>
      <c r="BO49" s="690"/>
      <c r="BP49" s="690"/>
      <c r="BQ49" s="690"/>
      <c r="BR49" s="690"/>
      <c r="BS49" s="690"/>
      <c r="BT49" s="690"/>
      <c r="BU49" s="690"/>
      <c r="BV49" s="690"/>
      <c r="BW49" s="690"/>
      <c r="BX49" s="690"/>
      <c r="BY49" s="690"/>
      <c r="BZ49" s="690"/>
      <c r="CA49" s="690"/>
      <c r="CB49" s="690"/>
      <c r="CC49" s="690"/>
      <c r="CD49" s="690"/>
      <c r="CE49" s="690"/>
      <c r="CF49" s="690"/>
      <c r="CG49" s="690"/>
      <c r="CH49" s="690"/>
      <c r="CI49" s="690"/>
      <c r="CJ49" s="690"/>
      <c r="CK49" s="690"/>
      <c r="CL49" s="755"/>
    </row>
    <row r="50" spans="3:90" ht="15" customHeight="1">
      <c r="G50"/>
      <c r="X50" s="745"/>
      <c r="Y50" s="699"/>
      <c r="Z50" s="690"/>
      <c r="AA50" s="690"/>
      <c r="AB50" s="690"/>
      <c r="AC50" s="690"/>
      <c r="AD50" s="690"/>
      <c r="AE50" s="617"/>
      <c r="AF50" s="1481"/>
      <c r="AG50" s="1481"/>
      <c r="AH50" s="1481"/>
      <c r="AI50" s="1481"/>
      <c r="AJ50" s="1481"/>
      <c r="AK50" s="603"/>
      <c r="AL50" s="603"/>
      <c r="AM50" s="622"/>
      <c r="AN50" s="690"/>
      <c r="AO50" s="690"/>
      <c r="AP50" s="690"/>
      <c r="AQ50" s="690"/>
      <c r="AR50" s="690"/>
      <c r="AS50" s="743"/>
      <c r="AT50" s="762"/>
      <c r="AU50" s="690"/>
      <c r="AV50" s="690"/>
      <c r="AW50" s="690"/>
      <c r="AX50" s="690"/>
      <c r="AY50" s="690"/>
      <c r="AZ50" s="690"/>
      <c r="BA50" s="690"/>
      <c r="BB50" s="690"/>
      <c r="BC50" s="690"/>
      <c r="BD50" s="690"/>
      <c r="BE50" s="690"/>
      <c r="BF50" s="690"/>
      <c r="BG50" s="690"/>
      <c r="BH50" s="757"/>
      <c r="BI50" s="750"/>
      <c r="BJ50" s="690"/>
      <c r="BK50" s="690"/>
      <c r="BL50" s="690"/>
      <c r="BM50" s="690"/>
      <c r="BN50" s="690"/>
      <c r="BO50" s="690"/>
      <c r="BP50" s="690"/>
      <c r="BQ50" s="690"/>
      <c r="BR50" s="690"/>
      <c r="BS50" s="690"/>
      <c r="BT50" s="690"/>
      <c r="BU50" s="690"/>
      <c r="BV50" s="690"/>
      <c r="BW50" s="690"/>
      <c r="BX50" s="690"/>
      <c r="BY50" s="690"/>
      <c r="BZ50" s="690"/>
      <c r="CA50" s="690"/>
      <c r="CB50" s="690"/>
      <c r="CC50" s="690"/>
      <c r="CD50" s="690"/>
      <c r="CE50" s="690"/>
      <c r="CF50" s="690"/>
      <c r="CG50" s="690"/>
      <c r="CH50" s="690"/>
      <c r="CI50" s="690"/>
      <c r="CJ50" s="690"/>
      <c r="CK50" s="690"/>
      <c r="CL50" s="755"/>
    </row>
    <row r="51" spans="3:90" ht="15" customHeight="1">
      <c r="X51" s="745"/>
      <c r="Y51" s="690"/>
      <c r="Z51" s="690"/>
      <c r="AA51" s="690"/>
      <c r="AB51" s="690"/>
      <c r="AC51" s="690"/>
      <c r="AD51" s="690"/>
      <c r="AE51" s="617"/>
      <c r="AF51" s="603"/>
      <c r="AG51" s="603"/>
      <c r="AH51" s="603"/>
      <c r="AI51" s="603"/>
      <c r="AJ51" s="603"/>
      <c r="AK51" s="603"/>
      <c r="AL51" s="603"/>
      <c r="AM51" s="622"/>
      <c r="AN51" s="690"/>
      <c r="AO51" s="690"/>
      <c r="AP51" s="690"/>
      <c r="AQ51" s="690"/>
      <c r="AR51" s="690"/>
      <c r="AS51" s="743"/>
      <c r="AT51" s="762"/>
      <c r="AU51" s="690"/>
      <c r="AV51" s="690"/>
      <c r="AW51" s="690"/>
      <c r="AX51" s="690"/>
      <c r="AY51" s="690"/>
      <c r="AZ51" s="690"/>
      <c r="BA51" s="690"/>
      <c r="BB51" s="690"/>
      <c r="BC51" s="690"/>
      <c r="BD51" s="690"/>
      <c r="BE51" s="690"/>
      <c r="BF51" s="690"/>
      <c r="BG51" s="690"/>
      <c r="BH51" s="757"/>
      <c r="BI51" s="750"/>
      <c r="BJ51" s="690"/>
      <c r="BK51" s="690"/>
      <c r="BL51" s="690"/>
      <c r="BM51" s="690"/>
      <c r="BN51" s="690"/>
      <c r="BO51" s="690"/>
      <c r="BP51" s="690"/>
      <c r="BQ51" s="690"/>
      <c r="BR51" s="690"/>
      <c r="BS51" s="690"/>
      <c r="BT51" s="690"/>
      <c r="BU51" s="690"/>
      <c r="BV51" s="690"/>
      <c r="BW51" s="690"/>
      <c r="BX51" s="690"/>
      <c r="BY51" s="690"/>
      <c r="BZ51" s="690"/>
      <c r="CA51" s="690"/>
      <c r="CB51" s="690"/>
      <c r="CC51" s="690"/>
      <c r="CD51" s="690"/>
      <c r="CE51" s="690"/>
      <c r="CF51" s="690"/>
      <c r="CG51" s="690"/>
      <c r="CH51" s="690"/>
      <c r="CI51" s="690"/>
      <c r="CJ51" s="690"/>
      <c r="CK51" s="690"/>
      <c r="CL51" s="755"/>
    </row>
    <row r="52" spans="3:90" ht="15" customHeight="1">
      <c r="G52"/>
      <c r="X52" s="745"/>
      <c r="Y52" s="690"/>
      <c r="Z52" s="690"/>
      <c r="AA52" s="690"/>
      <c r="AB52" s="690"/>
      <c r="AC52" s="690"/>
      <c r="AD52" s="690"/>
      <c r="AE52" s="625"/>
      <c r="AF52" s="910" t="s">
        <v>975</v>
      </c>
      <c r="AG52" s="604"/>
      <c r="AH52" s="604"/>
      <c r="AI52" s="604"/>
      <c r="AJ52" s="604"/>
      <c r="AK52" s="604"/>
      <c r="AL52" s="604"/>
      <c r="AM52" s="626"/>
      <c r="AN52" s="690"/>
      <c r="AO52" s="690"/>
      <c r="AP52" s="690"/>
      <c r="AQ52" s="690"/>
      <c r="AR52" s="690"/>
      <c r="AS52" s="743"/>
      <c r="AT52" s="762"/>
      <c r="AU52" s="690"/>
      <c r="AV52" s="690"/>
      <c r="AW52" s="690"/>
      <c r="AX52" s="690"/>
      <c r="AY52" s="690"/>
      <c r="AZ52" s="690"/>
      <c r="BA52" s="690"/>
      <c r="BB52" s="690"/>
      <c r="BC52" s="690"/>
      <c r="BD52" s="690"/>
      <c r="BE52" s="690"/>
      <c r="BF52" s="690"/>
      <c r="BG52" s="690"/>
      <c r="BH52" s="757"/>
      <c r="BI52" s="750"/>
      <c r="BJ52" s="690"/>
      <c r="BK52" s="690"/>
      <c r="BL52" s="690"/>
      <c r="BM52" s="690"/>
      <c r="BN52" s="690"/>
      <c r="BO52" s="690"/>
      <c r="BP52" s="690"/>
      <c r="BQ52" s="690"/>
      <c r="BR52" s="690"/>
      <c r="BS52" s="690"/>
      <c r="BT52" s="690"/>
      <c r="BU52" s="690"/>
      <c r="BV52" s="690"/>
      <c r="BW52" s="690"/>
      <c r="BX52" s="690"/>
      <c r="BY52" s="690"/>
      <c r="BZ52" s="690"/>
      <c r="CA52" s="690"/>
      <c r="CB52" s="690"/>
      <c r="CC52" s="690"/>
      <c r="CD52" s="690"/>
      <c r="CE52" s="690"/>
      <c r="CF52" s="690"/>
      <c r="CG52" s="690"/>
      <c r="CH52" s="690"/>
      <c r="CI52" s="690"/>
      <c r="CJ52" s="690"/>
      <c r="CK52" s="690"/>
      <c r="CL52" s="755"/>
    </row>
    <row r="53" spans="3:90" ht="15" customHeight="1">
      <c r="X53" s="745"/>
      <c r="Y53" s="690"/>
      <c r="Z53" s="690"/>
      <c r="AA53" s="690"/>
      <c r="AB53" s="690"/>
      <c r="AC53" s="690"/>
      <c r="AD53" s="690"/>
      <c r="AE53" s="617"/>
      <c r="AF53" s="603"/>
      <c r="AG53" s="603"/>
      <c r="AH53" s="603"/>
      <c r="AI53" s="603"/>
      <c r="AJ53" s="603"/>
      <c r="AK53" s="603"/>
      <c r="AL53" s="603"/>
      <c r="AM53" s="622"/>
      <c r="AN53" s="690"/>
      <c r="AO53" s="690"/>
      <c r="AP53" s="690"/>
      <c r="AQ53" s="690"/>
      <c r="AR53" s="690"/>
      <c r="AS53" s="743"/>
      <c r="AT53" s="762"/>
      <c r="AU53" s="690"/>
      <c r="AV53" s="690"/>
      <c r="AW53" s="690"/>
      <c r="AX53" s="690"/>
      <c r="AY53" s="690"/>
      <c r="AZ53" s="690"/>
      <c r="BA53" s="690"/>
      <c r="BB53" s="690"/>
      <c r="BC53" s="690"/>
      <c r="BD53" s="690"/>
      <c r="BE53" s="690"/>
      <c r="BF53" s="690"/>
      <c r="BG53" s="690"/>
      <c r="BH53" s="757"/>
      <c r="BI53" s="750"/>
      <c r="BJ53" s="690"/>
      <c r="BK53" s="690"/>
      <c r="BL53" s="690"/>
      <c r="BM53" s="690"/>
      <c r="BN53" s="690"/>
      <c r="BO53" s="690"/>
      <c r="BP53" s="690"/>
      <c r="BQ53" s="690"/>
      <c r="BR53" s="690"/>
      <c r="BS53" s="690"/>
      <c r="BT53" s="690"/>
      <c r="BU53" s="690"/>
      <c r="BV53" s="690"/>
      <c r="BW53" s="690"/>
      <c r="BX53" s="690"/>
      <c r="BY53" s="690"/>
      <c r="BZ53" s="690"/>
      <c r="CA53" s="690"/>
      <c r="CB53" s="690"/>
      <c r="CC53" s="690"/>
      <c r="CD53" s="690"/>
      <c r="CE53" s="690"/>
      <c r="CF53" s="690"/>
      <c r="CG53" s="690"/>
      <c r="CH53" s="690"/>
      <c r="CI53" s="690"/>
      <c r="CJ53" s="690"/>
      <c r="CK53" s="690"/>
      <c r="CL53" s="755"/>
    </row>
    <row r="54" spans="3:90" ht="15" customHeight="1">
      <c r="X54" s="745"/>
      <c r="Y54" s="744" t="s">
        <v>546</v>
      </c>
      <c r="Z54" s="690"/>
      <c r="AA54" s="690"/>
      <c r="AB54" s="690"/>
      <c r="AC54" s="690"/>
      <c r="AD54" s="690"/>
      <c r="AE54" s="617"/>
      <c r="AF54" s="603"/>
      <c r="AG54" s="603"/>
      <c r="AH54" s="603"/>
      <c r="AI54" s="603"/>
      <c r="AJ54" s="1492"/>
      <c r="AK54" s="1492"/>
      <c r="AL54" s="1492"/>
      <c r="AM54" s="622"/>
      <c r="AN54" s="690"/>
      <c r="AO54" s="690"/>
      <c r="AP54" s="690"/>
      <c r="AQ54" s="690"/>
      <c r="AR54" s="690"/>
      <c r="AS54" s="743"/>
      <c r="AT54" s="762"/>
      <c r="AU54" s="690"/>
      <c r="AV54" s="690"/>
      <c r="AW54" s="690"/>
      <c r="AX54" s="690"/>
      <c r="AY54" s="690"/>
      <c r="AZ54" s="690"/>
      <c r="BA54" s="690"/>
      <c r="BB54" s="690"/>
      <c r="BC54" s="690"/>
      <c r="BD54" s="690"/>
      <c r="BE54" s="690"/>
      <c r="BF54" s="690"/>
      <c r="BG54" s="690"/>
      <c r="BH54" s="757"/>
      <c r="BI54" s="750"/>
      <c r="BJ54" s="690"/>
      <c r="BK54" s="690"/>
      <c r="BL54" s="690"/>
      <c r="BM54" s="690"/>
      <c r="BN54" s="690"/>
      <c r="BO54" s="690"/>
      <c r="BP54" s="690"/>
      <c r="BQ54" s="690"/>
      <c r="BR54" s="690"/>
      <c r="BS54" s="690"/>
      <c r="BT54" s="690"/>
      <c r="BU54" s="690"/>
      <c r="BV54" s="690"/>
      <c r="BW54" s="690"/>
      <c r="BX54" s="690"/>
      <c r="BY54" s="690"/>
      <c r="BZ54" s="690"/>
      <c r="CA54" s="690"/>
      <c r="CB54" s="690"/>
      <c r="CC54" s="690"/>
      <c r="CD54" s="690"/>
      <c r="CE54" s="690"/>
      <c r="CF54" s="690"/>
      <c r="CG54" s="690"/>
      <c r="CH54" s="690"/>
      <c r="CI54" s="690"/>
      <c r="CJ54" s="690"/>
      <c r="CK54" s="690"/>
      <c r="CL54" s="755"/>
    </row>
    <row r="55" spans="3:90" ht="15" customHeight="1" thickBot="1">
      <c r="X55" s="745"/>
      <c r="Y55" s="690"/>
      <c r="Z55" s="690"/>
      <c r="AA55" s="690"/>
      <c r="AB55" s="690"/>
      <c r="AC55" s="690"/>
      <c r="AD55" s="690"/>
      <c r="AE55" s="1490" t="s">
        <v>247</v>
      </c>
      <c r="AF55" s="1491"/>
      <c r="AG55" s="1491"/>
      <c r="AH55" s="1491"/>
      <c r="AI55" s="1491"/>
      <c r="AJ55" s="1502" t="s">
        <v>521</v>
      </c>
      <c r="AK55" s="1503"/>
      <c r="AL55" s="1504"/>
      <c r="AM55" s="622"/>
      <c r="AN55" s="690"/>
      <c r="AO55" s="690"/>
      <c r="AP55" s="690"/>
      <c r="AQ55" s="690"/>
      <c r="AR55" s="690"/>
      <c r="AS55" s="743"/>
      <c r="AT55" s="762"/>
      <c r="AU55" s="690"/>
      <c r="AV55" s="690"/>
      <c r="AW55" s="690"/>
      <c r="AX55" s="690"/>
      <c r="AY55" s="690"/>
      <c r="AZ55" s="690"/>
      <c r="BA55" s="690"/>
      <c r="BB55" s="690"/>
      <c r="BC55" s="690"/>
      <c r="BD55" s="690"/>
      <c r="BE55" s="690"/>
      <c r="BF55" s="690"/>
      <c r="BG55" s="690"/>
      <c r="BH55" s="757"/>
      <c r="BI55" s="750"/>
      <c r="BJ55" s="690"/>
      <c r="BK55" s="690"/>
      <c r="BL55" s="690"/>
      <c r="BM55" s="690"/>
      <c r="BN55" s="690"/>
      <c r="BO55" s="690"/>
      <c r="BP55" s="690"/>
      <c r="BQ55" s="690"/>
      <c r="BR55" s="690"/>
      <c r="BS55" s="690"/>
      <c r="BT55" s="690"/>
      <c r="BU55" s="690"/>
      <c r="BV55" s="690"/>
      <c r="BW55" s="690"/>
      <c r="BX55" s="690"/>
      <c r="BY55" s="690"/>
      <c r="BZ55" s="690"/>
      <c r="CA55" s="690"/>
      <c r="CB55" s="690"/>
      <c r="CC55" s="690"/>
      <c r="CD55" s="690"/>
      <c r="CE55" s="690"/>
      <c r="CF55" s="690"/>
      <c r="CG55" s="690"/>
      <c r="CH55" s="690"/>
      <c r="CI55" s="690"/>
      <c r="CJ55" s="690"/>
      <c r="CK55" s="690"/>
      <c r="CL55" s="755"/>
    </row>
    <row r="56" spans="3:90" ht="15" customHeight="1" thickBot="1">
      <c r="X56" s="745"/>
      <c r="Y56" s="690"/>
      <c r="Z56" s="690"/>
      <c r="AA56" s="690"/>
      <c r="AB56" s="690"/>
      <c r="AC56" s="690"/>
      <c r="AD56" s="690"/>
      <c r="AE56" s="617"/>
      <c r="AF56" s="1484" t="s">
        <v>43</v>
      </c>
      <c r="AG56" s="1485"/>
      <c r="AH56" s="1486" t="s">
        <v>976</v>
      </c>
      <c r="AI56" s="1487"/>
      <c r="AJ56" s="1493" t="s">
        <v>647</v>
      </c>
      <c r="AK56" s="1494"/>
      <c r="AL56" s="1495"/>
      <c r="AM56" s="622"/>
      <c r="AN56" s="690"/>
      <c r="AO56" s="690"/>
      <c r="AP56" s="690"/>
      <c r="AQ56" s="690"/>
      <c r="AR56" s="690"/>
      <c r="AS56" s="743"/>
      <c r="AT56" s="762"/>
      <c r="AU56" s="690"/>
      <c r="AV56" s="690"/>
      <c r="AW56" s="690"/>
      <c r="AX56" s="690"/>
      <c r="AY56" s="690"/>
      <c r="AZ56" s="690"/>
      <c r="BA56" s="690"/>
      <c r="BB56" s="690"/>
      <c r="BC56" s="690"/>
      <c r="BD56" s="690"/>
      <c r="BE56" s="690"/>
      <c r="BF56" s="690"/>
      <c r="BG56" s="690"/>
      <c r="BH56" s="757"/>
      <c r="BI56" s="750"/>
      <c r="BJ56" s="690"/>
      <c r="BK56" s="690"/>
      <c r="BL56" s="690"/>
      <c r="BM56" s="690"/>
      <c r="BN56" s="690"/>
      <c r="BO56" s="690"/>
      <c r="BP56" s="690"/>
      <c r="BQ56" s="690"/>
      <c r="BR56" s="690"/>
      <c r="BS56" s="690"/>
      <c r="BT56" s="690"/>
      <c r="BU56" s="690"/>
      <c r="BV56" s="690"/>
      <c r="BW56" s="690"/>
      <c r="BX56" s="690"/>
      <c r="BY56" s="690"/>
      <c r="BZ56" s="690"/>
      <c r="CA56" s="690"/>
      <c r="CB56" s="690"/>
      <c r="CC56" s="690"/>
      <c r="CD56" s="690"/>
      <c r="CE56" s="690"/>
      <c r="CF56" s="690"/>
      <c r="CG56" s="690"/>
      <c r="CH56" s="690"/>
      <c r="CI56" s="690"/>
      <c r="CJ56" s="690"/>
      <c r="CK56" s="690"/>
      <c r="CL56" s="755"/>
    </row>
    <row r="57" spans="3:90" s="164" customFormat="1" ht="21.75" customHeight="1" thickBot="1">
      <c r="G57" s="156"/>
      <c r="I57" s="611"/>
      <c r="X57" s="746"/>
      <c r="Y57" s="691"/>
      <c r="Z57" s="691"/>
      <c r="AA57" s="691"/>
      <c r="AB57" s="1261" t="s">
        <v>964</v>
      </c>
      <c r="AC57" s="1230" t="s">
        <v>974</v>
      </c>
      <c r="AD57" s="1249" t="s">
        <v>17</v>
      </c>
      <c r="AE57" s="1263" t="s">
        <v>56</v>
      </c>
      <c r="AF57" s="911" t="str">
        <f>YEAR(DELAI)-1&amp;"-"&amp;YEAR(DELAI)</f>
        <v>2022-2023</v>
      </c>
      <c r="AG57" s="612" t="s">
        <v>21</v>
      </c>
      <c r="AH57" s="1488">
        <f>DELAI</f>
        <v>45215</v>
      </c>
      <c r="AI57" s="1489"/>
      <c r="AJ57" s="1496"/>
      <c r="AK57" s="1497"/>
      <c r="AL57" s="1498"/>
      <c r="AM57" s="623"/>
      <c r="AN57" s="691"/>
      <c r="AO57" s="690"/>
      <c r="AP57" s="691"/>
      <c r="AQ57" s="691"/>
      <c r="AR57" s="691"/>
      <c r="AS57" s="743"/>
      <c r="AT57" s="762"/>
      <c r="AU57" s="690"/>
      <c r="AV57" s="691"/>
      <c r="AW57" s="691"/>
      <c r="AX57" s="691"/>
      <c r="AY57" s="691"/>
      <c r="AZ57" s="691"/>
      <c r="BA57" s="691"/>
      <c r="BB57" s="691"/>
      <c r="BC57" s="691"/>
      <c r="BD57" s="691"/>
      <c r="BE57" s="691"/>
      <c r="BF57" s="691"/>
      <c r="BG57" s="691"/>
      <c r="BH57" s="758"/>
      <c r="BI57" s="751"/>
      <c r="BJ57" s="691"/>
      <c r="BK57" s="691"/>
      <c r="BL57" s="691"/>
      <c r="BM57" s="691"/>
      <c r="BN57" s="691"/>
      <c r="BO57" s="691"/>
      <c r="BP57" s="691"/>
      <c r="BQ57" s="691"/>
      <c r="BR57" s="691"/>
      <c r="BS57" s="691"/>
      <c r="BT57" s="691"/>
      <c r="BU57" s="691"/>
      <c r="BV57" s="691"/>
      <c r="BW57" s="691"/>
      <c r="BX57" s="691"/>
      <c r="BY57" s="691"/>
      <c r="BZ57" s="691"/>
      <c r="CA57" s="691"/>
      <c r="CB57" s="691"/>
      <c r="CC57" s="691"/>
      <c r="CD57" s="691"/>
      <c r="CE57" s="691"/>
      <c r="CF57" s="691"/>
      <c r="CG57" s="691"/>
      <c r="CH57" s="691"/>
      <c r="CI57" s="691"/>
      <c r="CJ57" s="691"/>
      <c r="CK57" s="691"/>
      <c r="CL57" s="756"/>
    </row>
    <row r="58" spans="3:90" s="164" customFormat="1" ht="21.75" customHeight="1" thickBot="1">
      <c r="G58" s="156"/>
      <c r="I58" s="611"/>
      <c r="X58" s="746"/>
      <c r="Y58" s="691"/>
      <c r="Z58" s="691"/>
      <c r="AA58" s="691"/>
      <c r="AB58" s="1537" t="s">
        <v>1015</v>
      </c>
      <c r="AC58" s="1538"/>
      <c r="AD58" s="1249" t="s">
        <v>17</v>
      </c>
      <c r="AE58" s="1264" t="s">
        <v>55</v>
      </c>
      <c r="AF58" s="613" t="str">
        <f>YEAR(DELAI)&amp;"-"&amp;YEAR(DELAI)+1</f>
        <v>2023-2024</v>
      </c>
      <c r="AG58" s="614" t="s">
        <v>22</v>
      </c>
      <c r="AH58" s="1539"/>
      <c r="AI58" s="1540"/>
      <c r="AJ58" s="1499"/>
      <c r="AK58" s="1500"/>
      <c r="AL58" s="1501"/>
      <c r="AM58" s="623"/>
      <c r="AN58" s="691"/>
      <c r="AO58" s="691"/>
      <c r="AP58" s="691"/>
      <c r="AQ58" s="691"/>
      <c r="AR58" s="691"/>
      <c r="AS58" s="743"/>
      <c r="AT58" s="762"/>
      <c r="AU58" s="690"/>
      <c r="AV58" s="691"/>
      <c r="AW58" s="691"/>
      <c r="AX58" s="691"/>
      <c r="AY58" s="691"/>
      <c r="AZ58" s="691"/>
      <c r="BA58" s="691"/>
      <c r="BB58" s="691"/>
      <c r="BC58" s="691"/>
      <c r="BD58" s="691"/>
      <c r="BE58" s="691"/>
      <c r="BF58" s="691"/>
      <c r="BG58" s="691"/>
      <c r="BH58" s="758"/>
      <c r="BI58" s="751"/>
      <c r="BJ58" s="691"/>
      <c r="BK58" s="691"/>
      <c r="BL58" s="691"/>
      <c r="BM58" s="691"/>
      <c r="BN58" s="691"/>
      <c r="BO58" s="691"/>
      <c r="BP58" s="691"/>
      <c r="BQ58" s="691"/>
      <c r="BR58" s="691"/>
      <c r="BS58" s="691"/>
      <c r="BT58" s="691"/>
      <c r="BU58" s="691"/>
      <c r="BV58" s="691"/>
      <c r="BW58" s="691"/>
      <c r="BX58" s="691"/>
      <c r="BY58" s="691"/>
      <c r="BZ58" s="691"/>
      <c r="CA58" s="691"/>
      <c r="CB58" s="691"/>
      <c r="CC58" s="691"/>
      <c r="CD58" s="691"/>
      <c r="CE58" s="691"/>
      <c r="CF58" s="691"/>
      <c r="CG58" s="691"/>
      <c r="CH58" s="691"/>
      <c r="CI58" s="691"/>
      <c r="CJ58" s="691"/>
      <c r="CK58" s="691"/>
      <c r="CL58" s="756"/>
    </row>
    <row r="59" spans="3:90" ht="15" customHeight="1">
      <c r="X59" s="745"/>
      <c r="Y59" s="691"/>
      <c r="Z59" s="690"/>
      <c r="AA59" s="690"/>
      <c r="AB59" s="691"/>
      <c r="AC59" s="690"/>
      <c r="AD59" s="690"/>
      <c r="AE59" s="617"/>
      <c r="AF59" s="603"/>
      <c r="AG59" s="603"/>
      <c r="AH59" s="603"/>
      <c r="AI59" s="603"/>
      <c r="AJ59" s="603"/>
      <c r="AK59" s="603"/>
      <c r="AL59" s="603"/>
      <c r="AM59" s="622"/>
      <c r="AN59" s="690"/>
      <c r="AO59" s="690"/>
      <c r="AP59" s="690"/>
      <c r="AQ59" s="690"/>
      <c r="AR59" s="690"/>
      <c r="AS59" s="743"/>
      <c r="AT59" s="762"/>
      <c r="AU59" s="690"/>
      <c r="AV59" s="690"/>
      <c r="AW59" s="690"/>
      <c r="AX59" s="690"/>
      <c r="AY59" s="690"/>
      <c r="AZ59" s="690"/>
      <c r="BA59" s="690"/>
      <c r="BB59" s="690"/>
      <c r="BC59" s="690"/>
      <c r="BD59" s="690"/>
      <c r="BE59" s="690"/>
      <c r="BF59" s="690"/>
      <c r="BG59" s="690"/>
      <c r="BH59" s="757"/>
      <c r="BI59" s="750"/>
      <c r="BJ59" s="690"/>
      <c r="BK59" s="690"/>
      <c r="BL59" s="690"/>
      <c r="BM59" s="690"/>
      <c r="BN59" s="690"/>
      <c r="BO59" s="690"/>
      <c r="BP59" s="690"/>
      <c r="BQ59" s="690"/>
      <c r="BR59" s="690"/>
      <c r="BS59" s="690"/>
      <c r="BT59" s="690"/>
      <c r="BU59" s="690"/>
      <c r="BV59" s="690"/>
      <c r="BW59" s="690"/>
      <c r="BX59" s="690"/>
      <c r="BY59" s="690"/>
      <c r="BZ59" s="690"/>
      <c r="CA59" s="690"/>
      <c r="CB59" s="690"/>
      <c r="CC59" s="690"/>
      <c r="CD59" s="690"/>
      <c r="CE59" s="690"/>
      <c r="CF59" s="690"/>
      <c r="CG59" s="690"/>
      <c r="CH59" s="690"/>
      <c r="CI59" s="690"/>
      <c r="CJ59" s="690"/>
      <c r="CK59" s="690"/>
      <c r="CL59" s="755"/>
    </row>
    <row r="60" spans="3:90" ht="15" customHeight="1">
      <c r="X60" s="745"/>
      <c r="Y60" s="690"/>
      <c r="Z60" s="690"/>
      <c r="AA60" s="690"/>
      <c r="AB60" s="690"/>
      <c r="AC60" s="690"/>
      <c r="AD60" s="690"/>
      <c r="AF60" s="603"/>
      <c r="AG60" s="603"/>
      <c r="AI60" s="603"/>
      <c r="AJ60" s="603"/>
      <c r="AK60" s="603"/>
      <c r="AL60" s="603"/>
      <c r="AM60" s="622"/>
      <c r="AN60" s="690"/>
      <c r="AO60" s="690"/>
      <c r="AP60" s="690"/>
      <c r="AQ60" s="690"/>
      <c r="AR60" s="690"/>
      <c r="AS60" s="743"/>
      <c r="AT60" s="762"/>
      <c r="AU60" s="690"/>
      <c r="AV60" s="690"/>
      <c r="AW60" s="690"/>
      <c r="AX60" s="690"/>
      <c r="AY60" s="690"/>
      <c r="AZ60" s="690"/>
      <c r="BA60" s="690"/>
      <c r="BB60" s="690"/>
      <c r="BC60" s="690"/>
      <c r="BD60" s="690"/>
      <c r="BE60" s="690"/>
      <c r="BF60" s="690"/>
      <c r="BG60" s="690"/>
      <c r="BH60" s="757"/>
      <c r="BI60" s="750"/>
      <c r="BJ60" s="690"/>
      <c r="BK60" s="690"/>
      <c r="BL60" s="690"/>
      <c r="BM60" s="690"/>
      <c r="BN60" s="690"/>
      <c r="BO60" s="690"/>
      <c r="BP60" s="690"/>
      <c r="BQ60" s="690"/>
      <c r="BR60" s="690"/>
      <c r="BS60" s="690"/>
      <c r="BT60" s="690"/>
      <c r="BU60" s="690"/>
      <c r="BV60" s="690"/>
      <c r="BW60" s="690"/>
      <c r="BX60" s="690"/>
      <c r="BY60" s="690"/>
      <c r="BZ60" s="690"/>
      <c r="CA60" s="690"/>
      <c r="CB60" s="690"/>
      <c r="CC60" s="690"/>
      <c r="CD60" s="690"/>
      <c r="CE60" s="690"/>
      <c r="CF60" s="690"/>
      <c r="CG60" s="690"/>
      <c r="CH60" s="690"/>
      <c r="CI60" s="690"/>
      <c r="CJ60" s="690"/>
      <c r="CK60" s="690"/>
      <c r="CL60" s="755"/>
    </row>
    <row r="61" spans="3:90" ht="15" thickBot="1">
      <c r="X61" s="745"/>
      <c r="Y61" s="690"/>
      <c r="Z61" s="690"/>
      <c r="AA61" s="690"/>
      <c r="AB61" s="690"/>
      <c r="AC61" s="690"/>
      <c r="AD61" s="690"/>
      <c r="AE61" s="619"/>
      <c r="AF61" s="620"/>
      <c r="AG61" s="620"/>
      <c r="AH61" s="620"/>
      <c r="AI61" s="620"/>
      <c r="AJ61" s="620"/>
      <c r="AK61" s="620"/>
      <c r="AL61" s="620"/>
      <c r="AM61" s="624"/>
      <c r="AN61" s="690"/>
      <c r="AO61" s="690"/>
      <c r="AP61" s="690"/>
      <c r="AQ61" s="690"/>
      <c r="AR61" s="690"/>
      <c r="AS61" s="743"/>
      <c r="AT61" s="762"/>
      <c r="AU61" s="690"/>
      <c r="AV61" s="690"/>
      <c r="AW61" s="690"/>
      <c r="AX61" s="690"/>
      <c r="AY61" s="690"/>
      <c r="AZ61" s="690"/>
      <c r="BA61" s="690"/>
      <c r="BB61" s="690"/>
      <c r="BC61" s="690"/>
      <c r="BD61" s="690"/>
      <c r="BE61" s="690"/>
      <c r="BF61" s="690"/>
      <c r="BG61" s="690"/>
      <c r="BH61" s="757"/>
      <c r="BI61" s="750"/>
      <c r="BJ61" s="690"/>
      <c r="BK61" s="690"/>
      <c r="BL61" s="690"/>
      <c r="BM61" s="690"/>
      <c r="BN61" s="690"/>
      <c r="BO61" s="690"/>
      <c r="BP61" s="690"/>
      <c r="BQ61" s="690"/>
      <c r="BR61" s="690"/>
      <c r="BS61" s="690"/>
      <c r="BT61" s="690"/>
      <c r="BU61" s="690"/>
      <c r="BV61" s="690"/>
      <c r="BW61" s="690"/>
      <c r="BX61" s="690"/>
      <c r="BY61" s="690"/>
      <c r="BZ61" s="690"/>
      <c r="CA61" s="690"/>
      <c r="CB61" s="690"/>
      <c r="CC61" s="690"/>
      <c r="CD61" s="690"/>
      <c r="CE61" s="690"/>
      <c r="CF61" s="690"/>
      <c r="CG61" s="690"/>
      <c r="CH61" s="690"/>
      <c r="CI61" s="690"/>
      <c r="CJ61" s="690"/>
      <c r="CK61" s="690"/>
      <c r="CL61" s="755"/>
    </row>
    <row r="62" spans="3:90">
      <c r="X62" s="745"/>
      <c r="Y62" s="690"/>
      <c r="Z62" s="690"/>
      <c r="AA62" s="690"/>
      <c r="AB62" s="690"/>
      <c r="AC62" s="690"/>
      <c r="AD62" s="690"/>
      <c r="AE62" s="690"/>
      <c r="AF62" s="690"/>
      <c r="AG62" s="690"/>
      <c r="AH62" s="690"/>
      <c r="AI62" s="690"/>
      <c r="AJ62" s="690"/>
      <c r="AK62" s="690"/>
      <c r="AL62" s="690"/>
      <c r="AM62" s="690"/>
      <c r="AN62" s="690"/>
      <c r="AO62" s="690"/>
      <c r="AP62" s="690"/>
      <c r="AQ62" s="690"/>
      <c r="AR62" s="690"/>
      <c r="AS62" s="743"/>
      <c r="AT62" s="762"/>
      <c r="AU62" s="690"/>
      <c r="AV62" s="690"/>
      <c r="AW62" s="690"/>
      <c r="AX62" s="690"/>
      <c r="AY62" s="690"/>
      <c r="AZ62" s="690"/>
      <c r="BA62" s="690"/>
      <c r="BB62" s="690"/>
      <c r="BC62" s="690"/>
      <c r="BD62" s="690"/>
      <c r="BE62" s="690"/>
      <c r="BF62" s="690"/>
      <c r="BG62" s="690"/>
      <c r="BH62" s="757"/>
      <c r="BI62" s="750"/>
      <c r="BJ62" s="690"/>
      <c r="BK62" s="690"/>
      <c r="BL62" s="690"/>
      <c r="BM62" s="690"/>
      <c r="BN62" s="690"/>
      <c r="BO62" s="690"/>
      <c r="BP62" s="690"/>
      <c r="BQ62" s="690"/>
      <c r="BR62" s="690"/>
      <c r="BS62" s="690"/>
      <c r="BT62" s="690"/>
      <c r="BU62" s="690"/>
      <c r="BV62" s="690"/>
      <c r="BW62" s="690"/>
      <c r="BX62" s="690"/>
      <c r="BY62" s="690"/>
      <c r="BZ62" s="690"/>
      <c r="CA62" s="690"/>
      <c r="CB62" s="690"/>
      <c r="CC62" s="690"/>
      <c r="CD62" s="690"/>
      <c r="CE62" s="690"/>
      <c r="CF62" s="690"/>
      <c r="CG62" s="690"/>
      <c r="CH62" s="690"/>
      <c r="CI62" s="690"/>
      <c r="CJ62" s="690"/>
      <c r="CK62" s="690"/>
      <c r="CL62" s="755"/>
    </row>
    <row r="63" spans="3:90">
      <c r="X63" s="745"/>
      <c r="Y63" s="690"/>
      <c r="Z63" s="690"/>
      <c r="AA63" s="690"/>
      <c r="AB63" s="690"/>
      <c r="AC63" s="690"/>
      <c r="AD63" s="690"/>
      <c r="AE63" s="690"/>
      <c r="AF63" s="690"/>
      <c r="AG63" s="690"/>
      <c r="AH63" s="690"/>
      <c r="AI63" s="690"/>
      <c r="AJ63" s="690"/>
      <c r="AK63" s="690"/>
      <c r="AL63" s="690"/>
      <c r="AM63" s="690"/>
      <c r="AN63" s="690"/>
      <c r="AO63" s="690"/>
      <c r="AP63" s="690"/>
      <c r="AQ63" s="690"/>
      <c r="AR63" s="690"/>
      <c r="AS63" s="743"/>
      <c r="AT63" s="762"/>
      <c r="AU63" s="690"/>
      <c r="AV63" s="690"/>
      <c r="AW63" s="690"/>
      <c r="AX63" s="690"/>
      <c r="AY63" s="690"/>
      <c r="AZ63" s="690"/>
      <c r="BA63" s="690"/>
      <c r="BB63" s="690"/>
      <c r="BC63" s="690"/>
      <c r="BD63" s="690"/>
      <c r="BE63" s="690"/>
      <c r="BF63" s="690"/>
      <c r="BG63" s="690"/>
      <c r="BH63" s="757"/>
      <c r="BI63" s="750"/>
      <c r="BJ63" s="690"/>
      <c r="BK63" s="690"/>
      <c r="BL63" s="690"/>
      <c r="BM63" s="690"/>
      <c r="BN63" s="690"/>
      <c r="BO63" s="690"/>
      <c r="BP63" s="690"/>
      <c r="BQ63" s="690"/>
      <c r="BR63" s="690"/>
      <c r="BS63" s="690"/>
      <c r="BT63" s="690"/>
      <c r="BU63" s="690"/>
      <c r="BV63" s="690"/>
      <c r="BW63" s="690"/>
      <c r="BX63" s="690"/>
      <c r="BY63" s="690"/>
      <c r="BZ63" s="690"/>
      <c r="CA63" s="690"/>
      <c r="CB63" s="690"/>
      <c r="CC63" s="690"/>
      <c r="CD63" s="690"/>
      <c r="CE63" s="690"/>
      <c r="CF63" s="690"/>
      <c r="CG63" s="690"/>
      <c r="CH63" s="690"/>
      <c r="CI63" s="690"/>
      <c r="CJ63" s="690"/>
      <c r="CK63" s="690"/>
      <c r="CL63" s="755"/>
    </row>
    <row r="64" spans="3:90">
      <c r="X64" s="745"/>
      <c r="Y64" s="690"/>
      <c r="Z64" s="690"/>
      <c r="AA64" s="690"/>
      <c r="AB64" s="690"/>
      <c r="AC64" s="690"/>
      <c r="AD64" s="690"/>
      <c r="AE64" s="690"/>
      <c r="AF64" s="690"/>
      <c r="AG64" s="690"/>
      <c r="AH64" s="690"/>
      <c r="AI64" s="690"/>
      <c r="AJ64" s="690"/>
      <c r="AK64" s="690"/>
      <c r="AL64" s="690"/>
      <c r="AM64" s="690"/>
      <c r="AN64" s="690"/>
      <c r="AO64" s="690"/>
      <c r="AP64" s="690"/>
      <c r="AQ64" s="690"/>
      <c r="AR64" s="690"/>
      <c r="AS64" s="743"/>
      <c r="AT64" s="762"/>
      <c r="AU64" s="690"/>
      <c r="AV64" s="690"/>
      <c r="AW64" s="690"/>
      <c r="AX64" s="690"/>
      <c r="AY64" s="690"/>
      <c r="AZ64" s="690"/>
      <c r="BA64" s="690"/>
      <c r="BB64" s="690"/>
      <c r="BC64" s="690"/>
      <c r="BD64" s="690"/>
      <c r="BE64" s="690"/>
      <c r="BF64" s="690"/>
      <c r="BG64" s="690"/>
      <c r="BH64" s="757"/>
      <c r="BI64" s="750"/>
      <c r="BJ64" s="690"/>
      <c r="BK64" s="690"/>
      <c r="BL64" s="690"/>
      <c r="BM64" s="690"/>
      <c r="BN64" s="690"/>
      <c r="BO64" s="690"/>
      <c r="BP64" s="690"/>
      <c r="BQ64" s="690"/>
      <c r="BR64" s="690"/>
      <c r="BS64" s="690"/>
      <c r="BT64" s="690"/>
      <c r="BU64" s="690"/>
      <c r="BV64" s="690"/>
      <c r="BW64" s="690"/>
      <c r="BX64" s="690"/>
      <c r="BY64" s="690"/>
      <c r="BZ64" s="690"/>
      <c r="CA64" s="690"/>
      <c r="CB64" s="690"/>
      <c r="CC64" s="690"/>
      <c r="CD64" s="690"/>
      <c r="CE64" s="690"/>
      <c r="CF64" s="690"/>
      <c r="CG64" s="690"/>
      <c r="CH64" s="690"/>
      <c r="CI64" s="690"/>
      <c r="CJ64" s="690"/>
      <c r="CK64" s="690"/>
      <c r="CL64" s="755"/>
    </row>
    <row r="65" spans="24:90">
      <c r="X65" s="745"/>
      <c r="Y65" s="601" t="s">
        <v>546</v>
      </c>
      <c r="Z65" s="690"/>
      <c r="AA65" s="690"/>
      <c r="AB65" s="690"/>
      <c r="AC65" s="690"/>
      <c r="AD65" s="690"/>
      <c r="AE65" s="690"/>
      <c r="AF65" s="690"/>
      <c r="AG65" s="690"/>
      <c r="AH65" s="690"/>
      <c r="AI65" s="690"/>
      <c r="AJ65" s="690"/>
      <c r="AK65" s="690"/>
      <c r="AL65" s="690"/>
      <c r="AM65" s="690"/>
      <c r="AN65" s="690"/>
      <c r="AO65" s="690"/>
      <c r="AP65" s="690"/>
      <c r="AQ65" s="690"/>
      <c r="AR65" s="690"/>
      <c r="AS65" s="743"/>
      <c r="AT65" s="762"/>
      <c r="AU65" s="690"/>
      <c r="AV65" s="690"/>
      <c r="AW65" s="690"/>
      <c r="AX65" s="690"/>
      <c r="AY65" s="690"/>
      <c r="AZ65" s="690"/>
      <c r="BA65" s="690"/>
      <c r="BB65" s="690"/>
      <c r="BC65" s="690"/>
      <c r="BD65" s="690"/>
      <c r="BE65" s="690"/>
      <c r="BF65" s="690"/>
      <c r="BG65" s="690"/>
      <c r="BH65" s="757"/>
      <c r="BI65" s="750"/>
      <c r="BJ65" s="690"/>
      <c r="BK65" s="690"/>
      <c r="BL65" s="690"/>
      <c r="BM65" s="690"/>
      <c r="BN65" s="690"/>
      <c r="BO65" s="690"/>
      <c r="BP65" s="690"/>
      <c r="BQ65" s="690"/>
      <c r="BR65" s="690"/>
      <c r="BS65" s="690"/>
      <c r="BT65" s="690"/>
      <c r="BU65" s="690"/>
      <c r="BV65" s="690"/>
      <c r="BW65" s="690"/>
      <c r="BX65" s="690"/>
      <c r="BY65" s="690"/>
      <c r="BZ65" s="690"/>
      <c r="CA65" s="690"/>
      <c r="CB65" s="690"/>
      <c r="CC65" s="690"/>
      <c r="CD65" s="690"/>
      <c r="CE65" s="690"/>
      <c r="CF65" s="690"/>
      <c r="CG65" s="690"/>
      <c r="CH65" s="690"/>
      <c r="CI65" s="690"/>
      <c r="CJ65" s="690"/>
      <c r="CK65" s="690"/>
      <c r="CL65" s="755"/>
    </row>
    <row r="66" spans="24:90">
      <c r="X66" s="745"/>
      <c r="Y66" s="690"/>
      <c r="Z66" s="690"/>
      <c r="AA66" s="690"/>
      <c r="AB66" s="690"/>
      <c r="AC66" s="690"/>
      <c r="AD66" s="690"/>
      <c r="AE66" s="690"/>
      <c r="AF66" s="690"/>
      <c r="AG66" s="690"/>
      <c r="AH66" s="690"/>
      <c r="AI66" s="690"/>
      <c r="AJ66" s="690"/>
      <c r="AK66" s="690"/>
      <c r="AL66" s="690"/>
      <c r="AM66" s="690"/>
      <c r="AN66" s="690"/>
      <c r="AO66" s="690"/>
      <c r="AP66" s="690"/>
      <c r="AQ66" s="690"/>
      <c r="AR66" s="690"/>
      <c r="AS66" s="743"/>
      <c r="AT66" s="762"/>
      <c r="AU66" s="690"/>
      <c r="AV66" s="690"/>
      <c r="AW66" s="690"/>
      <c r="AX66" s="690"/>
      <c r="AY66" s="690"/>
      <c r="AZ66" s="690"/>
      <c r="BA66" s="690"/>
      <c r="BB66" s="690"/>
      <c r="BC66" s="690"/>
      <c r="BD66" s="690"/>
      <c r="BE66" s="690"/>
      <c r="BF66" s="690"/>
      <c r="BG66" s="690"/>
      <c r="BH66" s="757"/>
      <c r="BI66" s="750"/>
      <c r="BJ66" s="690"/>
      <c r="BK66" s="690"/>
      <c r="BL66" s="690"/>
      <c r="BM66" s="690"/>
      <c r="BN66" s="690"/>
      <c r="BO66" s="690"/>
      <c r="BP66" s="690"/>
      <c r="BQ66" s="690"/>
      <c r="BR66" s="690"/>
      <c r="BS66" s="690"/>
      <c r="BT66" s="690"/>
      <c r="BU66" s="690"/>
      <c r="BV66" s="690"/>
      <c r="BW66" s="690"/>
      <c r="BX66" s="690"/>
      <c r="BY66" s="690"/>
      <c r="BZ66" s="690"/>
      <c r="CA66" s="690"/>
      <c r="CB66" s="690"/>
      <c r="CC66" s="690"/>
      <c r="CD66" s="690"/>
      <c r="CE66" s="690"/>
      <c r="CF66" s="690"/>
      <c r="CG66" s="690"/>
      <c r="CH66" s="690"/>
      <c r="CI66" s="690"/>
      <c r="CJ66" s="690"/>
      <c r="CK66" s="690"/>
      <c r="CL66" s="755"/>
    </row>
    <row r="67" spans="24:90">
      <c r="X67" s="135" t="s">
        <v>517</v>
      </c>
      <c r="Y67" s="690"/>
      <c r="Z67" s="690"/>
      <c r="AA67" s="690"/>
      <c r="AB67" s="690"/>
      <c r="AC67" s="690"/>
      <c r="AD67" s="690"/>
      <c r="AE67" s="690"/>
      <c r="AF67" s="690"/>
      <c r="AG67" s="690"/>
      <c r="AH67" s="690"/>
      <c r="AI67" s="690"/>
      <c r="AJ67" s="690"/>
      <c r="AK67" s="690"/>
      <c r="AL67" s="690"/>
      <c r="AM67" s="690"/>
      <c r="AN67" s="690"/>
      <c r="AO67" s="690"/>
      <c r="AP67" s="690"/>
      <c r="AQ67" s="690"/>
      <c r="AR67" s="690"/>
      <c r="AS67" s="135" t="s">
        <v>517</v>
      </c>
      <c r="AT67" s="135" t="s">
        <v>517</v>
      </c>
      <c r="AU67" s="690"/>
      <c r="AV67" s="690"/>
      <c r="AW67" s="690"/>
      <c r="AX67" s="690"/>
      <c r="AY67" s="690"/>
      <c r="AZ67" s="690"/>
      <c r="BA67" s="690"/>
      <c r="BB67" s="690"/>
      <c r="BC67" s="690"/>
      <c r="BD67" s="690"/>
      <c r="BE67" s="690"/>
      <c r="BF67" s="690"/>
      <c r="BG67" s="690"/>
      <c r="BH67" s="135" t="s">
        <v>517</v>
      </c>
      <c r="BI67" s="135" t="s">
        <v>517</v>
      </c>
      <c r="BJ67" s="690"/>
      <c r="BK67" s="690"/>
      <c r="BL67" s="690"/>
      <c r="BM67" s="690"/>
      <c r="BN67" s="690"/>
      <c r="BO67" s="690"/>
      <c r="BP67" s="690"/>
      <c r="BQ67" s="690"/>
      <c r="BR67" s="690"/>
      <c r="BS67" s="690"/>
      <c r="BT67" s="690"/>
      <c r="BU67" s="690"/>
      <c r="BV67" s="690"/>
      <c r="BW67" s="690"/>
      <c r="BX67" s="690"/>
      <c r="BY67" s="690"/>
      <c r="BZ67" s="690"/>
      <c r="CA67" s="690"/>
      <c r="CB67" s="690"/>
      <c r="CC67" s="690"/>
      <c r="CD67" s="690"/>
      <c r="CE67" s="690"/>
      <c r="CF67" s="690"/>
      <c r="CG67" s="690"/>
      <c r="CH67" s="690"/>
      <c r="CI67" s="690"/>
      <c r="CJ67" s="690"/>
      <c r="CK67" s="690"/>
      <c r="CL67" s="135" t="s">
        <v>517</v>
      </c>
    </row>
    <row r="68" spans="24:90" ht="14.25" customHeight="1">
      <c r="X68" s="745"/>
      <c r="Y68" s="690"/>
      <c r="Z68" s="690"/>
      <c r="AA68" s="690"/>
      <c r="AB68" s="690"/>
      <c r="AC68" s="690"/>
      <c r="AD68" s="690"/>
      <c r="AE68" s="690"/>
      <c r="AF68" s="690"/>
      <c r="AG68" s="690"/>
      <c r="AH68" s="690"/>
      <c r="AI68" s="692"/>
      <c r="AJ68" s="692"/>
      <c r="AK68" s="692"/>
      <c r="AL68" s="692"/>
      <c r="AM68" s="692"/>
      <c r="AN68" s="692"/>
      <c r="AO68" s="692"/>
      <c r="AP68" s="692"/>
      <c r="AQ68" s="692"/>
      <c r="AR68" s="692"/>
      <c r="AS68" s="743"/>
      <c r="AT68" s="762"/>
      <c r="AU68" s="690"/>
      <c r="AV68" s="692"/>
      <c r="AW68" s="692"/>
      <c r="AX68" s="692"/>
      <c r="AY68" s="692"/>
      <c r="AZ68" s="692"/>
      <c r="BA68" s="692"/>
      <c r="BB68" s="690"/>
      <c r="BC68" s="690"/>
      <c r="BD68" s="690"/>
      <c r="BE68" s="690"/>
      <c r="BF68" s="690"/>
      <c r="BG68" s="690"/>
      <c r="BH68" s="757"/>
      <c r="BI68" s="750"/>
      <c r="BJ68" s="690"/>
      <c r="BK68" s="690"/>
      <c r="BL68" s="690"/>
      <c r="BM68" s="690"/>
      <c r="BN68" s="690"/>
      <c r="BO68" s="690"/>
      <c r="BP68" s="690"/>
      <c r="BQ68" s="690"/>
      <c r="BR68" s="690"/>
      <c r="BS68" s="690"/>
      <c r="BT68" s="690"/>
      <c r="BU68" s="690"/>
      <c r="BV68" s="690"/>
      <c r="BW68" s="690"/>
      <c r="BX68" s="690"/>
      <c r="BY68" s="690"/>
      <c r="BZ68" s="690"/>
      <c r="CA68" s="690"/>
      <c r="CB68" s="690"/>
      <c r="CC68" s="690"/>
      <c r="CD68" s="690"/>
      <c r="CE68" s="690"/>
      <c r="CF68" s="690"/>
      <c r="CG68" s="690"/>
      <c r="CH68" s="690"/>
      <c r="CI68" s="690"/>
      <c r="CJ68" s="690"/>
      <c r="CK68" s="690"/>
      <c r="CL68" s="755"/>
    </row>
    <row r="69" spans="24:90" ht="14.25" customHeight="1">
      <c r="X69" s="745"/>
      <c r="Y69" s="690"/>
      <c r="Z69" s="690"/>
      <c r="AA69" s="690"/>
      <c r="AB69" s="690"/>
      <c r="AC69" s="690"/>
      <c r="AD69" s="690"/>
      <c r="AE69" s="690"/>
      <c r="AF69" s="690"/>
      <c r="AG69" s="690"/>
      <c r="AH69" s="690"/>
      <c r="AI69" s="692"/>
      <c r="AJ69" s="692"/>
      <c r="AK69" s="692"/>
      <c r="AL69" s="692"/>
      <c r="AM69" s="692"/>
      <c r="AN69" s="692"/>
      <c r="AO69" s="692"/>
      <c r="AP69" s="692"/>
      <c r="AQ69" s="692"/>
      <c r="AR69" s="692"/>
      <c r="AS69" s="743"/>
      <c r="AT69" s="762"/>
      <c r="AU69" s="690"/>
      <c r="AV69" s="692"/>
      <c r="AW69" s="692"/>
      <c r="AX69" s="692"/>
      <c r="AY69" s="692"/>
      <c r="AZ69" s="692"/>
      <c r="BA69" s="692"/>
      <c r="BB69" s="690"/>
      <c r="BC69" s="690"/>
      <c r="BD69" s="690"/>
      <c r="BE69" s="690"/>
      <c r="BF69" s="690"/>
      <c r="BG69" s="690"/>
      <c r="BH69" s="757"/>
      <c r="BI69" s="750"/>
      <c r="BJ69" s="690"/>
      <c r="BK69" s="690"/>
      <c r="BL69" s="690"/>
      <c r="BM69" s="690"/>
      <c r="BN69" s="690"/>
      <c r="BO69" s="690"/>
      <c r="BP69" s="690"/>
      <c r="BQ69" s="690"/>
      <c r="BR69" s="690"/>
      <c r="BS69" s="690"/>
      <c r="BT69" s="690"/>
      <c r="BU69" s="690"/>
      <c r="BV69" s="690"/>
      <c r="BW69" s="690"/>
      <c r="BX69" s="690"/>
      <c r="BY69" s="690"/>
      <c r="BZ69" s="690"/>
      <c r="CA69" s="690"/>
      <c r="CB69" s="690"/>
      <c r="CC69" s="690"/>
      <c r="CD69" s="690"/>
      <c r="CE69" s="690"/>
      <c r="CF69" s="690"/>
      <c r="CG69" s="690"/>
      <c r="CH69" s="690"/>
      <c r="CI69" s="690"/>
      <c r="CJ69" s="690"/>
      <c r="CK69" s="690"/>
      <c r="CL69" s="755"/>
    </row>
    <row r="70" spans="24:90" ht="9" customHeight="1">
      <c r="X70" s="745"/>
      <c r="Y70" s="690"/>
      <c r="Z70" s="690"/>
      <c r="AA70" s="690"/>
      <c r="AB70" s="690"/>
      <c r="AC70" s="690"/>
      <c r="AD70" s="690"/>
      <c r="AE70" s="690"/>
      <c r="AF70" s="690"/>
      <c r="AG70" s="690"/>
      <c r="AH70" s="690"/>
      <c r="AI70" s="690"/>
      <c r="AJ70" s="690"/>
      <c r="AK70" s="690"/>
      <c r="AL70" s="690"/>
      <c r="AM70" s="690"/>
      <c r="AN70" s="690"/>
      <c r="AO70" s="690"/>
      <c r="AP70" s="690"/>
      <c r="AQ70" s="690"/>
      <c r="AR70" s="690"/>
      <c r="AS70" s="743"/>
      <c r="AT70" s="762"/>
      <c r="AU70" s="690"/>
      <c r="AV70" s="690"/>
      <c r="AW70" s="690"/>
      <c r="AX70" s="690"/>
      <c r="AY70" s="690"/>
      <c r="AZ70" s="690"/>
      <c r="BA70" s="690"/>
      <c r="BB70" s="690"/>
      <c r="BC70" s="690"/>
      <c r="BD70" s="690"/>
      <c r="BE70" s="690"/>
      <c r="BF70" s="690"/>
      <c r="BG70" s="690"/>
      <c r="BH70" s="757"/>
      <c r="BI70" s="750"/>
      <c r="BJ70" s="690"/>
      <c r="BK70" s="690"/>
      <c r="BL70" s="690"/>
      <c r="BM70" s="690"/>
      <c r="BN70" s="690"/>
      <c r="BO70" s="690"/>
      <c r="BP70" s="690"/>
      <c r="BQ70" s="690"/>
      <c r="BR70" s="690"/>
      <c r="BS70" s="690"/>
      <c r="BT70" s="690"/>
      <c r="BU70" s="690"/>
      <c r="BV70" s="690"/>
      <c r="BW70" s="690"/>
      <c r="BX70" s="690"/>
      <c r="BY70" s="690"/>
      <c r="BZ70" s="690"/>
      <c r="CA70" s="690"/>
      <c r="CB70" s="690"/>
      <c r="CC70" s="690"/>
      <c r="CD70" s="690"/>
      <c r="CE70" s="690"/>
      <c r="CF70" s="690"/>
      <c r="CG70" s="690"/>
      <c r="CH70" s="690"/>
      <c r="CI70" s="690"/>
      <c r="CJ70" s="690"/>
      <c r="CK70" s="690"/>
      <c r="CL70" s="755"/>
    </row>
    <row r="71" spans="24:90" ht="15.75" customHeight="1" thickBot="1">
      <c r="X71" s="745"/>
      <c r="Y71" s="690"/>
      <c r="Z71" s="701"/>
      <c r="AA71" s="701"/>
      <c r="AB71" s="701"/>
      <c r="AC71" s="701"/>
      <c r="AD71" s="701"/>
      <c r="AE71" s="701"/>
      <c r="AF71" s="701"/>
      <c r="AG71" s="701"/>
      <c r="AH71" s="701"/>
      <c r="AI71" s="701"/>
      <c r="AJ71" s="701"/>
      <c r="AK71" s="701"/>
      <c r="AL71" s="701"/>
      <c r="AM71" s="701"/>
      <c r="AN71" s="701"/>
      <c r="AO71" s="701"/>
      <c r="AP71" s="701"/>
      <c r="AQ71" s="701"/>
      <c r="AR71" s="690"/>
      <c r="AS71" s="743"/>
      <c r="AT71" s="762"/>
      <c r="AU71" s="690"/>
      <c r="AV71" s="690"/>
      <c r="AW71" s="690"/>
      <c r="AX71" s="690"/>
      <c r="AY71" s="690"/>
      <c r="AZ71" s="690"/>
      <c r="BA71" s="690"/>
      <c r="BB71" s="690"/>
      <c r="BC71" s="690"/>
      <c r="BD71" s="690"/>
      <c r="BE71" s="690"/>
      <c r="BF71" s="690"/>
      <c r="BG71" s="690"/>
      <c r="BH71" s="757"/>
      <c r="BI71" s="750"/>
      <c r="BJ71" s="690"/>
      <c r="BK71" s="690"/>
      <c r="BL71" s="690"/>
      <c r="BM71" s="690"/>
      <c r="BN71" s="690"/>
      <c r="BO71" s="690"/>
      <c r="BP71" s="690"/>
      <c r="BQ71" s="690"/>
      <c r="BR71" s="690"/>
      <c r="BS71" s="690"/>
      <c r="BT71" s="690"/>
      <c r="BU71" s="690"/>
      <c r="BV71" s="690"/>
      <c r="BW71" s="690"/>
      <c r="BX71" s="690"/>
      <c r="BY71" s="690"/>
      <c r="BZ71" s="690"/>
      <c r="CA71" s="690"/>
      <c r="CB71" s="690"/>
      <c r="CC71" s="690"/>
      <c r="CD71" s="690"/>
      <c r="CE71" s="690"/>
      <c r="CF71" s="690"/>
      <c r="CG71" s="690"/>
      <c r="CH71" s="690"/>
      <c r="CI71" s="690"/>
      <c r="CJ71" s="690"/>
      <c r="CK71" s="690"/>
      <c r="CL71" s="755"/>
    </row>
    <row r="72" spans="24:90" ht="48" customHeight="1" thickBot="1">
      <c r="X72" s="745"/>
      <c r="Y72" s="690"/>
      <c r="Z72" s="629"/>
      <c r="AA72" s="1505" t="s">
        <v>548</v>
      </c>
      <c r="AB72" s="1506"/>
      <c r="AC72" s="1506"/>
      <c r="AD72" s="1506"/>
      <c r="AE72" s="1506"/>
      <c r="AF72" s="1506"/>
      <c r="AG72" s="1506"/>
      <c r="AH72" s="1506"/>
      <c r="AI72" s="1506"/>
      <c r="AJ72" s="1506"/>
      <c r="AK72" s="1506"/>
      <c r="AL72" s="1506"/>
      <c r="AM72" s="1506"/>
      <c r="AN72" s="1506"/>
      <c r="AO72" s="1506"/>
      <c r="AP72" s="730"/>
      <c r="AQ72" s="806"/>
      <c r="AR72" s="690"/>
      <c r="AS72" s="743"/>
      <c r="AT72" s="762"/>
      <c r="AU72" s="690"/>
      <c r="AV72" s="1510" t="s">
        <v>545</v>
      </c>
      <c r="AW72" s="1511"/>
      <c r="AX72" s="1511"/>
      <c r="AY72" s="1511"/>
      <c r="AZ72" s="1511"/>
      <c r="BA72" s="1511"/>
      <c r="BB72" s="1511"/>
      <c r="BC72" s="1511"/>
      <c r="BD72" s="1511"/>
      <c r="BE72" s="1511"/>
      <c r="BF72" s="1512"/>
      <c r="BG72" s="690"/>
      <c r="BH72" s="757"/>
      <c r="BI72" s="750"/>
      <c r="BJ72" s="690"/>
      <c r="BK72" s="690"/>
      <c r="BL72" s="1543" t="s">
        <v>34</v>
      </c>
      <c r="BM72" s="1544"/>
      <c r="BN72" s="1544"/>
      <c r="BO72" s="1544"/>
      <c r="BP72" s="1544"/>
      <c r="BQ72" s="1544"/>
      <c r="BR72" s="1544"/>
      <c r="BS72" s="1544"/>
      <c r="BT72" s="1544"/>
      <c r="BU72" s="1544"/>
      <c r="BV72" s="1544"/>
      <c r="BW72" s="1544"/>
      <c r="BX72" s="1544"/>
      <c r="BY72" s="1544"/>
      <c r="BZ72" s="1544"/>
      <c r="CA72" s="1544"/>
      <c r="CB72" s="1544"/>
      <c r="CC72" s="1544"/>
      <c r="CD72" s="1544"/>
      <c r="CE72" s="1544"/>
      <c r="CF72" s="1544"/>
      <c r="CG72" s="1544"/>
      <c r="CH72" s="1544"/>
      <c r="CI72" s="1544"/>
      <c r="CJ72" s="1545"/>
      <c r="CK72" s="747"/>
      <c r="CL72" s="755"/>
    </row>
    <row r="73" spans="24:90" ht="14.25" customHeight="1">
      <c r="X73" s="745"/>
      <c r="Y73" s="690"/>
      <c r="Z73" s="135" t="s">
        <v>517</v>
      </c>
      <c r="AA73" s="719"/>
      <c r="AB73" s="627"/>
      <c r="AC73" s="627"/>
      <c r="AD73" s="627"/>
      <c r="AE73" s="627"/>
      <c r="AF73" s="627"/>
      <c r="AG73" s="633"/>
      <c r="AH73" s="627"/>
      <c r="AI73" s="627"/>
      <c r="AJ73" s="627"/>
      <c r="AK73" s="627"/>
      <c r="AL73" s="627"/>
      <c r="AM73" s="627"/>
      <c r="AN73" s="639" t="s">
        <v>258</v>
      </c>
      <c r="AO73" s="636" t="s">
        <v>258</v>
      </c>
      <c r="AP73" s="703"/>
      <c r="AQ73" s="627"/>
      <c r="AR73" s="690"/>
      <c r="AS73" s="743"/>
      <c r="AT73" s="762"/>
      <c r="AU73" s="690"/>
      <c r="AV73" s="702" t="s">
        <v>517</v>
      </c>
      <c r="AW73" s="136"/>
      <c r="AX73" s="640"/>
      <c r="AY73" s="640"/>
      <c r="AZ73" s="640"/>
      <c r="BA73" s="640"/>
      <c r="BB73" s="640"/>
      <c r="BC73" s="640"/>
      <c r="BD73" s="640"/>
      <c r="BE73" s="627"/>
      <c r="BF73" s="703"/>
      <c r="BG73" s="690"/>
      <c r="BH73" s="757"/>
      <c r="BI73" s="750"/>
      <c r="BJ73" s="690"/>
      <c r="BK73" s="690"/>
      <c r="BL73" s="702" t="s">
        <v>517</v>
      </c>
      <c r="BM73" s="682"/>
      <c r="BN73" s="682"/>
      <c r="BO73" s="682"/>
      <c r="BP73" s="682"/>
      <c r="BQ73" s="682"/>
      <c r="BR73" s="682"/>
      <c r="BS73" s="682"/>
      <c r="BT73" s="682"/>
      <c r="BU73" s="682"/>
      <c r="BV73" s="682"/>
      <c r="BW73" s="682"/>
      <c r="BX73" s="682"/>
      <c r="BY73" s="682"/>
      <c r="BZ73" s="1305">
        <f>$B$8</f>
        <v>0</v>
      </c>
      <c r="CA73" s="682"/>
      <c r="CB73" s="682"/>
      <c r="CC73" s="682"/>
      <c r="CD73" s="682"/>
      <c r="CE73" s="682"/>
      <c r="CF73" s="682"/>
      <c r="CG73" s="682"/>
      <c r="CH73" s="682"/>
      <c r="CI73" s="682"/>
      <c r="CJ73" s="724"/>
      <c r="CK73" s="682"/>
      <c r="CL73" s="755"/>
    </row>
    <row r="74" spans="24:90" ht="13.5" customHeight="1">
      <c r="X74" s="745"/>
      <c r="Y74" s="690"/>
      <c r="Z74" s="912"/>
      <c r="AA74" s="719"/>
      <c r="AB74" s="631"/>
      <c r="AC74" s="627"/>
      <c r="AD74" s="627"/>
      <c r="AE74" s="1252"/>
      <c r="AF74" s="634"/>
      <c r="AG74" s="633"/>
      <c r="AH74" s="637"/>
      <c r="AI74" s="637"/>
      <c r="AJ74" s="637"/>
      <c r="AK74" s="637"/>
      <c r="AL74" s="637"/>
      <c r="AM74" s="638"/>
      <c r="AN74" s="639" t="s">
        <v>257</v>
      </c>
      <c r="AO74" s="636" t="s">
        <v>257</v>
      </c>
      <c r="AP74" s="731"/>
      <c r="AQ74" s="637"/>
      <c r="AR74" s="690"/>
      <c r="AS74" s="743"/>
      <c r="AT74" s="762"/>
      <c r="AU74" s="690"/>
      <c r="AV74" s="704"/>
      <c r="AW74" s="641">
        <v>0</v>
      </c>
      <c r="AX74" s="640"/>
      <c r="AY74" s="640"/>
      <c r="AZ74" s="640"/>
      <c r="BA74" s="640"/>
      <c r="BB74" s="640"/>
      <c r="BC74" s="627"/>
      <c r="BD74" s="627"/>
      <c r="BE74" s="627"/>
      <c r="BF74" s="703"/>
      <c r="BG74" s="690"/>
      <c r="BH74" s="757"/>
      <c r="BI74" s="750"/>
      <c r="BJ74" s="690"/>
      <c r="BK74" s="690"/>
      <c r="BL74" s="717"/>
      <c r="BM74" s="627"/>
      <c r="BN74" s="627"/>
      <c r="BO74" s="627"/>
      <c r="BP74" s="627"/>
      <c r="BQ74" s="627"/>
      <c r="BR74" s="627"/>
      <c r="BS74" s="627"/>
      <c r="BT74" s="627"/>
      <c r="BU74" s="627"/>
      <c r="BV74" s="627"/>
      <c r="BW74" s="627"/>
      <c r="BX74" s="627"/>
      <c r="BY74" s="1322" t="s">
        <v>1007</v>
      </c>
      <c r="BZ74" s="1305" t="str">
        <f>IF(TOPRESPONS=1,"*Président.e",IF(TOPRESPONS=2,"*Co-Président.e","---"))</f>
        <v>---</v>
      </c>
      <c r="CA74" s="627"/>
      <c r="CB74" s="627"/>
      <c r="CC74" s="627"/>
      <c r="CD74" s="627"/>
      <c r="CE74" s="627"/>
      <c r="CF74" s="627"/>
      <c r="CG74" s="627"/>
      <c r="CH74" s="627"/>
      <c r="CI74" s="627"/>
      <c r="CJ74" s="703"/>
      <c r="CK74" s="627"/>
      <c r="CL74" s="755"/>
    </row>
    <row r="75" spans="24:90" ht="15" customHeight="1" thickBot="1">
      <c r="X75" s="745"/>
      <c r="Y75" s="690"/>
      <c r="Z75" s="913"/>
      <c r="AA75" s="732"/>
      <c r="AB75" s="1269" t="s">
        <v>981</v>
      </c>
      <c r="AC75" s="632"/>
      <c r="AD75" s="632"/>
      <c r="AE75" s="632"/>
      <c r="AF75" s="632"/>
      <c r="AG75" s="635" t="s">
        <v>259</v>
      </c>
      <c r="AH75" s="1482" t="s">
        <v>544</v>
      </c>
      <c r="AI75" s="1483"/>
      <c r="AJ75" s="1483"/>
      <c r="AK75" s="1507" t="s">
        <v>549</v>
      </c>
      <c r="AL75" s="1508"/>
      <c r="AM75" s="1508"/>
      <c r="AN75" s="635" t="s">
        <v>259</v>
      </c>
      <c r="AO75" s="635" t="s">
        <v>259</v>
      </c>
      <c r="AP75" s="733"/>
      <c r="AQ75" s="632"/>
      <c r="AR75" s="690"/>
      <c r="AS75" s="743"/>
      <c r="AT75" s="762"/>
      <c r="AU75" s="690"/>
      <c r="AV75" s="705"/>
      <c r="AW75" s="632"/>
      <c r="AX75" s="640"/>
      <c r="AY75" s="640"/>
      <c r="AZ75" s="640"/>
      <c r="BA75" s="640"/>
      <c r="BB75" s="640"/>
      <c r="BC75" s="627"/>
      <c r="BD75" s="627"/>
      <c r="BE75" s="627"/>
      <c r="BF75" s="703"/>
      <c r="BG75" s="690"/>
      <c r="BH75" s="757"/>
      <c r="BI75" s="750"/>
      <c r="BJ75" s="690"/>
      <c r="BK75" s="690"/>
      <c r="BL75" s="717"/>
      <c r="BM75" s="627"/>
      <c r="BN75" s="627"/>
      <c r="BO75" s="627"/>
      <c r="BP75" s="627"/>
      <c r="BQ75" s="627"/>
      <c r="BR75" s="627"/>
      <c r="BS75" s="627"/>
      <c r="BT75" s="627"/>
      <c r="BU75" s="627"/>
      <c r="BV75" s="627"/>
      <c r="BW75" s="627"/>
      <c r="BX75" s="627"/>
      <c r="BY75" s="627"/>
      <c r="BZ75" s="1302"/>
      <c r="CA75" s="627"/>
      <c r="CB75" s="627"/>
      <c r="CC75" s="627"/>
      <c r="CD75" s="627"/>
      <c r="CE75" s="627"/>
      <c r="CF75" s="627"/>
      <c r="CG75" s="627"/>
      <c r="CH75" s="627"/>
      <c r="CI75" s="627"/>
      <c r="CJ75" s="703"/>
      <c r="CK75" s="627"/>
      <c r="CL75" s="755"/>
    </row>
    <row r="76" spans="24:90" ht="61.5" customHeight="1" thickBot="1">
      <c r="X76" s="876"/>
      <c r="Y76" s="1270" t="s">
        <v>983</v>
      </c>
      <c r="Z76" s="1271" t="s">
        <v>980</v>
      </c>
      <c r="AA76" s="1272" t="s">
        <v>480</v>
      </c>
      <c r="AB76" s="1273" t="s">
        <v>467</v>
      </c>
      <c r="AC76" s="1274" t="s">
        <v>484</v>
      </c>
      <c r="AD76" s="1275" t="s">
        <v>789</v>
      </c>
      <c r="AE76" s="1246" t="s">
        <v>965</v>
      </c>
      <c r="AF76" s="1243" t="s">
        <v>114</v>
      </c>
      <c r="AG76" s="1243" t="s">
        <v>117</v>
      </c>
      <c r="AH76" s="664" t="s">
        <v>268</v>
      </c>
      <c r="AI76" s="299" t="s">
        <v>110</v>
      </c>
      <c r="AJ76" s="298" t="s">
        <v>269</v>
      </c>
      <c r="AK76" s="347" t="s">
        <v>108</v>
      </c>
      <c r="AL76" s="630" t="s">
        <v>111</v>
      </c>
      <c r="AM76" s="347" t="s">
        <v>109</v>
      </c>
      <c r="AN76" s="350" t="s">
        <v>655</v>
      </c>
      <c r="AO76" s="348" t="s">
        <v>631</v>
      </c>
      <c r="AP76" s="734" t="s">
        <v>97</v>
      </c>
      <c r="AQ76" s="877" t="s">
        <v>600</v>
      </c>
      <c r="AR76" s="690"/>
      <c r="AS76" s="743"/>
      <c r="AT76" s="762"/>
      <c r="AU76" s="690"/>
      <c r="AV76" s="1450" t="s">
        <v>986</v>
      </c>
      <c r="AW76" s="1451"/>
      <c r="AX76" s="1452" t="s">
        <v>522</v>
      </c>
      <c r="AY76" s="1453"/>
      <c r="AZ76" s="1453"/>
      <c r="BA76" s="1454"/>
      <c r="BB76" s="642" t="s">
        <v>521</v>
      </c>
      <c r="BC76" s="627"/>
      <c r="BD76" s="655"/>
      <c r="BE76" s="627"/>
      <c r="BF76" s="703"/>
      <c r="BG76" s="690"/>
      <c r="BH76" s="757"/>
      <c r="BI76" s="750"/>
      <c r="BJ76" s="690"/>
      <c r="BK76" s="690"/>
      <c r="BL76" s="1467" t="s">
        <v>551</v>
      </c>
      <c r="BM76" s="1468"/>
      <c r="BN76" s="1468"/>
      <c r="BO76" s="1468"/>
      <c r="BP76" s="1468"/>
      <c r="BQ76" s="1468"/>
      <c r="BR76" s="1468"/>
      <c r="BS76" s="1468"/>
      <c r="BT76" s="1468"/>
      <c r="BU76" s="1468"/>
      <c r="BV76" s="1468"/>
      <c r="BW76" s="1468"/>
      <c r="BX76" s="627"/>
      <c r="BY76" s="627"/>
      <c r="BZ76" s="627"/>
      <c r="CA76" s="627"/>
      <c r="CB76" s="627"/>
      <c r="CC76" s="627"/>
      <c r="CD76" s="627"/>
      <c r="CE76" s="627"/>
      <c r="CF76" s="627"/>
      <c r="CG76" s="627"/>
      <c r="CH76" s="627"/>
      <c r="CI76" s="627"/>
      <c r="CJ76" s="703"/>
      <c r="CK76" s="627"/>
      <c r="CL76" s="755"/>
    </row>
    <row r="77" spans="24:90" ht="15" thickBot="1">
      <c r="X77" s="876"/>
      <c r="Y77" s="690"/>
      <c r="Z77" s="561">
        <f t="shared" ref="Z77:Z112" si="0">+IF(AB77=CHOIXClub,AA77,0)</f>
        <v>0</v>
      </c>
      <c r="AA77" s="678">
        <v>16</v>
      </c>
      <c r="AB77" s="962" t="s">
        <v>442</v>
      </c>
      <c r="AC77" s="663" t="s">
        <v>457</v>
      </c>
      <c r="AD77" s="1107" t="s">
        <v>627</v>
      </c>
      <c r="AE77" s="1244"/>
      <c r="AF77" s="674">
        <v>38007839400018</v>
      </c>
      <c r="AG77" s="599" t="str">
        <f t="shared" ref="AG77:AG82" si="1">SaisonAvant</f>
        <v>2022-2023</v>
      </c>
      <c r="AH77" s="665"/>
      <c r="AI77" s="665"/>
      <c r="AJ77" s="665"/>
      <c r="AK77" s="669"/>
      <c r="AL77" s="669"/>
      <c r="AM77" s="669"/>
      <c r="AN77" s="671"/>
      <c r="AO77" s="672"/>
      <c r="AP77" s="735">
        <v>1</v>
      </c>
      <c r="AQ77" s="878">
        <v>0</v>
      </c>
      <c r="AR77" s="690"/>
      <c r="AS77" s="743"/>
      <c r="AT77" s="762"/>
      <c r="AU77" s="690"/>
      <c r="AV77" s="618"/>
      <c r="AW77" s="1282" t="s">
        <v>0</v>
      </c>
      <c r="AX77" s="605" t="s">
        <v>468</v>
      </c>
      <c r="AY77" s="606"/>
      <c r="AZ77" s="606"/>
      <c r="BA77" s="607"/>
      <c r="BB77" s="1456" t="s">
        <v>144</v>
      </c>
      <c r="BC77" s="1523" t="s">
        <v>982</v>
      </c>
      <c r="BD77" s="627"/>
      <c r="BE77" s="627"/>
      <c r="BF77" s="703"/>
      <c r="BG77" s="690"/>
      <c r="BH77" s="757"/>
      <c r="BI77" s="750"/>
      <c r="BJ77" s="690"/>
      <c r="BK77" s="690"/>
      <c r="BL77" s="1472" t="s">
        <v>552</v>
      </c>
      <c r="BM77" s="1473"/>
      <c r="BN77" s="1473"/>
      <c r="BO77" s="1473"/>
      <c r="BP77" s="1473"/>
      <c r="BQ77" s="1473"/>
      <c r="BR77" s="1473"/>
      <c r="BS77" s="1473"/>
      <c r="BT77" s="1473"/>
      <c r="BU77" s="1474"/>
      <c r="BV77" s="725" t="s">
        <v>553</v>
      </c>
      <c r="BX77" s="627"/>
      <c r="BY77" s="627"/>
      <c r="BZ77" s="627"/>
      <c r="CA77" s="627"/>
      <c r="CB77" s="627"/>
      <c r="CC77" s="627"/>
      <c r="CD77" s="627"/>
      <c r="CE77" s="627"/>
      <c r="CF77" s="627"/>
      <c r="CG77" s="627"/>
      <c r="CH77" s="627"/>
      <c r="CI77" s="627"/>
      <c r="CJ77" s="703"/>
      <c r="CK77" s="627"/>
      <c r="CL77" s="755"/>
    </row>
    <row r="78" spans="24:90" ht="15" thickBot="1">
      <c r="X78" s="876"/>
      <c r="Y78" s="690"/>
      <c r="Z78" s="561">
        <f t="shared" si="0"/>
        <v>0</v>
      </c>
      <c r="AA78" s="679">
        <v>32</v>
      </c>
      <c r="AB78" s="963" t="s">
        <v>478</v>
      </c>
      <c r="AC78" s="657" t="s">
        <v>463</v>
      </c>
      <c r="AD78" s="1109" t="s">
        <v>627</v>
      </c>
      <c r="AE78" s="1245"/>
      <c r="AF78" s="674">
        <v>50175303200017</v>
      </c>
      <c r="AG78" s="599" t="str">
        <f t="shared" si="1"/>
        <v>2022-2023</v>
      </c>
      <c r="AH78" s="666" t="s">
        <v>74</v>
      </c>
      <c r="AI78" s="667" t="s">
        <v>276</v>
      </c>
      <c r="AJ78" s="666" t="s">
        <v>73</v>
      </c>
      <c r="AK78" s="668" t="s">
        <v>74</v>
      </c>
      <c r="AL78" s="670" t="s">
        <v>276</v>
      </c>
      <c r="AM78" s="668" t="s">
        <v>73</v>
      </c>
      <c r="AN78" s="671" t="str">
        <f>SaisonAvant</f>
        <v>2022-2023</v>
      </c>
      <c r="AO78" s="672" t="str">
        <f>SaisonAvant</f>
        <v>2022-2023</v>
      </c>
      <c r="AP78" s="735">
        <v>1</v>
      </c>
      <c r="AQ78" s="878">
        <v>6</v>
      </c>
      <c r="AR78" s="690"/>
      <c r="AS78" s="743"/>
      <c r="AT78" s="762"/>
      <c r="AU78" s="690"/>
      <c r="AV78" s="618"/>
      <c r="AW78" s="1283" t="s">
        <v>1</v>
      </c>
      <c r="AX78" s="608" t="s">
        <v>470</v>
      </c>
      <c r="AY78" s="609"/>
      <c r="AZ78" s="609"/>
      <c r="BA78" s="610"/>
      <c r="BB78" s="1457"/>
      <c r="BC78" s="1523"/>
      <c r="BD78" s="627"/>
      <c r="BE78" s="627"/>
      <c r="BF78" s="703"/>
      <c r="BG78" s="690"/>
      <c r="BH78" s="757"/>
      <c r="BI78" s="750"/>
      <c r="BJ78" s="699" t="s">
        <v>535</v>
      </c>
      <c r="BK78" s="701" t="s">
        <v>996</v>
      </c>
      <c r="BL78" s="1463">
        <f>B19</f>
        <v>0</v>
      </c>
      <c r="BM78" s="1464"/>
      <c r="BN78" s="1464"/>
      <c r="BO78" s="1464"/>
      <c r="BP78" s="1464"/>
      <c r="BQ78" s="1464"/>
      <c r="BR78" s="1464"/>
      <c r="BS78" s="1464"/>
      <c r="BT78" s="1464"/>
      <c r="BU78" s="1465"/>
      <c r="BV78" s="652">
        <f>+H19</f>
        <v>0</v>
      </c>
      <c r="BW78" s="1346" t="s">
        <v>1023</v>
      </c>
      <c r="BX78" s="627"/>
      <c r="BY78" s="643"/>
      <c r="BZ78" s="643"/>
      <c r="CA78" s="627"/>
      <c r="CB78" s="643"/>
      <c r="CC78" s="676"/>
      <c r="CD78" s="627"/>
      <c r="CE78" s="627"/>
      <c r="CF78" s="627"/>
      <c r="CG78" s="627"/>
      <c r="CH78" s="627"/>
      <c r="CI78" s="627"/>
      <c r="CJ78" s="703"/>
      <c r="CK78" s="627"/>
      <c r="CL78" s="755"/>
    </row>
    <row r="79" spans="24:90" ht="15" thickBot="1">
      <c r="X79" s="876"/>
      <c r="Y79" s="690"/>
      <c r="Z79" s="561">
        <f t="shared" si="0"/>
        <v>0</v>
      </c>
      <c r="AA79" s="679">
        <v>21</v>
      </c>
      <c r="AB79" s="963" t="s">
        <v>446</v>
      </c>
      <c r="AC79" s="658" t="s">
        <v>488</v>
      </c>
      <c r="AD79" s="1110" t="s">
        <v>790</v>
      </c>
      <c r="AE79" s="1245"/>
      <c r="AF79" s="674">
        <v>34873850100025</v>
      </c>
      <c r="AG79" s="599" t="str">
        <f t="shared" si="1"/>
        <v>2022-2023</v>
      </c>
      <c r="AH79" s="666"/>
      <c r="AI79" s="666"/>
      <c r="AJ79" s="666"/>
      <c r="AK79" s="668"/>
      <c r="AL79" s="668"/>
      <c r="AM79" s="668"/>
      <c r="AN79" s="671"/>
      <c r="AO79" s="672"/>
      <c r="AP79" s="735">
        <v>1</v>
      </c>
      <c r="AQ79" s="878">
        <v>0</v>
      </c>
      <c r="AR79" s="690"/>
      <c r="AS79" s="743"/>
      <c r="AT79" s="762"/>
      <c r="AU79" s="690"/>
      <c r="AV79" s="706"/>
      <c r="AW79" s="1265"/>
      <c r="AX79" s="1541"/>
      <c r="AY79" s="1542"/>
      <c r="AZ79" s="1542"/>
      <c r="BA79" s="1542"/>
      <c r="BB79" s="627"/>
      <c r="BC79" s="627"/>
      <c r="BD79" s="627"/>
      <c r="BE79" s="627"/>
      <c r="BF79" s="703"/>
      <c r="BG79" s="690"/>
      <c r="BH79" s="757"/>
      <c r="BI79" s="750"/>
      <c r="BJ79" s="699" t="s">
        <v>535</v>
      </c>
      <c r="BK79" s="701" t="s">
        <v>997</v>
      </c>
      <c r="BL79" s="1463">
        <f>B24</f>
        <v>0</v>
      </c>
      <c r="BM79" s="1464"/>
      <c r="BN79" s="1464"/>
      <c r="BO79" s="1464"/>
      <c r="BP79" s="1464"/>
      <c r="BQ79" s="1464"/>
      <c r="BR79" s="1464"/>
      <c r="BS79" s="1464"/>
      <c r="BT79" s="1464"/>
      <c r="BU79" s="1465"/>
      <c r="BV79" s="653">
        <f>+H24</f>
        <v>0</v>
      </c>
      <c r="BW79" s="1346" t="s">
        <v>1022</v>
      </c>
      <c r="BX79" s="627"/>
      <c r="BY79" s="643"/>
      <c r="BZ79" s="643"/>
      <c r="CA79" s="627"/>
      <c r="CB79" s="643"/>
      <c r="CC79" s="676"/>
      <c r="CD79" s="627"/>
      <c r="CE79" s="627"/>
      <c r="CF79" s="627"/>
      <c r="CG79" s="627"/>
      <c r="CH79" s="627"/>
      <c r="CI79" s="627"/>
      <c r="CJ79" s="703"/>
      <c r="CK79" s="627"/>
      <c r="CL79" s="755"/>
    </row>
    <row r="80" spans="24:90" ht="15" thickBot="1">
      <c r="X80" s="876"/>
      <c r="Y80" s="690"/>
      <c r="Z80" s="561">
        <f t="shared" si="0"/>
        <v>0</v>
      </c>
      <c r="AA80" s="679">
        <v>5</v>
      </c>
      <c r="AB80" s="963" t="s">
        <v>437</v>
      </c>
      <c r="AC80" s="657" t="s">
        <v>462</v>
      </c>
      <c r="AD80" s="1109" t="s">
        <v>391</v>
      </c>
      <c r="AE80" s="1245"/>
      <c r="AF80" s="674">
        <v>41904201500018</v>
      </c>
      <c r="AG80" s="599" t="str">
        <f t="shared" si="1"/>
        <v>2022-2023</v>
      </c>
      <c r="AH80" s="666" t="s">
        <v>74</v>
      </c>
      <c r="AI80" s="667" t="s">
        <v>276</v>
      </c>
      <c r="AJ80" s="666" t="s">
        <v>73</v>
      </c>
      <c r="AK80" s="668"/>
      <c r="AL80" s="668"/>
      <c r="AM80" s="668"/>
      <c r="AN80" s="671" t="str">
        <f>SaisonAvant</f>
        <v>2022-2023</v>
      </c>
      <c r="AO80" s="672"/>
      <c r="AP80" s="735">
        <v>1</v>
      </c>
      <c r="AQ80" s="878">
        <v>6</v>
      </c>
      <c r="AR80" s="690"/>
      <c r="AS80" s="743"/>
      <c r="AT80" s="762"/>
      <c r="AU80" s="690"/>
      <c r="AV80" s="707"/>
      <c r="AW80" s="1284" t="s">
        <v>250</v>
      </c>
      <c r="AX80" s="649" t="s">
        <v>277</v>
      </c>
      <c r="AY80" s="650"/>
      <c r="AZ80" s="650"/>
      <c r="BA80" s="650"/>
      <c r="BB80" s="1456" t="s">
        <v>550</v>
      </c>
      <c r="BC80" s="627"/>
      <c r="BD80" s="627"/>
      <c r="BE80" s="627"/>
      <c r="BF80" s="703"/>
      <c r="BG80" s="690"/>
      <c r="BH80" s="757"/>
      <c r="BI80" s="750"/>
      <c r="BJ80" s="699" t="s">
        <v>535</v>
      </c>
      <c r="BK80" s="701" t="s">
        <v>998</v>
      </c>
      <c r="BL80" s="1463">
        <f>B29</f>
        <v>0</v>
      </c>
      <c r="BM80" s="1464"/>
      <c r="BN80" s="1464"/>
      <c r="BO80" s="1464"/>
      <c r="BP80" s="1464"/>
      <c r="BQ80" s="1464"/>
      <c r="BR80" s="1464"/>
      <c r="BS80" s="1464"/>
      <c r="BT80" s="1464"/>
      <c r="BU80" s="1464"/>
      <c r="BV80" s="652">
        <f>+H29</f>
        <v>0</v>
      </c>
      <c r="BW80" s="1346" t="s">
        <v>1021</v>
      </c>
      <c r="BX80" s="627"/>
      <c r="BY80" s="643"/>
      <c r="BZ80" s="643"/>
      <c r="CA80" s="627"/>
      <c r="CB80" s="643"/>
      <c r="CC80" s="676"/>
      <c r="CD80" s="627"/>
      <c r="CE80" s="627"/>
      <c r="CF80" s="627"/>
      <c r="CG80" s="627"/>
      <c r="CH80" s="627"/>
      <c r="CI80" s="627"/>
      <c r="CJ80" s="703"/>
      <c r="CK80" s="627"/>
      <c r="CL80" s="755"/>
    </row>
    <row r="81" spans="24:90" ht="15" thickBot="1">
      <c r="X81" s="876"/>
      <c r="Y81" s="690"/>
      <c r="Z81" s="561">
        <f t="shared" si="0"/>
        <v>0</v>
      </c>
      <c r="AA81" s="679">
        <v>7</v>
      </c>
      <c r="AB81" s="963" t="s">
        <v>438</v>
      </c>
      <c r="AC81" s="657" t="s">
        <v>452</v>
      </c>
      <c r="AD81" s="1109" t="s">
        <v>389</v>
      </c>
      <c r="AE81" s="1245"/>
      <c r="AF81" s="674">
        <v>52919219700018</v>
      </c>
      <c r="AG81" s="599" t="str">
        <f t="shared" si="1"/>
        <v>2022-2023</v>
      </c>
      <c r="AH81" s="666"/>
      <c r="AI81" s="666"/>
      <c r="AJ81" s="666"/>
      <c r="AK81" s="668"/>
      <c r="AL81" s="668"/>
      <c r="AM81" s="668"/>
      <c r="AN81" s="671"/>
      <c r="AO81" s="672"/>
      <c r="AP81" s="735"/>
      <c r="AQ81" s="878">
        <v>3</v>
      </c>
      <c r="AR81" s="690"/>
      <c r="AS81" s="743"/>
      <c r="AT81" s="762"/>
      <c r="AU81" s="690"/>
      <c r="AV81" s="708"/>
      <c r="AW81" s="1266"/>
      <c r="AX81" s="677"/>
      <c r="AY81" s="645"/>
      <c r="AZ81" s="1458"/>
      <c r="BA81" s="1458"/>
      <c r="BB81" s="1457"/>
      <c r="BC81" s="627"/>
      <c r="BD81" s="627"/>
      <c r="BE81" s="627"/>
      <c r="BF81" s="703"/>
      <c r="BG81" s="690"/>
      <c r="BH81" s="757"/>
      <c r="BI81" s="750"/>
      <c r="BJ81" s="699" t="s">
        <v>535</v>
      </c>
      <c r="BK81" s="701" t="s">
        <v>999</v>
      </c>
      <c r="BL81" s="1463">
        <f>B34</f>
        <v>0</v>
      </c>
      <c r="BM81" s="1464"/>
      <c r="BN81" s="1464"/>
      <c r="BO81" s="1464"/>
      <c r="BP81" s="1464"/>
      <c r="BQ81" s="1464"/>
      <c r="BR81" s="1464"/>
      <c r="BS81" s="1464"/>
      <c r="BT81" s="1464"/>
      <c r="BU81" s="1465"/>
      <c r="BV81" s="654">
        <f>+H34</f>
        <v>0</v>
      </c>
      <c r="BW81" s="1346" t="s">
        <v>1020</v>
      </c>
      <c r="BX81" s="627"/>
      <c r="BY81" s="643"/>
      <c r="BZ81" s="643"/>
      <c r="CA81" s="627"/>
      <c r="CB81" s="643"/>
      <c r="CC81" s="676"/>
      <c r="CD81" s="627"/>
      <c r="CE81" s="627"/>
      <c r="CF81" s="627"/>
      <c r="CG81" s="627"/>
      <c r="CH81" s="627"/>
      <c r="CI81" s="627"/>
      <c r="CJ81" s="703"/>
      <c r="CK81" s="627"/>
      <c r="CL81" s="755"/>
    </row>
    <row r="82" spans="24:90" ht="15" thickBot="1">
      <c r="X82" s="876"/>
      <c r="Y82" s="690"/>
      <c r="Z82" s="561">
        <f t="shared" si="0"/>
        <v>0</v>
      </c>
      <c r="AA82" s="679">
        <v>11</v>
      </c>
      <c r="AB82" s="963" t="s">
        <v>507</v>
      </c>
      <c r="AC82" s="657" t="s">
        <v>455</v>
      </c>
      <c r="AD82" s="1109" t="s">
        <v>627</v>
      </c>
      <c r="AE82" s="1245"/>
      <c r="AF82" s="674">
        <v>43467111100012</v>
      </c>
      <c r="AG82" s="599" t="str">
        <f t="shared" si="1"/>
        <v>2022-2023</v>
      </c>
      <c r="AH82" s="666" t="s">
        <v>74</v>
      </c>
      <c r="AI82" s="667" t="s">
        <v>187</v>
      </c>
      <c r="AJ82" s="666" t="s">
        <v>73</v>
      </c>
      <c r="AK82" s="668" t="s">
        <v>74</v>
      </c>
      <c r="AL82" s="670" t="s">
        <v>187</v>
      </c>
      <c r="AM82" s="668" t="s">
        <v>73</v>
      </c>
      <c r="AN82" s="671" t="str">
        <f>SaisonAvant</f>
        <v>2022-2023</v>
      </c>
      <c r="AO82" s="672" t="str">
        <f>SaisonAvant</f>
        <v>2022-2023</v>
      </c>
      <c r="AP82" s="735">
        <v>1</v>
      </c>
      <c r="AQ82" s="878">
        <v>3</v>
      </c>
      <c r="AR82" s="690"/>
      <c r="AS82" s="743"/>
      <c r="AT82" s="762"/>
      <c r="AU82" s="690"/>
      <c r="AV82" s="708"/>
      <c r="AW82" s="1266"/>
      <c r="AX82" s="677"/>
      <c r="AY82" s="645"/>
      <c r="AZ82" s="627"/>
      <c r="BA82" s="627"/>
      <c r="BB82" s="648"/>
      <c r="BC82" s="627"/>
      <c r="BD82" s="627"/>
      <c r="BE82" s="627"/>
      <c r="BF82" s="703"/>
      <c r="BG82" s="690"/>
      <c r="BH82" s="757"/>
      <c r="BI82" s="750"/>
      <c r="BJ82" s="699" t="s">
        <v>535</v>
      </c>
      <c r="BK82" s="701" t="s">
        <v>1000</v>
      </c>
      <c r="BL82" s="1463">
        <f>B39</f>
        <v>0</v>
      </c>
      <c r="BM82" s="1464"/>
      <c r="BN82" s="1464"/>
      <c r="BO82" s="1464"/>
      <c r="BP82" s="1464"/>
      <c r="BQ82" s="1464"/>
      <c r="BR82" s="1464"/>
      <c r="BS82" s="1464"/>
      <c r="BT82" s="1464"/>
      <c r="BU82" s="1465"/>
      <c r="BV82" s="652">
        <f>+H39</f>
        <v>0</v>
      </c>
      <c r="BW82" s="1346" t="s">
        <v>1019</v>
      </c>
      <c r="BX82" s="627"/>
      <c r="BY82" s="643"/>
      <c r="BZ82" s="643"/>
      <c r="CA82" s="627"/>
      <c r="CB82" s="643"/>
      <c r="CC82" s="676"/>
      <c r="CD82" s="627"/>
      <c r="CE82" s="627"/>
      <c r="CF82" s="627"/>
      <c r="CG82" s="627"/>
      <c r="CH82" s="627"/>
      <c r="CI82" s="627"/>
      <c r="CJ82" s="703"/>
      <c r="CK82" s="627"/>
      <c r="CL82" s="755"/>
    </row>
    <row r="83" spans="24:90" ht="16.5" customHeight="1" thickBot="1">
      <c r="X83" s="876"/>
      <c r="Y83" s="690"/>
      <c r="Z83" s="561">
        <f t="shared" si="0"/>
        <v>0</v>
      </c>
      <c r="AA83" s="679">
        <v>23</v>
      </c>
      <c r="AB83" s="963" t="s">
        <v>447</v>
      </c>
      <c r="AC83" s="659" t="s">
        <v>458</v>
      </c>
      <c r="AD83" s="1110" t="s">
        <v>627</v>
      </c>
      <c r="AE83" s="1245"/>
      <c r="AF83" s="674">
        <v>44029313200013</v>
      </c>
      <c r="AG83" s="600" t="str">
        <f>SaisonActuelle</f>
        <v>2023-2024</v>
      </c>
      <c r="AH83" s="666"/>
      <c r="AI83" s="666"/>
      <c r="AJ83" s="666"/>
      <c r="AK83" s="668"/>
      <c r="AL83" s="668"/>
      <c r="AM83" s="668"/>
      <c r="AN83" s="671"/>
      <c r="AO83" s="672"/>
      <c r="AP83" s="735">
        <v>1</v>
      </c>
      <c r="AQ83" s="878">
        <v>0</v>
      </c>
      <c r="AR83" s="690"/>
      <c r="AS83" s="743"/>
      <c r="AT83" s="762"/>
      <c r="AU83" s="690"/>
      <c r="AV83" s="706"/>
      <c r="AW83" s="1265"/>
      <c r="AX83" s="1462"/>
      <c r="AY83" s="1462"/>
      <c r="AZ83" s="1462"/>
      <c r="BA83" s="627"/>
      <c r="BB83" s="627"/>
      <c r="BC83" s="627"/>
      <c r="BD83" s="627"/>
      <c r="BE83" s="627"/>
      <c r="BF83" s="703"/>
      <c r="BG83" s="690"/>
      <c r="BH83" s="757"/>
      <c r="BI83" s="750"/>
      <c r="BJ83" s="690"/>
      <c r="BK83" s="690"/>
      <c r="BL83" s="726"/>
      <c r="BM83" s="153"/>
      <c r="BN83" s="153"/>
      <c r="BO83" s="153"/>
      <c r="BP83" s="153"/>
      <c r="BQ83" s="153"/>
      <c r="BR83" s="153"/>
      <c r="BS83" s="154" t="s">
        <v>139</v>
      </c>
      <c r="BT83" s="153"/>
      <c r="BU83" s="153"/>
      <c r="BV83" s="1293">
        <f>SUM(BV78:BV82)</f>
        <v>0</v>
      </c>
      <c r="BW83" s="153"/>
      <c r="BX83" s="627"/>
      <c r="BY83" s="683"/>
      <c r="BZ83" s="683"/>
      <c r="CA83" s="683"/>
      <c r="CB83" s="683"/>
      <c r="CC83" s="683"/>
      <c r="CD83" s="683"/>
      <c r="CE83" s="683"/>
      <c r="CF83" s="683"/>
      <c r="CG83" s="683"/>
      <c r="CH83" s="627"/>
      <c r="CI83" s="627"/>
      <c r="CJ83" s="703"/>
      <c r="CK83" s="627"/>
      <c r="CL83" s="755"/>
    </row>
    <row r="84" spans="24:90" ht="15" customHeight="1" thickBot="1">
      <c r="X84" s="876"/>
      <c r="Y84" s="690"/>
      <c r="Z84" s="561">
        <f t="shared" si="0"/>
        <v>0</v>
      </c>
      <c r="AA84" s="679">
        <v>31</v>
      </c>
      <c r="AB84" s="963" t="s">
        <v>592</v>
      </c>
      <c r="AC84" s="658" t="s">
        <v>486</v>
      </c>
      <c r="AD84" s="1110" t="s">
        <v>790</v>
      </c>
      <c r="AE84" s="1245"/>
      <c r="AF84" s="674">
        <v>49426898000013</v>
      </c>
      <c r="AG84" s="599" t="str">
        <f>SaisonAvant</f>
        <v>2022-2023</v>
      </c>
      <c r="AH84" s="666" t="s">
        <v>74</v>
      </c>
      <c r="AI84" s="667" t="s">
        <v>276</v>
      </c>
      <c r="AJ84" s="666" t="s">
        <v>73</v>
      </c>
      <c r="AK84" s="668" t="s">
        <v>74</v>
      </c>
      <c r="AL84" s="670" t="s">
        <v>276</v>
      </c>
      <c r="AM84" s="668" t="s">
        <v>73</v>
      </c>
      <c r="AN84" s="671" t="str">
        <f t="shared" ref="AN84:AO86" si="2">SaisonAvant</f>
        <v>2022-2023</v>
      </c>
      <c r="AO84" s="672" t="str">
        <f t="shared" si="2"/>
        <v>2022-2023</v>
      </c>
      <c r="AP84" s="735">
        <v>1</v>
      </c>
      <c r="AQ84" s="878">
        <v>6</v>
      </c>
      <c r="AR84" s="690"/>
      <c r="AS84" s="743"/>
      <c r="AT84" s="762"/>
      <c r="AU84" s="690"/>
      <c r="AV84" s="709"/>
      <c r="AW84" s="1267"/>
      <c r="AX84" s="1459" t="s">
        <v>469</v>
      </c>
      <c r="AY84" s="1460"/>
      <c r="AZ84" s="1460"/>
      <c r="BA84" s="1461"/>
      <c r="BB84" s="627"/>
      <c r="BC84" s="627"/>
      <c r="BD84" s="627"/>
      <c r="BE84" s="627"/>
      <c r="BF84" s="703"/>
      <c r="BG84" s="690"/>
      <c r="BH84" s="757"/>
      <c r="BI84" s="750"/>
      <c r="BJ84" s="690"/>
      <c r="BK84" s="690"/>
      <c r="BL84" s="727" t="s">
        <v>138</v>
      </c>
      <c r="BM84" s="180"/>
      <c r="BN84" s="180"/>
      <c r="BO84" s="180"/>
      <c r="BP84" s="180"/>
      <c r="BQ84" s="180"/>
      <c r="BR84" s="180"/>
      <c r="BS84" s="155"/>
      <c r="BT84" s="155"/>
      <c r="BU84" s="181" t="e">
        <f>IF(CodeEntrain=2,BW95,0)</f>
        <v>#VALUE!</v>
      </c>
      <c r="BV84" s="179" t="e">
        <f>+BU84+BV83</f>
        <v>#VALUE!</v>
      </c>
      <c r="BW84" s="153" t="s">
        <v>140</v>
      </c>
      <c r="BX84" s="683"/>
      <c r="BY84" s="683"/>
      <c r="BZ84" s="153"/>
      <c r="CA84" s="153"/>
      <c r="CB84" s="153"/>
      <c r="CC84" s="153"/>
      <c r="CD84" s="153"/>
      <c r="CE84" s="153"/>
      <c r="CF84" s="153"/>
      <c r="CG84" s="153"/>
      <c r="CI84" s="627"/>
      <c r="CJ84" s="703"/>
      <c r="CK84" s="627"/>
      <c r="CL84" s="755"/>
    </row>
    <row r="85" spans="24:90" ht="16.5" thickBot="1">
      <c r="X85" s="876"/>
      <c r="Y85" s="690"/>
      <c r="Z85" s="561">
        <f t="shared" si="0"/>
        <v>0</v>
      </c>
      <c r="AA85" s="679">
        <v>17</v>
      </c>
      <c r="AB85" s="963" t="s">
        <v>443</v>
      </c>
      <c r="AC85" s="656" t="s">
        <v>489</v>
      </c>
      <c r="AD85" s="1109" t="s">
        <v>389</v>
      </c>
      <c r="AE85" s="1245"/>
      <c r="AF85" s="674">
        <v>42536384300011</v>
      </c>
      <c r="AG85" s="600" t="str">
        <f>SaisonActuelle</f>
        <v>2023-2024</v>
      </c>
      <c r="AH85" s="666" t="s">
        <v>74</v>
      </c>
      <c r="AI85" s="667" t="s">
        <v>276</v>
      </c>
      <c r="AJ85" s="666" t="s">
        <v>73</v>
      </c>
      <c r="AK85" s="668" t="s">
        <v>74</v>
      </c>
      <c r="AL85" s="670" t="s">
        <v>276</v>
      </c>
      <c r="AM85" s="668" t="s">
        <v>73</v>
      </c>
      <c r="AN85" s="671" t="str">
        <f t="shared" si="2"/>
        <v>2022-2023</v>
      </c>
      <c r="AO85" s="672" t="str">
        <f t="shared" si="2"/>
        <v>2022-2023</v>
      </c>
      <c r="AP85" s="735">
        <v>1</v>
      </c>
      <c r="AQ85" s="878">
        <v>6</v>
      </c>
      <c r="AR85" s="690"/>
      <c r="AS85" s="743"/>
      <c r="AT85" s="762"/>
      <c r="AU85" s="690"/>
      <c r="AV85" s="618"/>
      <c r="AW85" s="1286" t="s">
        <v>248</v>
      </c>
      <c r="AX85" s="1521" t="s">
        <v>249</v>
      </c>
      <c r="AY85" s="1522"/>
      <c r="AZ85" s="1522"/>
      <c r="BA85" s="1522"/>
      <c r="BB85" s="1281" t="s">
        <v>821</v>
      </c>
      <c r="BC85" s="627" t="s">
        <v>987</v>
      </c>
      <c r="BD85" s="627"/>
      <c r="BE85" s="627"/>
      <c r="BF85" s="703"/>
      <c r="BG85" s="690"/>
      <c r="BH85" s="757"/>
      <c r="BI85" s="750"/>
      <c r="BJ85" s="690"/>
      <c r="BK85" s="690"/>
      <c r="BL85" s="1276" t="s">
        <v>141</v>
      </c>
      <c r="BM85" s="1277" t="s">
        <v>778</v>
      </c>
      <c r="BN85" s="1277" t="s">
        <v>778</v>
      </c>
      <c r="BO85" s="1277" t="s">
        <v>141</v>
      </c>
      <c r="BP85" s="1277" t="s">
        <v>141</v>
      </c>
      <c r="BQ85" s="1277" t="s">
        <v>141</v>
      </c>
      <c r="BR85" s="1277" t="s">
        <v>141</v>
      </c>
      <c r="BS85" s="1277" t="s">
        <v>141</v>
      </c>
      <c r="BT85" s="1277" t="s">
        <v>141</v>
      </c>
      <c r="BU85" s="1277" t="s">
        <v>141</v>
      </c>
      <c r="BV85" s="1278" t="s">
        <v>141</v>
      </c>
      <c r="BW85" s="4"/>
      <c r="BX85" s="643"/>
      <c r="BY85" s="643"/>
      <c r="BZ85" s="1301" t="e">
        <f>CodeEntrain</f>
        <v>#VALUE!</v>
      </c>
      <c r="CA85" s="661" t="s">
        <v>554</v>
      </c>
      <c r="CB85" s="4"/>
      <c r="CC85" s="146"/>
      <c r="CI85" s="627"/>
      <c r="CJ85" s="703"/>
      <c r="CK85" s="627"/>
      <c r="CL85" s="755"/>
    </row>
    <row r="86" spans="24:90" ht="16.5" thickBot="1">
      <c r="X86" s="876"/>
      <c r="Y86" s="690"/>
      <c r="Z86" s="561">
        <f t="shared" si="0"/>
        <v>0</v>
      </c>
      <c r="AA86" s="679">
        <v>35</v>
      </c>
      <c r="AB86" s="963" t="s">
        <v>542</v>
      </c>
      <c r="AC86" s="656" t="s">
        <v>543</v>
      </c>
      <c r="AD86" s="1109" t="s">
        <v>391</v>
      </c>
      <c r="AE86" s="1245">
        <v>44891</v>
      </c>
      <c r="AF86" s="674">
        <v>40067824900022</v>
      </c>
      <c r="AG86" s="599" t="str">
        <f t="shared" ref="AG86:AG100" si="3">SaisonAvant</f>
        <v>2022-2023</v>
      </c>
      <c r="AH86" s="666" t="s">
        <v>74</v>
      </c>
      <c r="AI86" s="667" t="s">
        <v>187</v>
      </c>
      <c r="AJ86" s="666" t="s">
        <v>73</v>
      </c>
      <c r="AK86" s="668" t="s">
        <v>74</v>
      </c>
      <c r="AL86" s="670" t="s">
        <v>187</v>
      </c>
      <c r="AM86" s="668" t="s">
        <v>73</v>
      </c>
      <c r="AN86" s="671" t="str">
        <f t="shared" si="2"/>
        <v>2022-2023</v>
      </c>
      <c r="AO86" s="672" t="str">
        <f t="shared" si="2"/>
        <v>2022-2023</v>
      </c>
      <c r="AP86" s="735">
        <v>1</v>
      </c>
      <c r="AQ86" s="878">
        <v>3</v>
      </c>
      <c r="AR86" s="690"/>
      <c r="AS86" s="743"/>
      <c r="AT86" s="762"/>
      <c r="AU86" s="690"/>
      <c r="AV86" s="618"/>
      <c r="AW86" s="1285" t="s">
        <v>2</v>
      </c>
      <c r="AX86" s="1521" t="s">
        <v>287</v>
      </c>
      <c r="AY86" s="1522"/>
      <c r="AZ86" s="1522"/>
      <c r="BA86" s="1522"/>
      <c r="BB86" s="1281" t="s">
        <v>508</v>
      </c>
      <c r="BC86" s="627" t="s">
        <v>988</v>
      </c>
      <c r="BD86" s="627"/>
      <c r="BE86" s="627"/>
      <c r="BF86" s="703"/>
      <c r="BG86" s="690"/>
      <c r="BH86" s="757"/>
      <c r="BI86" s="750"/>
      <c r="BJ86" s="690"/>
      <c r="BK86" s="690"/>
      <c r="BL86" s="1276" t="s">
        <v>141</v>
      </c>
      <c r="BM86" s="4"/>
      <c r="BV86" s="4"/>
      <c r="BW86" s="4"/>
      <c r="BX86" s="643"/>
      <c r="BY86" s="643"/>
      <c r="BZ86" s="439"/>
      <c r="CA86" s="440"/>
      <c r="CB86" s="91"/>
      <c r="CC86" s="441"/>
      <c r="CD86" s="440"/>
      <c r="CE86" s="440"/>
      <c r="CF86" s="440"/>
      <c r="CG86" s="440"/>
      <c r="CH86" s="442"/>
      <c r="CI86" s="627"/>
      <c r="CJ86" s="703"/>
      <c r="CK86" s="627"/>
      <c r="CL86" s="755"/>
    </row>
    <row r="87" spans="24:90" ht="16.5" thickBot="1">
      <c r="X87" s="876"/>
      <c r="Y87" s="690"/>
      <c r="Z87" s="561">
        <f t="shared" si="0"/>
        <v>0</v>
      </c>
      <c r="AA87" s="679">
        <v>4</v>
      </c>
      <c r="AB87" s="963" t="s">
        <v>436</v>
      </c>
      <c r="AC87" s="656" t="s">
        <v>482</v>
      </c>
      <c r="AD87" s="1109" t="s">
        <v>391</v>
      </c>
      <c r="AE87" s="1245"/>
      <c r="AF87" s="674">
        <v>39403063900014</v>
      </c>
      <c r="AG87" s="599" t="str">
        <f t="shared" si="3"/>
        <v>2022-2023</v>
      </c>
      <c r="AH87" s="666"/>
      <c r="AI87" s="666"/>
      <c r="AJ87" s="666"/>
      <c r="AK87" s="668"/>
      <c r="AL87" s="668"/>
      <c r="AM87" s="668"/>
      <c r="AN87" s="671"/>
      <c r="AO87" s="672"/>
      <c r="AP87" s="735">
        <v>1</v>
      </c>
      <c r="AQ87" s="878">
        <v>0</v>
      </c>
      <c r="AR87" s="690"/>
      <c r="AS87" s="743"/>
      <c r="AT87" s="762"/>
      <c r="AU87" s="690"/>
      <c r="AV87" s="710"/>
      <c r="AW87" s="644"/>
      <c r="AX87" s="1528"/>
      <c r="AY87" s="1528"/>
      <c r="AZ87" s="1528"/>
      <c r="BA87" s="1529"/>
      <c r="BB87" s="689"/>
      <c r="BC87" s="627"/>
      <c r="BD87" s="627"/>
      <c r="BE87" s="627"/>
      <c r="BF87" s="703"/>
      <c r="BG87" s="690"/>
      <c r="BH87" s="757"/>
      <c r="BI87" s="750"/>
      <c r="BJ87" s="690"/>
      <c r="BK87" s="690"/>
      <c r="BL87" s="1276" t="s">
        <v>141</v>
      </c>
      <c r="BM87" s="4"/>
      <c r="BO87" s="1516" t="s">
        <v>32</v>
      </c>
      <c r="BP87" s="1516" t="s">
        <v>62</v>
      </c>
      <c r="BQ87" s="1466" t="s">
        <v>57</v>
      </c>
      <c r="BR87" s="1466" t="s">
        <v>33</v>
      </c>
      <c r="BS87" s="1466" t="s">
        <v>63</v>
      </c>
      <c r="BT87" s="1466" t="s">
        <v>64</v>
      </c>
      <c r="BU87" s="1466" t="s">
        <v>65</v>
      </c>
      <c r="BV87" s="1466" t="s">
        <v>66</v>
      </c>
      <c r="BW87" s="1469" t="s">
        <v>991</v>
      </c>
      <c r="BX87" s="643"/>
      <c r="BY87" s="643"/>
      <c r="BZ87" s="443"/>
      <c r="CA87" s="302" t="s">
        <v>1001</v>
      </c>
      <c r="CB87" s="303"/>
      <c r="CC87" s="304"/>
      <c r="CD87" s="302"/>
      <c r="CE87" s="302"/>
      <c r="CF87" s="302"/>
      <c r="CG87" s="302"/>
      <c r="CH87" s="444"/>
      <c r="CI87" s="627"/>
      <c r="CJ87" s="703"/>
      <c r="CK87" s="627"/>
      <c r="CL87" s="755"/>
    </row>
    <row r="88" spans="24:90" ht="16.5" thickBot="1">
      <c r="X88" s="876"/>
      <c r="Y88" s="690"/>
      <c r="Z88" s="561">
        <f t="shared" si="0"/>
        <v>0</v>
      </c>
      <c r="AA88" s="679">
        <v>19</v>
      </c>
      <c r="AB88" s="963" t="s">
        <v>444</v>
      </c>
      <c r="AC88" s="658" t="s">
        <v>483</v>
      </c>
      <c r="AD88" s="1110" t="s">
        <v>391</v>
      </c>
      <c r="AE88" s="1245">
        <v>44886</v>
      </c>
      <c r="AF88" s="674">
        <v>33964140900034</v>
      </c>
      <c r="AG88" s="599" t="str">
        <f t="shared" si="3"/>
        <v>2022-2023</v>
      </c>
      <c r="AH88" s="666"/>
      <c r="AI88" s="666"/>
      <c r="AJ88" s="666"/>
      <c r="AK88" s="668"/>
      <c r="AL88" s="668"/>
      <c r="AM88" s="668"/>
      <c r="AN88" s="671"/>
      <c r="AO88" s="672"/>
      <c r="AP88" s="735">
        <v>1</v>
      </c>
      <c r="AQ88" s="878">
        <v>6</v>
      </c>
      <c r="AR88" s="690"/>
      <c r="AS88" s="743"/>
      <c r="AT88" s="762"/>
      <c r="AU88" s="690"/>
      <c r="AV88" s="706"/>
      <c r="AW88" s="643"/>
      <c r="AX88" s="627"/>
      <c r="AY88" s="627"/>
      <c r="AZ88" s="627"/>
      <c r="BA88" s="627"/>
      <c r="BB88" s="560" t="s">
        <v>515</v>
      </c>
      <c r="BC88" s="627"/>
      <c r="BD88" s="627"/>
      <c r="BE88" s="627"/>
      <c r="BF88" s="703"/>
      <c r="BG88" s="690"/>
      <c r="BH88" s="757"/>
      <c r="BI88" s="750"/>
      <c r="BJ88" s="690"/>
      <c r="BK88" s="693"/>
      <c r="BL88" s="1276" t="s">
        <v>141</v>
      </c>
      <c r="BM88" s="4"/>
      <c r="BO88" s="1516"/>
      <c r="BP88" s="1516"/>
      <c r="BQ88" s="1466"/>
      <c r="BR88" s="1466"/>
      <c r="BS88" s="1466"/>
      <c r="BT88" s="1466"/>
      <c r="BU88" s="1466"/>
      <c r="BV88" s="1466"/>
      <c r="BW88" s="1470"/>
      <c r="BX88" s="684"/>
      <c r="BY88" s="684"/>
      <c r="BZ88" s="445"/>
      <c r="CA88" s="305" t="s">
        <v>255</v>
      </c>
      <c r="CB88" s="305"/>
      <c r="CC88" s="305"/>
      <c r="CD88" s="305"/>
      <c r="CE88" s="305"/>
      <c r="CF88" s="305"/>
      <c r="CG88" s="305"/>
      <c r="CH88" s="446"/>
      <c r="CI88" s="627"/>
      <c r="CJ88" s="703"/>
      <c r="CK88" s="627"/>
      <c r="CL88" s="755"/>
    </row>
    <row r="89" spans="24:90" ht="16.5" thickBot="1">
      <c r="X89" s="876"/>
      <c r="Y89" s="690"/>
      <c r="Z89" s="561">
        <f t="shared" si="0"/>
        <v>0</v>
      </c>
      <c r="AA89" s="679">
        <v>37</v>
      </c>
      <c r="AB89" s="963" t="s">
        <v>590</v>
      </c>
      <c r="AC89" s="656" t="s">
        <v>591</v>
      </c>
      <c r="AD89" s="1109" t="s">
        <v>389</v>
      </c>
      <c r="AE89" s="1245"/>
      <c r="AF89" s="674">
        <v>83047059700014</v>
      </c>
      <c r="AG89" s="599" t="str">
        <f t="shared" si="3"/>
        <v>2022-2023</v>
      </c>
      <c r="AH89" s="666" t="s">
        <v>74</v>
      </c>
      <c r="AI89" s="667" t="s">
        <v>187</v>
      </c>
      <c r="AJ89" s="666" t="s">
        <v>73</v>
      </c>
      <c r="AK89" s="668"/>
      <c r="AL89" s="668"/>
      <c r="AM89" s="668"/>
      <c r="AN89" s="671" t="str">
        <f>SaisonAvant</f>
        <v>2022-2023</v>
      </c>
      <c r="AO89" s="673"/>
      <c r="AP89" s="735">
        <v>1</v>
      </c>
      <c r="AQ89" s="878">
        <v>6</v>
      </c>
      <c r="AR89" s="690"/>
      <c r="AS89" s="743"/>
      <c r="AT89" s="762"/>
      <c r="AU89" s="690"/>
      <c r="AV89" s="711"/>
      <c r="AW89" s="651">
        <v>3</v>
      </c>
      <c r="AX89" s="485" t="s">
        <v>195</v>
      </c>
      <c r="AY89" s="157"/>
      <c r="AZ89" s="157"/>
      <c r="BA89" s="157"/>
      <c r="BB89" s="157"/>
      <c r="BC89" s="157"/>
      <c r="BD89" s="157"/>
      <c r="BE89" s="157"/>
      <c r="BF89" s="712"/>
      <c r="BG89" s="690"/>
      <c r="BH89" s="757"/>
      <c r="BI89" s="750"/>
      <c r="BJ89" s="690"/>
      <c r="BK89" s="693"/>
      <c r="BL89" s="1276" t="s">
        <v>141</v>
      </c>
      <c r="BM89" s="4"/>
      <c r="BO89" s="1516"/>
      <c r="BP89" s="1516"/>
      <c r="BQ89" s="1466"/>
      <c r="BR89" s="1466"/>
      <c r="BS89" s="1466"/>
      <c r="BT89" s="1466"/>
      <c r="BU89" s="1466"/>
      <c r="BV89" s="1466"/>
      <c r="BW89" s="1470"/>
      <c r="BX89" s="685"/>
      <c r="BY89" s="685"/>
      <c r="BZ89" s="447" t="s">
        <v>186</v>
      </c>
      <c r="CA89" s="306" t="s">
        <v>185</v>
      </c>
      <c r="CB89" s="165"/>
      <c r="CC89" s="306"/>
      <c r="CD89" s="165"/>
      <c r="CE89" s="165"/>
      <c r="CF89" s="164"/>
      <c r="CG89" s="164"/>
      <c r="CH89" s="446"/>
      <c r="CI89" s="627"/>
      <c r="CJ89" s="703"/>
      <c r="CK89" s="627"/>
      <c r="CL89" s="755"/>
    </row>
    <row r="90" spans="24:90" ht="15" customHeight="1" thickTop="1" thickBot="1">
      <c r="X90" s="876"/>
      <c r="Y90" s="690"/>
      <c r="Z90" s="561">
        <f t="shared" si="0"/>
        <v>0</v>
      </c>
      <c r="AA90" s="679">
        <v>3</v>
      </c>
      <c r="AB90" s="963" t="s">
        <v>435</v>
      </c>
      <c r="AC90" s="656" t="s">
        <v>485</v>
      </c>
      <c r="AD90" s="1109" t="s">
        <v>391</v>
      </c>
      <c r="AE90" s="1245"/>
      <c r="AF90" s="674">
        <v>77950914000017</v>
      </c>
      <c r="AG90" s="599" t="str">
        <f t="shared" si="3"/>
        <v>2022-2023</v>
      </c>
      <c r="AH90" s="666" t="s">
        <v>74</v>
      </c>
      <c r="AI90" s="667" t="s">
        <v>276</v>
      </c>
      <c r="AJ90" s="666" t="s">
        <v>73</v>
      </c>
      <c r="AK90" s="668" t="s">
        <v>74</v>
      </c>
      <c r="AL90" s="670" t="s">
        <v>276</v>
      </c>
      <c r="AM90" s="668" t="s">
        <v>73</v>
      </c>
      <c r="AN90" s="671" t="str">
        <f>SaisonAvant</f>
        <v>2022-2023</v>
      </c>
      <c r="AO90" s="672" t="str">
        <f>SaisonAvant</f>
        <v>2022-2023</v>
      </c>
      <c r="AP90" s="735">
        <v>1</v>
      </c>
      <c r="AQ90" s="878">
        <v>6</v>
      </c>
      <c r="AR90" s="690"/>
      <c r="AS90" s="743"/>
      <c r="AT90" s="762"/>
      <c r="AU90" s="690"/>
      <c r="AV90" s="711"/>
      <c r="AW90" s="651">
        <v>2</v>
      </c>
      <c r="AX90" s="485" t="s">
        <v>990</v>
      </c>
      <c r="AY90" s="158"/>
      <c r="AZ90" s="158"/>
      <c r="BA90" s="158"/>
      <c r="BB90" s="158"/>
      <c r="BC90" s="158"/>
      <c r="BD90" s="157"/>
      <c r="BE90" s="157"/>
      <c r="BF90" s="712"/>
      <c r="BG90" s="690"/>
      <c r="BH90" s="757"/>
      <c r="BI90" s="750"/>
      <c r="BJ90" s="690"/>
      <c r="BK90" s="693"/>
      <c r="BL90" s="1276" t="s">
        <v>141</v>
      </c>
      <c r="BM90" s="4"/>
      <c r="BO90" s="1516"/>
      <c r="BP90" s="1516"/>
      <c r="BQ90" s="1466"/>
      <c r="BR90" s="1466"/>
      <c r="BS90" s="1466"/>
      <c r="BT90" s="1466"/>
      <c r="BU90" s="1466"/>
      <c r="BV90" s="1466"/>
      <c r="BW90" s="1470"/>
      <c r="BX90" s="685"/>
      <c r="BY90" s="685"/>
      <c r="BZ90" s="1336">
        <v>0</v>
      </c>
      <c r="CA90" s="1303" t="s">
        <v>526</v>
      </c>
      <c r="CB90" s="1333"/>
      <c r="CC90" s="1331"/>
      <c r="CD90" s="1331"/>
      <c r="CE90" s="1331"/>
      <c r="CF90" s="1331"/>
      <c r="CG90" s="1332"/>
      <c r="CH90" s="446"/>
      <c r="CI90" s="627"/>
      <c r="CJ90" s="703"/>
      <c r="CK90" s="627"/>
      <c r="CL90" s="755"/>
    </row>
    <row r="91" spans="24:90" ht="16.5" thickBot="1">
      <c r="X91" s="876"/>
      <c r="Y91" s="690"/>
      <c r="Z91" s="561">
        <f t="shared" si="0"/>
        <v>0</v>
      </c>
      <c r="AA91" s="679">
        <v>10</v>
      </c>
      <c r="AB91" s="963" t="s">
        <v>440</v>
      </c>
      <c r="AC91" s="657" t="s">
        <v>454</v>
      </c>
      <c r="AD91" s="1109" t="s">
        <v>391</v>
      </c>
      <c r="AE91" s="1245"/>
      <c r="AF91" s="674">
        <v>40052076300014</v>
      </c>
      <c r="AG91" s="599" t="str">
        <f t="shared" si="3"/>
        <v>2022-2023</v>
      </c>
      <c r="AH91" s="666" t="s">
        <v>74</v>
      </c>
      <c r="AI91" s="666" t="s">
        <v>187</v>
      </c>
      <c r="AJ91" s="666" t="s">
        <v>73</v>
      </c>
      <c r="AK91" s="668" t="s">
        <v>74</v>
      </c>
      <c r="AL91" s="668" t="s">
        <v>187</v>
      </c>
      <c r="AM91" s="668" t="s">
        <v>73</v>
      </c>
      <c r="AN91" s="671" t="str">
        <f>SaisonAvant</f>
        <v>2022-2023</v>
      </c>
      <c r="AO91" s="672" t="str">
        <f>SaisonAvant</f>
        <v>2022-2023</v>
      </c>
      <c r="AP91" s="735">
        <v>1</v>
      </c>
      <c r="AQ91" s="878">
        <v>6</v>
      </c>
      <c r="AR91" s="690"/>
      <c r="AS91" s="743"/>
      <c r="AT91" s="762"/>
      <c r="AU91" s="690"/>
      <c r="AV91" s="711"/>
      <c r="AW91" s="651">
        <v>1</v>
      </c>
      <c r="AX91" s="485" t="s">
        <v>196</v>
      </c>
      <c r="AY91" s="158"/>
      <c r="AZ91" s="158"/>
      <c r="BA91" s="158"/>
      <c r="BB91" s="158"/>
      <c r="BC91" s="158"/>
      <c r="BD91" s="157"/>
      <c r="BE91" s="157"/>
      <c r="BF91" s="712"/>
      <c r="BG91" s="690"/>
      <c r="BH91" s="757"/>
      <c r="BI91" s="750"/>
      <c r="BJ91" s="690"/>
      <c r="BK91" s="693"/>
      <c r="BL91" s="1276" t="s">
        <v>141</v>
      </c>
      <c r="BM91" s="4"/>
      <c r="BO91" s="1516"/>
      <c r="BP91" s="1516"/>
      <c r="BQ91" s="1466"/>
      <c r="BR91" s="1466"/>
      <c r="BS91" s="1466"/>
      <c r="BT91" s="1466"/>
      <c r="BU91" s="1466"/>
      <c r="BV91" s="1466"/>
      <c r="BW91" s="1470"/>
      <c r="BX91" s="685"/>
      <c r="BY91" s="685"/>
      <c r="BZ91" s="1337">
        <v>1</v>
      </c>
      <c r="CA91" s="467" t="s">
        <v>189</v>
      </c>
      <c r="CB91" s="1334" t="s">
        <v>527</v>
      </c>
      <c r="CC91" s="1325"/>
      <c r="CD91" s="1325"/>
      <c r="CE91" s="1325"/>
      <c r="CF91" s="1325"/>
      <c r="CG91" s="1326"/>
      <c r="CH91" s="446"/>
      <c r="CI91" s="627"/>
      <c r="CJ91" s="703"/>
      <c r="CK91" s="627"/>
      <c r="CL91" s="755"/>
    </row>
    <row r="92" spans="24:90" ht="16.5" thickBot="1">
      <c r="X92" s="876"/>
      <c r="Y92" s="690"/>
      <c r="Z92" s="561">
        <f t="shared" si="0"/>
        <v>0</v>
      </c>
      <c r="AA92" s="679">
        <v>20</v>
      </c>
      <c r="AB92" s="963" t="s">
        <v>445</v>
      </c>
      <c r="AC92" s="658" t="s">
        <v>520</v>
      </c>
      <c r="AD92" s="1110" t="s">
        <v>790</v>
      </c>
      <c r="AE92" s="1245"/>
      <c r="AF92" s="674">
        <v>44067981900019</v>
      </c>
      <c r="AG92" s="599" t="str">
        <f t="shared" si="3"/>
        <v>2022-2023</v>
      </c>
      <c r="AH92" s="666" t="s">
        <v>74</v>
      </c>
      <c r="AI92" s="667" t="s">
        <v>187</v>
      </c>
      <c r="AJ92" s="666" t="s">
        <v>73</v>
      </c>
      <c r="AK92" s="668" t="s">
        <v>74</v>
      </c>
      <c r="AL92" s="670" t="s">
        <v>276</v>
      </c>
      <c r="AM92" s="668" t="s">
        <v>73</v>
      </c>
      <c r="AN92" s="671" t="str">
        <f>SaisonAvant</f>
        <v>2022-2023</v>
      </c>
      <c r="AO92" s="672" t="str">
        <f>SaisonAvant</f>
        <v>2022-2023</v>
      </c>
      <c r="AP92" s="735">
        <v>1</v>
      </c>
      <c r="AQ92" s="878">
        <v>6</v>
      </c>
      <c r="AR92" s="690"/>
      <c r="AS92" s="743"/>
      <c r="AT92" s="762"/>
      <c r="AU92" s="690"/>
      <c r="AV92" s="706"/>
      <c r="AW92" s="651">
        <v>0</v>
      </c>
      <c r="AX92" s="485" t="s">
        <v>106</v>
      </c>
      <c r="AY92" s="158"/>
      <c r="AZ92" s="158"/>
      <c r="BA92" s="158"/>
      <c r="BB92" s="158"/>
      <c r="BC92" s="158"/>
      <c r="BD92" s="157"/>
      <c r="BE92" s="157"/>
      <c r="BF92" s="712"/>
      <c r="BG92" s="694"/>
      <c r="BH92" s="759"/>
      <c r="BI92" s="752"/>
      <c r="BJ92" s="694"/>
      <c r="BK92" s="693"/>
      <c r="BL92" s="1276" t="s">
        <v>141</v>
      </c>
      <c r="BM92" s="4"/>
      <c r="BO92" s="1516"/>
      <c r="BP92" s="1516"/>
      <c r="BQ92" s="1466"/>
      <c r="BR92" s="1466"/>
      <c r="BS92" s="1466"/>
      <c r="BT92" s="1466"/>
      <c r="BU92" s="1466"/>
      <c r="BV92" s="1466"/>
      <c r="BW92" s="1470"/>
      <c r="BX92" s="685"/>
      <c r="BY92" s="685"/>
      <c r="BZ92" s="1337">
        <v>2</v>
      </c>
      <c r="CA92" s="467" t="s">
        <v>776</v>
      </c>
      <c r="CB92" s="1334" t="s">
        <v>992</v>
      </c>
      <c r="CC92" s="1325"/>
      <c r="CD92" s="1325"/>
      <c r="CE92" s="1325"/>
      <c r="CF92" s="1325"/>
      <c r="CG92" s="1326"/>
      <c r="CH92" s="446"/>
      <c r="CI92" s="627"/>
      <c r="CJ92" s="703"/>
      <c r="CK92" s="627"/>
      <c r="CL92" s="755"/>
    </row>
    <row r="93" spans="24:90" ht="16.5" thickBot="1">
      <c r="X93" s="876"/>
      <c r="Y93" s="690"/>
      <c r="Z93" s="561">
        <f t="shared" si="0"/>
        <v>0</v>
      </c>
      <c r="AA93" s="679">
        <v>9</v>
      </c>
      <c r="AB93" s="963" t="s">
        <v>439</v>
      </c>
      <c r="AC93" s="657" t="s">
        <v>453</v>
      </c>
      <c r="AD93" s="1109" t="s">
        <v>790</v>
      </c>
      <c r="AE93" s="1245"/>
      <c r="AF93" s="674">
        <v>52953437200014</v>
      </c>
      <c r="AG93" s="599" t="str">
        <f t="shared" si="3"/>
        <v>2022-2023</v>
      </c>
      <c r="AH93" s="666"/>
      <c r="AI93" s="666"/>
      <c r="AJ93" s="666"/>
      <c r="AK93" s="668"/>
      <c r="AL93" s="668"/>
      <c r="AM93" s="668"/>
      <c r="AN93" s="671"/>
      <c r="AO93" s="672"/>
      <c r="AP93" s="735"/>
      <c r="AQ93" s="878">
        <v>3</v>
      </c>
      <c r="AR93" s="690"/>
      <c r="AS93" s="743"/>
      <c r="AT93" s="762"/>
      <c r="AU93" s="690"/>
      <c r="AV93" s="706"/>
      <c r="AW93" s="169"/>
      <c r="AX93" s="627"/>
      <c r="AY93" s="627"/>
      <c r="AZ93" s="627"/>
      <c r="BA93" s="627"/>
      <c r="BB93" s="627"/>
      <c r="BC93" s="627"/>
      <c r="BD93" s="627"/>
      <c r="BE93" s="627"/>
      <c r="BF93" s="703"/>
      <c r="BG93" s="694"/>
      <c r="BH93" s="759"/>
      <c r="BI93" s="752"/>
      <c r="BJ93" s="694"/>
      <c r="BK93" s="693"/>
      <c r="BL93" s="1276" t="s">
        <v>141</v>
      </c>
      <c r="BM93" s="4"/>
      <c r="BN93" t="s">
        <v>777</v>
      </c>
      <c r="BO93" s="1516"/>
      <c r="BP93" s="1516"/>
      <c r="BQ93" s="1466"/>
      <c r="BR93" s="1466"/>
      <c r="BS93" s="1466"/>
      <c r="BT93" s="1466"/>
      <c r="BU93" s="1466"/>
      <c r="BV93" s="1466"/>
      <c r="BW93" s="1471"/>
      <c r="BX93" s="685"/>
      <c r="BY93" s="685"/>
      <c r="BZ93" s="1338">
        <v>3</v>
      </c>
      <c r="CA93" s="1304">
        <v>7</v>
      </c>
      <c r="CB93" s="1335" t="s">
        <v>528</v>
      </c>
      <c r="CC93" s="1327"/>
      <c r="CD93" s="1327"/>
      <c r="CE93" s="1327"/>
      <c r="CF93" s="1327"/>
      <c r="CG93" s="1328"/>
      <c r="CH93" s="446"/>
      <c r="CI93" s="627"/>
      <c r="CJ93" s="703"/>
      <c r="CK93" s="627"/>
      <c r="CL93" s="755"/>
    </row>
    <row r="94" spans="24:90" ht="17.25" thickTop="1" thickBot="1">
      <c r="X94" s="876"/>
      <c r="Y94" s="690"/>
      <c r="Z94" s="561">
        <f t="shared" si="0"/>
        <v>0</v>
      </c>
      <c r="AA94" s="679">
        <v>28</v>
      </c>
      <c r="AB94" s="963" t="s">
        <v>450</v>
      </c>
      <c r="AC94" s="659" t="s">
        <v>460</v>
      </c>
      <c r="AD94" s="1110" t="s">
        <v>627</v>
      </c>
      <c r="AE94" s="1245"/>
      <c r="AF94" s="674">
        <v>53484372700015</v>
      </c>
      <c r="AG94" s="599" t="str">
        <f t="shared" si="3"/>
        <v>2022-2023</v>
      </c>
      <c r="AH94" s="667" t="s">
        <v>148</v>
      </c>
      <c r="AI94" s="667" t="s">
        <v>149</v>
      </c>
      <c r="AJ94" s="667" t="s">
        <v>73</v>
      </c>
      <c r="AK94" s="670" t="s">
        <v>276</v>
      </c>
      <c r="AL94" s="670" t="s">
        <v>276</v>
      </c>
      <c r="AM94" s="668" t="s">
        <v>73</v>
      </c>
      <c r="AN94" s="671" t="str">
        <f>SaisonAvant</f>
        <v>2022-2023</v>
      </c>
      <c r="AO94" s="672" t="str">
        <f>SaisonAvant</f>
        <v>2022-2023</v>
      </c>
      <c r="AP94" s="735">
        <v>1</v>
      </c>
      <c r="AQ94" s="878">
        <v>6</v>
      </c>
      <c r="AR94" s="690"/>
      <c r="AS94" s="743"/>
      <c r="AT94" s="762"/>
      <c r="AU94" s="690"/>
      <c r="AV94" s="706"/>
      <c r="AW94" s="169"/>
      <c r="AX94" s="627"/>
      <c r="AY94" s="627"/>
      <c r="AZ94" s="627"/>
      <c r="BA94" s="627"/>
      <c r="BB94" s="713"/>
      <c r="BC94" s="627"/>
      <c r="BD94" s="627"/>
      <c r="BE94" s="627"/>
      <c r="BF94" s="703"/>
      <c r="BG94" s="694"/>
      <c r="BH94" s="759"/>
      <c r="BI94" s="752"/>
      <c r="BJ94" s="694"/>
      <c r="BK94" s="693"/>
      <c r="BL94" s="1276" t="s">
        <v>141</v>
      </c>
      <c r="BM94" s="4"/>
      <c r="BN94" s="379" t="s">
        <v>142</v>
      </c>
      <c r="BO94" s="1299">
        <v>0</v>
      </c>
      <c r="BP94" s="175">
        <v>1</v>
      </c>
      <c r="BQ94" s="175">
        <v>2</v>
      </c>
      <c r="BR94" s="175">
        <v>3</v>
      </c>
      <c r="BS94" s="175">
        <v>4</v>
      </c>
      <c r="BT94" s="175">
        <v>5</v>
      </c>
      <c r="BU94" s="175">
        <v>6</v>
      </c>
      <c r="BV94" s="175">
        <v>7</v>
      </c>
      <c r="BW94" s="175">
        <v>8</v>
      </c>
      <c r="BX94" s="686"/>
      <c r="BY94" s="686"/>
      <c r="BZ94" s="448"/>
      <c r="CA94" s="166"/>
      <c r="CB94" s="166"/>
      <c r="CC94" s="166"/>
      <c r="CD94" s="166"/>
      <c r="CE94" s="167"/>
      <c r="CF94" s="164"/>
      <c r="CG94" s="164"/>
      <c r="CH94" s="446"/>
      <c r="CI94" s="627"/>
      <c r="CJ94" s="703"/>
      <c r="CK94" s="627"/>
      <c r="CL94" s="755"/>
    </row>
    <row r="95" spans="24:90" ht="17.25" thickTop="1" thickBot="1">
      <c r="X95" s="876"/>
      <c r="Y95" s="690"/>
      <c r="Z95" s="561">
        <f t="shared" si="0"/>
        <v>0</v>
      </c>
      <c r="AA95" s="679">
        <v>24</v>
      </c>
      <c r="AB95" s="963" t="s">
        <v>448</v>
      </c>
      <c r="AC95" s="659" t="s">
        <v>459</v>
      </c>
      <c r="AD95" s="1110" t="s">
        <v>389</v>
      </c>
      <c r="AE95" s="1245"/>
      <c r="AF95" s="674">
        <v>42536247200010</v>
      </c>
      <c r="AG95" s="599" t="str">
        <f t="shared" si="3"/>
        <v>2022-2023</v>
      </c>
      <c r="AH95" s="666" t="s">
        <v>74</v>
      </c>
      <c r="AI95" s="667" t="s">
        <v>276</v>
      </c>
      <c r="AJ95" s="666" t="s">
        <v>73</v>
      </c>
      <c r="AK95" s="668" t="s">
        <v>74</v>
      </c>
      <c r="AL95" s="670" t="s">
        <v>276</v>
      </c>
      <c r="AM95" s="668" t="s">
        <v>73</v>
      </c>
      <c r="AN95" s="671" t="str">
        <f>SaisonAvant</f>
        <v>2022-2023</v>
      </c>
      <c r="AO95" s="672" t="str">
        <f>SaisonAvant</f>
        <v>2022-2023</v>
      </c>
      <c r="AP95" s="735">
        <v>1</v>
      </c>
      <c r="AQ95" s="878">
        <v>6</v>
      </c>
      <c r="AR95" s="690"/>
      <c r="AS95" s="743"/>
      <c r="AT95" s="762"/>
      <c r="AU95" s="690"/>
      <c r="AV95" s="706"/>
      <c r="AW95" s="169"/>
      <c r="AX95" s="627"/>
      <c r="AY95" s="646"/>
      <c r="AZ95" s="627"/>
      <c r="BA95" s="627"/>
      <c r="BB95" s="627"/>
      <c r="BC95" s="627"/>
      <c r="BD95" s="627"/>
      <c r="BE95" s="627"/>
      <c r="BF95" s="703"/>
      <c r="BG95" s="694"/>
      <c r="BH95" s="759"/>
      <c r="BI95" s="752"/>
      <c r="BJ95" s="694"/>
      <c r="BK95" s="693"/>
      <c r="BL95" s="1276" t="s">
        <v>141</v>
      </c>
      <c r="BM95" s="4"/>
      <c r="BN95" s="272" t="s">
        <v>261</v>
      </c>
      <c r="BO95" s="1296">
        <f>2^BO94</f>
        <v>1</v>
      </c>
      <c r="BP95" s="1296">
        <f t="shared" ref="BP95:BW95" si="4">2^BP94</f>
        <v>2</v>
      </c>
      <c r="BQ95" s="168">
        <f t="shared" si="4"/>
        <v>4</v>
      </c>
      <c r="BR95" s="1296">
        <f t="shared" si="4"/>
        <v>8</v>
      </c>
      <c r="BS95" s="1296">
        <f t="shared" si="4"/>
        <v>16</v>
      </c>
      <c r="BT95" s="1296">
        <f t="shared" si="4"/>
        <v>32</v>
      </c>
      <c r="BU95" s="1296">
        <f t="shared" si="4"/>
        <v>64</v>
      </c>
      <c r="BV95" s="578">
        <f t="shared" si="4"/>
        <v>128</v>
      </c>
      <c r="BW95" s="1297">
        <f t="shared" si="4"/>
        <v>256</v>
      </c>
      <c r="BX95" s="1298"/>
      <c r="BY95" s="687"/>
      <c r="BZ95" s="449"/>
      <c r="CA95" s="1312" t="s">
        <v>995</v>
      </c>
      <c r="CB95" s="1313"/>
      <c r="CC95" s="1314"/>
      <c r="CD95" s="1315"/>
      <c r="CE95" s="1314"/>
      <c r="CF95" s="1314"/>
      <c r="CG95" s="1316"/>
      <c r="CH95" s="450"/>
      <c r="CI95" s="627"/>
      <c r="CJ95" s="703"/>
      <c r="CK95" s="627"/>
      <c r="CL95" s="755"/>
    </row>
    <row r="96" spans="24:90" ht="15.75" thickTop="1" thickBot="1">
      <c r="X96" s="876"/>
      <c r="Y96" s="690"/>
      <c r="Z96" s="561">
        <f t="shared" si="0"/>
        <v>0</v>
      </c>
      <c r="AA96" s="679">
        <v>27</v>
      </c>
      <c r="AB96" s="963" t="s">
        <v>449</v>
      </c>
      <c r="AC96" s="658" t="s">
        <v>487</v>
      </c>
      <c r="AD96" s="1110" t="s">
        <v>627</v>
      </c>
      <c r="AE96" s="1245"/>
      <c r="AF96" s="674">
        <v>41071785400013</v>
      </c>
      <c r="AG96" s="599" t="str">
        <f t="shared" si="3"/>
        <v>2022-2023</v>
      </c>
      <c r="AH96" s="666" t="s">
        <v>74</v>
      </c>
      <c r="AI96" s="667" t="s">
        <v>187</v>
      </c>
      <c r="AJ96" s="666" t="s">
        <v>73</v>
      </c>
      <c r="AK96" s="668"/>
      <c r="AL96" s="668"/>
      <c r="AM96" s="668"/>
      <c r="AN96" s="671" t="str">
        <f t="shared" ref="AN96:AN100" si="5">SaisonAvant</f>
        <v>2022-2023</v>
      </c>
      <c r="AO96" s="672"/>
      <c r="AP96" s="735">
        <v>1</v>
      </c>
      <c r="AQ96" s="878">
        <v>6</v>
      </c>
      <c r="AR96" s="690"/>
      <c r="AS96" s="743"/>
      <c r="AT96" s="762"/>
      <c r="AU96" s="690"/>
      <c r="AV96" s="706"/>
      <c r="AW96" s="169"/>
      <c r="AX96" s="627"/>
      <c r="AY96" s="646"/>
      <c r="AZ96" s="627"/>
      <c r="BA96" s="627"/>
      <c r="BB96" s="627"/>
      <c r="BC96" s="627"/>
      <c r="BD96" s="627"/>
      <c r="BE96" s="627"/>
      <c r="BF96" s="703"/>
      <c r="BG96" s="695"/>
      <c r="BH96" s="760"/>
      <c r="BI96" s="753"/>
      <c r="BJ96" s="695"/>
      <c r="BK96" s="696"/>
      <c r="BL96" s="1279" t="s">
        <v>259</v>
      </c>
      <c r="BM96" s="1279" t="s">
        <v>259</v>
      </c>
      <c r="BN96" s="1280" t="e">
        <f>BV84</f>
        <v>#VALUE!</v>
      </c>
      <c r="BO96" s="292" t="e">
        <f>INT(BN96/2)</f>
        <v>#VALUE!</v>
      </c>
      <c r="BP96" s="176" t="e">
        <f t="shared" ref="BP96:BW96" si="6">INT(BO96/2)</f>
        <v>#VALUE!</v>
      </c>
      <c r="BQ96" s="176" t="e">
        <f t="shared" si="6"/>
        <v>#VALUE!</v>
      </c>
      <c r="BR96" s="176" t="e">
        <f t="shared" si="6"/>
        <v>#VALUE!</v>
      </c>
      <c r="BS96" s="176" t="e">
        <f t="shared" si="6"/>
        <v>#VALUE!</v>
      </c>
      <c r="BT96" s="176" t="e">
        <f t="shared" si="6"/>
        <v>#VALUE!</v>
      </c>
      <c r="BU96" s="176" t="e">
        <f t="shared" si="6"/>
        <v>#VALUE!</v>
      </c>
      <c r="BV96" s="176" t="e">
        <f t="shared" si="6"/>
        <v>#VALUE!</v>
      </c>
      <c r="BW96" s="176" t="e">
        <f t="shared" si="6"/>
        <v>#VALUE!</v>
      </c>
      <c r="BX96" s="627"/>
      <c r="BY96" s="627"/>
      <c r="BZ96" s="1324" t="s">
        <v>1008</v>
      </c>
      <c r="CA96" s="308" t="e">
        <f>IF(CodeEntrain&gt;0,INDEX($BZ$90:$CB$93,MATCH(CodeEntrain,$BZ$90:$BZ$93,0),2),"--")</f>
        <v>#VALUE!</v>
      </c>
      <c r="CB96" s="1329" t="e">
        <f>IF(CodeEntrain&gt;0,INDEX($BZ$90:$CB$93,MATCH(CodeEntrain,$BZ$90:$BZ$93,0),3),"")</f>
        <v>#VALUE!</v>
      </c>
      <c r="CC96" s="1330"/>
      <c r="CD96" s="1330"/>
      <c r="CE96" s="1330"/>
      <c r="CF96" s="1330"/>
      <c r="CG96" s="1330"/>
      <c r="CH96" s="1324" t="s">
        <v>1009</v>
      </c>
      <c r="CI96" s="627"/>
      <c r="CJ96" s="703"/>
      <c r="CK96" s="627"/>
      <c r="CL96" s="755"/>
    </row>
    <row r="97" spans="24:90" ht="15" customHeight="1" thickTop="1" thickBot="1">
      <c r="X97" s="876"/>
      <c r="Y97" s="690"/>
      <c r="Z97" s="561">
        <f t="shared" si="0"/>
        <v>0</v>
      </c>
      <c r="AA97" s="679">
        <v>36</v>
      </c>
      <c r="AB97" s="963" t="s">
        <v>579</v>
      </c>
      <c r="AC97" s="656" t="s">
        <v>589</v>
      </c>
      <c r="AD97" s="1109" t="s">
        <v>790</v>
      </c>
      <c r="AE97" s="1245"/>
      <c r="AF97" s="674">
        <v>82307530411119</v>
      </c>
      <c r="AG97" s="599" t="str">
        <f t="shared" si="3"/>
        <v>2022-2023</v>
      </c>
      <c r="AH97" s="667" t="s">
        <v>74</v>
      </c>
      <c r="AI97" s="667" t="s">
        <v>276</v>
      </c>
      <c r="AJ97" s="666" t="s">
        <v>73</v>
      </c>
      <c r="AK97" s="670" t="s">
        <v>276</v>
      </c>
      <c r="AL97" s="670" t="s">
        <v>276</v>
      </c>
      <c r="AM97" s="668" t="s">
        <v>73</v>
      </c>
      <c r="AN97" s="671" t="str">
        <f t="shared" si="5"/>
        <v>2022-2023</v>
      </c>
      <c r="AO97" s="672" t="str">
        <f>SaisonAvant</f>
        <v>2022-2023</v>
      </c>
      <c r="AP97" s="735"/>
      <c r="AQ97" s="878">
        <v>3</v>
      </c>
      <c r="AR97" s="690"/>
      <c r="AS97" s="743"/>
      <c r="AT97" s="762"/>
      <c r="AU97" s="690"/>
      <c r="AV97" s="706"/>
      <c r="AW97" s="169"/>
      <c r="AX97" s="627"/>
      <c r="AY97" s="646"/>
      <c r="AZ97" s="627"/>
      <c r="BA97" s="627"/>
      <c r="BB97" s="627"/>
      <c r="BC97" s="627"/>
      <c r="BD97" s="627"/>
      <c r="BE97" s="627"/>
      <c r="BF97" s="703"/>
      <c r="BG97" s="690"/>
      <c r="BH97" s="757"/>
      <c r="BI97" s="750"/>
      <c r="BJ97" s="690"/>
      <c r="BK97" s="690"/>
      <c r="BL97" s="719"/>
      <c r="BM97" s="4" t="s">
        <v>143</v>
      </c>
      <c r="BO97" s="177" t="e">
        <f>MOD(BN96,2)</f>
        <v>#VALUE!</v>
      </c>
      <c r="BP97" s="177" t="e">
        <f t="shared" ref="BP97:BW97" si="7">MOD(BO96,2)</f>
        <v>#VALUE!</v>
      </c>
      <c r="BQ97" s="1294" t="e">
        <f t="shared" si="7"/>
        <v>#VALUE!</v>
      </c>
      <c r="BR97" s="1295" t="e">
        <f t="shared" si="7"/>
        <v>#VALUE!</v>
      </c>
      <c r="BS97" s="1295" t="e">
        <f t="shared" si="7"/>
        <v>#VALUE!</v>
      </c>
      <c r="BT97" s="1295" t="e">
        <f t="shared" si="7"/>
        <v>#VALUE!</v>
      </c>
      <c r="BU97" s="1295" t="e">
        <f t="shared" si="7"/>
        <v>#VALUE!</v>
      </c>
      <c r="BV97" s="1295" t="e">
        <f t="shared" si="7"/>
        <v>#VALUE!</v>
      </c>
      <c r="BW97" s="1295" t="e">
        <f t="shared" si="7"/>
        <v>#VALUE!</v>
      </c>
      <c r="BX97" s="688"/>
      <c r="BY97" s="688"/>
      <c r="BZ97" s="451"/>
      <c r="CA97" s="1317" t="s">
        <v>993</v>
      </c>
      <c r="CB97" s="1455" t="s">
        <v>994</v>
      </c>
      <c r="CC97" s="1455"/>
      <c r="CD97" s="1455"/>
      <c r="CE97" s="1455"/>
      <c r="CF97" s="1455"/>
      <c r="CG97" s="1455"/>
      <c r="CH97" s="452"/>
      <c r="CI97" s="627"/>
      <c r="CJ97" s="703"/>
      <c r="CK97" s="627"/>
      <c r="CL97" s="755"/>
    </row>
    <row r="98" spans="24:90" ht="15" customHeight="1" thickBot="1">
      <c r="X98" s="876"/>
      <c r="Y98" s="690"/>
      <c r="Z98" s="561">
        <f t="shared" si="0"/>
        <v>0</v>
      </c>
      <c r="AA98" s="679">
        <v>15</v>
      </c>
      <c r="AB98" s="963" t="s">
        <v>441</v>
      </c>
      <c r="AC98" s="657" t="s">
        <v>456</v>
      </c>
      <c r="AD98" s="1109" t="s">
        <v>790</v>
      </c>
      <c r="AE98" s="1245"/>
      <c r="AF98" s="674">
        <v>39077761300014</v>
      </c>
      <c r="AG98" s="599" t="str">
        <f t="shared" si="3"/>
        <v>2022-2023</v>
      </c>
      <c r="AH98" s="666" t="s">
        <v>74</v>
      </c>
      <c r="AI98" s="667" t="s">
        <v>276</v>
      </c>
      <c r="AJ98" s="666" t="s">
        <v>73</v>
      </c>
      <c r="AK98" s="668" t="s">
        <v>74</v>
      </c>
      <c r="AL98" s="670" t="s">
        <v>276</v>
      </c>
      <c r="AM98" s="668" t="s">
        <v>73</v>
      </c>
      <c r="AN98" s="671" t="str">
        <f t="shared" si="5"/>
        <v>2022-2023</v>
      </c>
      <c r="AO98" s="672" t="str">
        <f>SaisonAvant</f>
        <v>2022-2023</v>
      </c>
      <c r="AP98" s="735">
        <v>1</v>
      </c>
      <c r="AQ98" s="878">
        <v>6</v>
      </c>
      <c r="AR98" s="690"/>
      <c r="AS98" s="743"/>
      <c r="AT98" s="762"/>
      <c r="AU98" s="690"/>
      <c r="AV98" s="706"/>
      <c r="AW98" s="169"/>
      <c r="AX98" s="627"/>
      <c r="AY98" s="646"/>
      <c r="AZ98" s="627"/>
      <c r="BA98" s="627"/>
      <c r="BB98" s="627"/>
      <c r="BC98" s="627"/>
      <c r="BD98" s="627"/>
      <c r="BE98" s="627"/>
      <c r="BF98" s="703"/>
      <c r="BG98" s="690"/>
      <c r="BH98" s="757"/>
      <c r="BI98" s="750"/>
      <c r="BJ98" s="690"/>
      <c r="BK98" s="690"/>
      <c r="BL98" s="717"/>
      <c r="BM98" s="4" t="s">
        <v>17</v>
      </c>
      <c r="BN98" t="s">
        <v>17</v>
      </c>
      <c r="BQ98" s="1318" t="e">
        <f>IF(AND(BR97=0,CodeEntrain=0),Dispense,"")</f>
        <v>#VALUE!</v>
      </c>
      <c r="BR98" s="380" t="e">
        <f>IF(BR97,"",Dispense)</f>
        <v>#VALUE!</v>
      </c>
      <c r="BS98" s="301" t="e">
        <f>IF(BS97=1,"",Dispense)</f>
        <v>#VALUE!</v>
      </c>
      <c r="BT98" s="301" t="e">
        <f>IF(BT97=1,"",Dispense)</f>
        <v>#VALUE!</v>
      </c>
      <c r="BU98" s="301" t="e">
        <f>IF(BU97=1,"",Dispense)</f>
        <v>#VALUE!</v>
      </c>
      <c r="BV98" s="301" t="e">
        <f>IF(BV97=1,"",Dispense)</f>
        <v>#VALUE!</v>
      </c>
      <c r="BW98" s="301" t="e">
        <f>IF(BW97=1,"",Dispense)</f>
        <v>#VALUE!</v>
      </c>
      <c r="BX98" s="643"/>
      <c r="BY98" s="643"/>
      <c r="BZ98" s="643"/>
      <c r="CA98" s="643"/>
      <c r="CB98" s="643"/>
      <c r="CC98" s="643"/>
      <c r="CD98" s="643"/>
      <c r="CE98" s="643"/>
      <c r="CF98" s="643"/>
      <c r="CG98" s="643"/>
      <c r="CH98" s="643"/>
      <c r="CI98" s="627"/>
      <c r="CJ98" s="703"/>
      <c r="CK98" s="627"/>
      <c r="CL98" s="755"/>
    </row>
    <row r="99" spans="24:90" ht="15" thickBot="1">
      <c r="X99" s="876"/>
      <c r="Y99" s="690"/>
      <c r="Z99" s="561">
        <f t="shared" si="0"/>
        <v>0</v>
      </c>
      <c r="AA99" s="679">
        <v>34</v>
      </c>
      <c r="AB99" s="963" t="s">
        <v>580</v>
      </c>
      <c r="AC99" s="656" t="s">
        <v>502</v>
      </c>
      <c r="AD99" s="1109" t="s">
        <v>389</v>
      </c>
      <c r="AE99" s="1245"/>
      <c r="AF99" s="674">
        <v>52114425300015</v>
      </c>
      <c r="AG99" s="599" t="str">
        <f t="shared" si="3"/>
        <v>2022-2023</v>
      </c>
      <c r="AH99" s="666" t="s">
        <v>74</v>
      </c>
      <c r="AI99" s="667" t="s">
        <v>276</v>
      </c>
      <c r="AJ99" s="667" t="s">
        <v>73</v>
      </c>
      <c r="AK99" s="668" t="s">
        <v>74</v>
      </c>
      <c r="AL99" s="670" t="s">
        <v>276</v>
      </c>
      <c r="AM99" s="668" t="s">
        <v>73</v>
      </c>
      <c r="AN99" s="671" t="str">
        <f t="shared" si="5"/>
        <v>2022-2023</v>
      </c>
      <c r="AO99" s="673" t="str">
        <f>SaisonAvant</f>
        <v>2022-2023</v>
      </c>
      <c r="AP99" s="735">
        <v>1</v>
      </c>
      <c r="AQ99" s="878">
        <v>6</v>
      </c>
      <c r="AR99" s="690"/>
      <c r="AS99" s="743"/>
      <c r="AT99" s="762"/>
      <c r="AU99" s="690"/>
      <c r="AV99" s="706"/>
      <c r="AW99" s="169"/>
      <c r="AX99" s="627"/>
      <c r="AY99" s="646"/>
      <c r="AZ99" s="627"/>
      <c r="BA99" s="627"/>
      <c r="BB99" s="627"/>
      <c r="BC99" s="627"/>
      <c r="BD99" s="627"/>
      <c r="BE99" s="627"/>
      <c r="BF99" s="703"/>
      <c r="BG99" s="695"/>
      <c r="BH99" s="760"/>
      <c r="BI99" s="753"/>
      <c r="BJ99" s="695"/>
      <c r="BK99" s="696"/>
      <c r="BL99" s="728"/>
      <c r="BM99" s="152"/>
      <c r="BN99" s="140"/>
      <c r="BO99" s="140"/>
      <c r="BP99" s="140"/>
      <c r="BQ99" s="293"/>
      <c r="BR99" s="140"/>
      <c r="BS99" s="140"/>
      <c r="BT99" s="140"/>
      <c r="BU99" s="140"/>
      <c r="BV99" s="152"/>
      <c r="BW99" s="173"/>
      <c r="BX99" s="643"/>
      <c r="BY99" s="643"/>
      <c r="BZ99" s="643"/>
      <c r="CA99" s="643"/>
      <c r="CB99" s="643"/>
      <c r="CC99" s="643"/>
      <c r="CD99" s="643"/>
      <c r="CE99" s="643"/>
      <c r="CF99" s="643"/>
      <c r="CG99" s="643"/>
      <c r="CH99" s="643"/>
      <c r="CI99" s="627"/>
      <c r="CJ99" s="703"/>
      <c r="CK99" s="627"/>
      <c r="CL99" s="755"/>
    </row>
    <row r="100" spans="24:90" ht="15" thickBot="1">
      <c r="X100" s="876"/>
      <c r="Y100" s="690"/>
      <c r="Z100" s="561">
        <f t="shared" si="0"/>
        <v>0</v>
      </c>
      <c r="AA100" s="679">
        <v>30</v>
      </c>
      <c r="AB100" s="963" t="s">
        <v>451</v>
      </c>
      <c r="AC100" s="659" t="s">
        <v>461</v>
      </c>
      <c r="AD100" s="1110" t="s">
        <v>389</v>
      </c>
      <c r="AE100" s="1245"/>
      <c r="AF100" s="674">
        <v>44782893000019</v>
      </c>
      <c r="AG100" s="599" t="str">
        <f t="shared" si="3"/>
        <v>2022-2023</v>
      </c>
      <c r="AH100" s="666" t="s">
        <v>74</v>
      </c>
      <c r="AI100" s="667" t="s">
        <v>187</v>
      </c>
      <c r="AJ100" s="666" t="s">
        <v>73</v>
      </c>
      <c r="AK100" s="668" t="s">
        <v>74</v>
      </c>
      <c r="AL100" s="670" t="s">
        <v>187</v>
      </c>
      <c r="AM100" s="668" t="s">
        <v>73</v>
      </c>
      <c r="AN100" s="671" t="str">
        <f t="shared" si="5"/>
        <v>2022-2023</v>
      </c>
      <c r="AO100" s="672" t="str">
        <f>SaisonAvant</f>
        <v>2022-2023</v>
      </c>
      <c r="AP100" s="735">
        <v>1</v>
      </c>
      <c r="AQ100" s="878">
        <v>6</v>
      </c>
      <c r="AR100" s="690"/>
      <c r="AS100" s="743"/>
      <c r="AT100" s="762"/>
      <c r="AU100" s="690"/>
      <c r="AV100" s="706"/>
      <c r="AW100" s="1527" t="s">
        <v>98</v>
      </c>
      <c r="AX100" s="627"/>
      <c r="AY100" s="627"/>
      <c r="AZ100" s="627"/>
      <c r="BA100" s="627"/>
      <c r="BB100" s="627"/>
      <c r="BC100" s="627"/>
      <c r="BD100" s="627"/>
      <c r="BE100" s="627"/>
      <c r="BF100" s="703"/>
      <c r="BG100" s="697"/>
      <c r="BH100" s="761"/>
      <c r="BI100" s="754"/>
      <c r="BJ100" s="697"/>
      <c r="BK100" s="698"/>
      <c r="BL100" s="729"/>
      <c r="BM100" s="152"/>
      <c r="BN100" s="152"/>
      <c r="BO100" s="152"/>
      <c r="BP100" s="152"/>
      <c r="BQ100" s="294"/>
      <c r="BR100" s="152"/>
      <c r="BS100" s="152"/>
      <c r="BT100" s="152"/>
      <c r="BU100" s="152"/>
      <c r="BV100" s="152"/>
      <c r="BW100" s="173"/>
      <c r="BX100" s="643"/>
      <c r="BY100" s="643"/>
      <c r="BZ100" s="643"/>
      <c r="CA100" s="643"/>
      <c r="CB100" s="643"/>
      <c r="CC100" s="643"/>
      <c r="CD100" s="643"/>
      <c r="CE100" s="643"/>
      <c r="CF100" s="643"/>
      <c r="CG100" s="643"/>
      <c r="CH100" s="643"/>
      <c r="CI100" s="627"/>
      <c r="CJ100" s="703"/>
      <c r="CK100" s="627"/>
      <c r="CL100" s="755"/>
    </row>
    <row r="101" spans="24:90" ht="14.45" customHeight="1" thickBot="1">
      <c r="X101" s="876"/>
      <c r="Y101" s="690"/>
      <c r="Z101" s="561">
        <f t="shared" si="0"/>
        <v>0</v>
      </c>
      <c r="AA101" s="679">
        <v>38</v>
      </c>
      <c r="AB101" s="963" t="s">
        <v>567</v>
      </c>
      <c r="AC101" s="656" t="s">
        <v>985</v>
      </c>
      <c r="AD101" s="1109"/>
      <c r="AE101" s="1245"/>
      <c r="AF101" s="674"/>
      <c r="AG101" s="599"/>
      <c r="AH101" s="666"/>
      <c r="AI101" s="667"/>
      <c r="AJ101" s="666"/>
      <c r="AK101" s="668"/>
      <c r="AL101" s="670"/>
      <c r="AM101" s="668"/>
      <c r="AN101" s="671"/>
      <c r="AO101" s="672"/>
      <c r="AP101" s="735"/>
      <c r="AQ101" s="878"/>
      <c r="AR101" s="690"/>
      <c r="AS101" s="743"/>
      <c r="AT101" s="762"/>
      <c r="AU101" s="690"/>
      <c r="AV101" s="706"/>
      <c r="AW101" s="1527"/>
      <c r="AX101" s="627"/>
      <c r="AY101" s="627"/>
      <c r="AZ101" s="627"/>
      <c r="BA101" s="627"/>
      <c r="BB101" s="627"/>
      <c r="BC101" s="627"/>
      <c r="BD101" s="627"/>
      <c r="BE101" s="627"/>
      <c r="BF101" s="703"/>
      <c r="BG101" s="697"/>
      <c r="BH101" s="761"/>
      <c r="BI101" s="754"/>
      <c r="BJ101" s="697"/>
      <c r="BK101" s="698"/>
      <c r="BL101" s="1530" t="s">
        <v>262</v>
      </c>
      <c r="BM101" s="1531"/>
      <c r="BN101" s="1531"/>
      <c r="BO101" s="1531"/>
      <c r="BP101" s="1531"/>
      <c r="BQ101" s="1531"/>
      <c r="BR101" s="1531"/>
      <c r="BS101" s="1531"/>
      <c r="BT101" s="1531"/>
      <c r="BU101" s="1531"/>
      <c r="BV101" s="1531"/>
      <c r="BW101" s="1531"/>
      <c r="BX101" s="1531"/>
      <c r="BY101" s="1531"/>
      <c r="BZ101" s="1531"/>
      <c r="CA101" s="1531"/>
      <c r="CB101" s="1531"/>
      <c r="CC101" s="1531"/>
      <c r="CD101" s="1531"/>
      <c r="CE101" s="1531"/>
      <c r="CF101" s="1531"/>
      <c r="CG101" s="1531"/>
      <c r="CH101" s="1533"/>
      <c r="CI101" s="627"/>
      <c r="CJ101" s="703"/>
      <c r="CK101" s="627"/>
      <c r="CL101" s="755"/>
    </row>
    <row r="102" spans="24:90" ht="14.45" customHeight="1" thickBot="1">
      <c r="X102" s="876"/>
      <c r="Y102" s="690"/>
      <c r="Z102" s="561">
        <f t="shared" si="0"/>
        <v>0</v>
      </c>
      <c r="AA102" s="679">
        <v>39</v>
      </c>
      <c r="AB102" s="963" t="s">
        <v>568</v>
      </c>
      <c r="AC102" s="656" t="s">
        <v>537</v>
      </c>
      <c r="AD102" s="1109"/>
      <c r="AE102" s="1245"/>
      <c r="AF102" s="675"/>
      <c r="AG102" s="599"/>
      <c r="AH102" s="666"/>
      <c r="AI102" s="666"/>
      <c r="AJ102" s="666"/>
      <c r="AK102" s="668"/>
      <c r="AL102" s="668"/>
      <c r="AM102" s="668"/>
      <c r="AN102" s="671"/>
      <c r="AO102" s="349"/>
      <c r="AP102" s="735"/>
      <c r="AQ102" s="878"/>
      <c r="AR102" s="690"/>
      <c r="AS102" s="743"/>
      <c r="AT102" s="762"/>
      <c r="AU102" s="690"/>
      <c r="AV102" s="706"/>
      <c r="AW102" s="1527"/>
      <c r="AX102" s="627"/>
      <c r="AY102" s="627"/>
      <c r="AZ102" s="627"/>
      <c r="BA102" s="627"/>
      <c r="BB102" s="627"/>
      <c r="BC102" s="627"/>
      <c r="BD102" s="627"/>
      <c r="BE102" s="627"/>
      <c r="BF102" s="703"/>
      <c r="BG102" s="697"/>
      <c r="BH102" s="761"/>
      <c r="BI102" s="754"/>
      <c r="BJ102" s="697"/>
      <c r="BK102" s="698"/>
      <c r="BL102" s="160">
        <v>1</v>
      </c>
      <c r="BM102" s="160">
        <v>2</v>
      </c>
      <c r="BN102" s="160">
        <v>3</v>
      </c>
      <c r="BO102" s="160">
        <v>4</v>
      </c>
      <c r="BP102" s="170">
        <v>5</v>
      </c>
      <c r="BQ102" s="171">
        <v>6</v>
      </c>
      <c r="BR102" s="160">
        <v>7</v>
      </c>
      <c r="BS102" s="160">
        <v>8</v>
      </c>
      <c r="BT102" s="160">
        <v>9</v>
      </c>
      <c r="BU102" s="160">
        <v>10</v>
      </c>
      <c r="BV102" s="160">
        <v>11</v>
      </c>
      <c r="BW102" s="174">
        <v>12</v>
      </c>
      <c r="BX102" s="172">
        <v>13</v>
      </c>
      <c r="BY102" s="160">
        <v>14</v>
      </c>
      <c r="BZ102" s="160">
        <v>15</v>
      </c>
      <c r="CA102" s="160">
        <v>16</v>
      </c>
      <c r="CB102" s="160">
        <v>17</v>
      </c>
      <c r="CC102" s="160">
        <v>18</v>
      </c>
      <c r="CD102" s="160">
        <v>19</v>
      </c>
      <c r="CE102" s="160">
        <v>20</v>
      </c>
      <c r="CF102" s="160">
        <v>21</v>
      </c>
      <c r="CG102" s="160">
        <v>22</v>
      </c>
      <c r="CH102" s="160">
        <v>23</v>
      </c>
      <c r="CI102" s="627"/>
      <c r="CJ102" s="703"/>
      <c r="CK102" s="627"/>
      <c r="CL102" s="755"/>
    </row>
    <row r="103" spans="24:90" ht="14.45" customHeight="1" thickBot="1">
      <c r="X103" s="876"/>
      <c r="Y103" s="690"/>
      <c r="Z103" s="561">
        <f t="shared" si="0"/>
        <v>0</v>
      </c>
      <c r="AA103" s="679">
        <v>40</v>
      </c>
      <c r="AB103" s="963" t="s">
        <v>569</v>
      </c>
      <c r="AC103" s="656" t="s">
        <v>556</v>
      </c>
      <c r="AD103" s="1109"/>
      <c r="AE103" s="1245"/>
      <c r="AF103" s="675"/>
      <c r="AG103" s="599"/>
      <c r="AH103" s="666"/>
      <c r="AI103" s="666"/>
      <c r="AJ103" s="666"/>
      <c r="AK103" s="668"/>
      <c r="AL103" s="668"/>
      <c r="AM103" s="668"/>
      <c r="AN103" s="351"/>
      <c r="AO103" s="349"/>
      <c r="AP103" s="735"/>
      <c r="AQ103" s="878"/>
      <c r="AR103" s="690"/>
      <c r="AS103" s="743"/>
      <c r="AT103" s="762"/>
      <c r="AU103" s="690"/>
      <c r="AV103" s="706"/>
      <c r="AW103" s="1527"/>
      <c r="AX103" s="627"/>
      <c r="AY103" s="627"/>
      <c r="AZ103" s="627"/>
      <c r="BA103" s="627"/>
      <c r="BB103" s="627"/>
      <c r="BC103" s="627"/>
      <c r="BD103" s="647"/>
      <c r="BE103" s="647"/>
      <c r="BF103" s="714"/>
      <c r="BG103" s="697"/>
      <c r="BH103" s="761"/>
      <c r="BI103" s="754"/>
      <c r="BJ103" s="697"/>
      <c r="BK103" s="698"/>
      <c r="BL103" s="729"/>
      <c r="BM103" s="152"/>
      <c r="BN103" s="152"/>
      <c r="BO103" s="152"/>
      <c r="BP103" s="152"/>
      <c r="BQ103" s="294"/>
      <c r="BR103" s="152"/>
      <c r="BS103" s="152"/>
      <c r="BT103" s="152"/>
      <c r="BU103" s="152"/>
      <c r="BV103" s="152"/>
      <c r="BW103" s="173"/>
      <c r="BX103" s="152"/>
      <c r="BY103" s="152"/>
      <c r="BZ103" s="152"/>
      <c r="CA103" s="152"/>
      <c r="CB103" s="152"/>
      <c r="CC103" s="152"/>
      <c r="CD103" s="152"/>
      <c r="CE103" s="152"/>
      <c r="CF103" s="152"/>
      <c r="CG103" s="152"/>
      <c r="CH103" s="152"/>
      <c r="CI103" s="627"/>
      <c r="CJ103" s="703"/>
      <c r="CK103" s="627"/>
      <c r="CL103" s="755"/>
    </row>
    <row r="104" spans="24:90" ht="14.45" customHeight="1" thickBot="1">
      <c r="X104" s="876"/>
      <c r="Y104" s="690"/>
      <c r="Z104" s="561">
        <f t="shared" si="0"/>
        <v>0</v>
      </c>
      <c r="AA104" s="679">
        <v>41</v>
      </c>
      <c r="AB104" s="963" t="s">
        <v>570</v>
      </c>
      <c r="AC104" s="656" t="s">
        <v>557</v>
      </c>
      <c r="AD104" s="1109"/>
      <c r="AE104" s="1245"/>
      <c r="AF104" s="675"/>
      <c r="AG104" s="599"/>
      <c r="AH104" s="666"/>
      <c r="AI104" s="666"/>
      <c r="AJ104" s="666"/>
      <c r="AK104" s="668"/>
      <c r="AL104" s="668"/>
      <c r="AM104" s="668"/>
      <c r="AN104" s="351"/>
      <c r="AO104" s="349"/>
      <c r="AP104" s="735"/>
      <c r="AQ104" s="878"/>
      <c r="AR104" s="690"/>
      <c r="AS104" s="743"/>
      <c r="AT104" s="762"/>
      <c r="AU104" s="690"/>
      <c r="AV104" s="709"/>
      <c r="AW104" s="1527"/>
      <c r="AX104" s="1289" t="s">
        <v>293</v>
      </c>
      <c r="AY104" s="1288" t="s">
        <v>712</v>
      </c>
      <c r="AZ104" s="1287" t="s">
        <v>989</v>
      </c>
      <c r="BA104" s="140"/>
      <c r="BB104" s="627"/>
      <c r="BC104" s="627"/>
      <c r="BD104" s="627"/>
      <c r="BE104" s="627"/>
      <c r="BF104" s="703"/>
      <c r="BG104" s="690"/>
      <c r="BH104" s="757"/>
      <c r="BI104" s="750"/>
      <c r="BJ104" s="690"/>
      <c r="BK104" s="690"/>
      <c r="BL104" s="1530" t="s">
        <v>263</v>
      </c>
      <c r="BM104" s="1531"/>
      <c r="BN104" s="1531"/>
      <c r="BO104" s="1531"/>
      <c r="BP104" s="1531"/>
      <c r="BQ104" s="1531"/>
      <c r="BR104" s="1531"/>
      <c r="BS104" s="1531"/>
      <c r="BT104" s="1531"/>
      <c r="BU104" s="1531"/>
      <c r="BV104" s="1531"/>
      <c r="BW104" s="1532"/>
      <c r="BX104" s="1531"/>
      <c r="BY104" s="1531"/>
      <c r="BZ104" s="1531"/>
      <c r="CA104" s="1531"/>
      <c r="CB104" s="1531"/>
      <c r="CC104" s="1531"/>
      <c r="CD104" s="1531"/>
      <c r="CE104" s="1531"/>
      <c r="CF104" s="1531"/>
      <c r="CG104" s="1531"/>
      <c r="CH104" s="1533"/>
      <c r="CI104" s="627"/>
      <c r="CJ104" s="703"/>
      <c r="CK104" s="627"/>
      <c r="CL104" s="755"/>
    </row>
    <row r="105" spans="24:90" ht="14.45" customHeight="1" thickBot="1">
      <c r="X105" s="876"/>
      <c r="Y105" s="690"/>
      <c r="Z105" s="561">
        <f t="shared" si="0"/>
        <v>0</v>
      </c>
      <c r="AA105" s="679">
        <v>42</v>
      </c>
      <c r="AB105" s="963" t="s">
        <v>571</v>
      </c>
      <c r="AC105" s="656" t="s">
        <v>558</v>
      </c>
      <c r="AD105" s="1109"/>
      <c r="AE105" s="1245"/>
      <c r="AF105" s="675"/>
      <c r="AG105" s="599"/>
      <c r="AH105" s="666"/>
      <c r="AI105" s="666"/>
      <c r="AJ105" s="666"/>
      <c r="AK105" s="668"/>
      <c r="AL105" s="668"/>
      <c r="AM105" s="668"/>
      <c r="AN105" s="351"/>
      <c r="AO105" s="349"/>
      <c r="AP105" s="735"/>
      <c r="AQ105" s="878"/>
      <c r="AR105" s="690"/>
      <c r="AS105" s="743"/>
      <c r="AT105" s="762"/>
      <c r="AU105" s="690"/>
      <c r="AV105" s="715" t="s">
        <v>39</v>
      </c>
      <c r="AW105" s="1525" t="e">
        <f>+AP115+ENTRAINEUR</f>
        <v>#VALUE!</v>
      </c>
      <c r="AX105" s="1292" t="e">
        <f>INDEX($AW$89:$AX$92,MATCH(CodeEntrain,$AW$89:$AW$92,0),2)</f>
        <v>#VALUE!</v>
      </c>
      <c r="AY105" s="159"/>
      <c r="AZ105" s="1291"/>
      <c r="BA105" s="159"/>
      <c r="BB105" s="159"/>
      <c r="BC105" s="159"/>
      <c r="BD105" s="159"/>
      <c r="BE105" s="159"/>
      <c r="BF105" s="716"/>
      <c r="BG105" s="690"/>
      <c r="BH105" s="757"/>
      <c r="BI105" s="750"/>
      <c r="BJ105" s="690"/>
      <c r="BK105" s="690"/>
      <c r="BL105" s="161">
        <v>1</v>
      </c>
      <c r="BM105" s="161">
        <v>2</v>
      </c>
      <c r="BN105" s="161">
        <v>3</v>
      </c>
      <c r="BO105" s="161">
        <v>4</v>
      </c>
      <c r="BP105" s="161">
        <v>5</v>
      </c>
      <c r="BQ105" s="295" t="e">
        <f>IF(OR(BQ97,CodeEntrain,BR97),TablePage,"--")</f>
        <v>#VALUE!</v>
      </c>
      <c r="BR105" s="308" t="e">
        <f>INDEX($BZ$90:$CC$93,MATCH(CodeEntrain,$BZ$90:$BZ$93,0),2)</f>
        <v>#VALUE!</v>
      </c>
      <c r="BS105" s="162" t="e">
        <f>IF(BR$97,TablePage,"--")</f>
        <v>#VALUE!</v>
      </c>
      <c r="BT105" s="162" t="e">
        <f>IF(BS$97,TablePage,"--")</f>
        <v>#VALUE!</v>
      </c>
      <c r="BU105" s="162" t="e">
        <f>IF(BT$97,TablePage,"--")</f>
        <v>#VALUE!</v>
      </c>
      <c r="BV105" s="162" t="e">
        <f>IF(BU$97,TablePage,"--")</f>
        <v>#VALUE!</v>
      </c>
      <c r="BW105" s="162" t="e">
        <f>IF(BV$97,TablePage,"--")</f>
        <v>#VALUE!</v>
      </c>
      <c r="BX105" s="307">
        <v>13</v>
      </c>
      <c r="BY105" s="163">
        <v>14</v>
      </c>
      <c r="BZ105" s="163">
        <v>15</v>
      </c>
      <c r="CA105" s="163">
        <v>16</v>
      </c>
      <c r="CB105" s="163">
        <v>17</v>
      </c>
      <c r="CC105" s="163">
        <v>18</v>
      </c>
      <c r="CD105" s="178" t="s">
        <v>526</v>
      </c>
      <c r="CE105" s="178" t="s">
        <v>526</v>
      </c>
      <c r="CF105" s="178" t="s">
        <v>526</v>
      </c>
      <c r="CG105" s="178" t="s">
        <v>526</v>
      </c>
      <c r="CH105" s="178" t="s">
        <v>526</v>
      </c>
      <c r="CI105" s="627"/>
      <c r="CJ105" s="703"/>
      <c r="CK105" s="627"/>
      <c r="CL105" s="755"/>
    </row>
    <row r="106" spans="24:90" ht="14.45" customHeight="1" thickBot="1">
      <c r="X106" s="876"/>
      <c r="Y106" s="690"/>
      <c r="Z106" s="561">
        <f t="shared" si="0"/>
        <v>0</v>
      </c>
      <c r="AA106" s="679">
        <v>43</v>
      </c>
      <c r="AB106" s="963" t="s">
        <v>572</v>
      </c>
      <c r="AC106" s="656" t="s">
        <v>559</v>
      </c>
      <c r="AD106" s="1109"/>
      <c r="AE106" s="1245"/>
      <c r="AF106" s="675"/>
      <c r="AG106" s="599"/>
      <c r="AH106" s="666"/>
      <c r="AI106" s="666"/>
      <c r="AJ106" s="666"/>
      <c r="AK106" s="668"/>
      <c r="AL106" s="668"/>
      <c r="AM106" s="668"/>
      <c r="AN106" s="351"/>
      <c r="AO106" s="349"/>
      <c r="AP106" s="735"/>
      <c r="AQ106" s="878"/>
      <c r="AR106" s="690"/>
      <c r="AS106" s="743"/>
      <c r="AT106" s="762"/>
      <c r="AU106" s="690"/>
      <c r="AV106" s="715" t="s">
        <v>39</v>
      </c>
      <c r="AW106" s="1526"/>
      <c r="AX106" s="1309" t="s">
        <v>40</v>
      </c>
      <c r="BA106" s="140"/>
      <c r="BB106" s="140"/>
      <c r="BC106" s="140"/>
      <c r="BD106" s="140"/>
      <c r="BE106" s="140"/>
      <c r="BF106" s="582"/>
      <c r="BG106" s="690"/>
      <c r="BH106" s="757"/>
      <c r="BI106" s="750"/>
      <c r="BJ106" s="690"/>
      <c r="BK106" s="690"/>
      <c r="BL106" s="1516" t="s">
        <v>503</v>
      </c>
      <c r="BM106" s="1516" t="s">
        <v>504</v>
      </c>
      <c r="BN106" s="1516" t="s">
        <v>505</v>
      </c>
      <c r="BO106" s="1516" t="s">
        <v>506</v>
      </c>
      <c r="BP106" s="1516" t="s">
        <v>514</v>
      </c>
      <c r="BQ106" s="1466" t="s">
        <v>515</v>
      </c>
      <c r="BR106" s="1534" t="s">
        <v>188</v>
      </c>
      <c r="BS106" s="1534" t="s">
        <v>33</v>
      </c>
      <c r="BT106" s="1534" t="s">
        <v>190</v>
      </c>
      <c r="BU106" s="1466" t="s">
        <v>64</v>
      </c>
      <c r="BV106" s="1466" t="s">
        <v>191</v>
      </c>
      <c r="BW106" s="1466" t="s">
        <v>191</v>
      </c>
      <c r="BX106" s="1516" t="s">
        <v>58</v>
      </c>
      <c r="BY106" s="1518" t="s">
        <v>516</v>
      </c>
      <c r="BZ106" s="1518" t="s">
        <v>59</v>
      </c>
      <c r="CA106" s="1518" t="s">
        <v>60</v>
      </c>
      <c r="CB106" s="1518" t="s">
        <v>61</v>
      </c>
      <c r="CC106" s="1518" t="s">
        <v>508</v>
      </c>
      <c r="CD106" s="1513"/>
      <c r="CE106" s="1517"/>
      <c r="CF106" s="1517"/>
      <c r="CG106" s="1517"/>
      <c r="CH106" s="1517"/>
      <c r="CI106" s="627"/>
      <c r="CJ106" s="703"/>
      <c r="CK106" s="627"/>
      <c r="CL106" s="755"/>
    </row>
    <row r="107" spans="24:90" ht="14.45" customHeight="1" thickBot="1">
      <c r="X107" s="876"/>
      <c r="Y107" s="690"/>
      <c r="Z107" s="561">
        <f t="shared" si="0"/>
        <v>0</v>
      </c>
      <c r="AA107" s="679">
        <v>44</v>
      </c>
      <c r="AB107" s="963" t="s">
        <v>573</v>
      </c>
      <c r="AC107" s="656" t="s">
        <v>560</v>
      </c>
      <c r="AD107" s="1109"/>
      <c r="AE107" s="1245"/>
      <c r="AF107" s="675"/>
      <c r="AG107" s="599"/>
      <c r="AH107" s="666"/>
      <c r="AI107" s="666"/>
      <c r="AJ107" s="666"/>
      <c r="AK107" s="668"/>
      <c r="AL107" s="668"/>
      <c r="AM107" s="668"/>
      <c r="AN107" s="351"/>
      <c r="AO107" s="349"/>
      <c r="AP107" s="735"/>
      <c r="AQ107" s="878"/>
      <c r="AR107" s="690"/>
      <c r="AS107" s="743"/>
      <c r="AT107" s="762"/>
      <c r="AU107" s="690"/>
      <c r="AV107" s="717"/>
      <c r="AW107" s="627"/>
      <c r="AX107" s="627"/>
      <c r="AY107" s="627"/>
      <c r="AZ107" s="627"/>
      <c r="BA107" s="627"/>
      <c r="BB107" s="627"/>
      <c r="BC107" s="627"/>
      <c r="BD107" s="627"/>
      <c r="BE107" s="627"/>
      <c r="BF107" s="718" t="e">
        <f>INDEX($BZ$90:$CC$93,MATCH(CodeEntrain,$BZ$90:$BZ$93,0),2)</f>
        <v>#VALUE!</v>
      </c>
      <c r="BG107" s="690"/>
      <c r="BH107" s="757"/>
      <c r="BI107" s="750"/>
      <c r="BJ107" s="690"/>
      <c r="BK107" s="690"/>
      <c r="BL107" s="1516"/>
      <c r="BM107" s="1516"/>
      <c r="BN107" s="1516"/>
      <c r="BO107" s="1516"/>
      <c r="BP107" s="1516"/>
      <c r="BQ107" s="1466"/>
      <c r="BR107" s="1535"/>
      <c r="BS107" s="1535"/>
      <c r="BT107" s="1535"/>
      <c r="BU107" s="1466"/>
      <c r="BV107" s="1466"/>
      <c r="BW107" s="1466"/>
      <c r="BX107" s="1516"/>
      <c r="BY107" s="1519"/>
      <c r="BZ107" s="1519"/>
      <c r="CA107" s="1519"/>
      <c r="CB107" s="1519"/>
      <c r="CC107" s="1519"/>
      <c r="CD107" s="1514"/>
      <c r="CE107" s="1517"/>
      <c r="CF107" s="1517"/>
      <c r="CG107" s="1517"/>
      <c r="CH107" s="1517"/>
      <c r="CI107" s="627"/>
      <c r="CJ107" s="703"/>
      <c r="CK107" s="627"/>
      <c r="CL107" s="755"/>
    </row>
    <row r="108" spans="24:90" ht="14.45" customHeight="1" thickBot="1">
      <c r="X108" s="876"/>
      <c r="Y108" s="690"/>
      <c r="Z108" s="561">
        <f t="shared" si="0"/>
        <v>0</v>
      </c>
      <c r="AA108" s="679">
        <v>45</v>
      </c>
      <c r="AB108" s="963" t="s">
        <v>574</v>
      </c>
      <c r="AC108" s="656" t="s">
        <v>561</v>
      </c>
      <c r="AD108" s="1109"/>
      <c r="AE108" s="1245"/>
      <c r="AF108" s="675"/>
      <c r="AG108" s="599"/>
      <c r="AH108" s="666"/>
      <c r="AI108" s="666"/>
      <c r="AJ108" s="666"/>
      <c r="AK108" s="668"/>
      <c r="AL108" s="668"/>
      <c r="AM108" s="668"/>
      <c r="AN108" s="351"/>
      <c r="AO108" s="349"/>
      <c r="AP108" s="735"/>
      <c r="AQ108" s="878"/>
      <c r="AR108" s="690"/>
      <c r="AS108" s="743"/>
      <c r="AT108" s="762"/>
      <c r="AU108" s="690"/>
      <c r="AV108" s="717"/>
      <c r="AW108" s="627"/>
      <c r="AX108" s="1290"/>
      <c r="AY108" s="627"/>
      <c r="AZ108" s="627"/>
      <c r="BA108" s="627"/>
      <c r="BB108" s="627"/>
      <c r="BC108" s="627"/>
      <c r="BD108" s="627"/>
      <c r="BE108" s="627"/>
      <c r="BF108" s="703"/>
      <c r="BG108" s="690"/>
      <c r="BH108" s="757"/>
      <c r="BI108" s="750"/>
      <c r="BJ108" s="690"/>
      <c r="BK108" s="690"/>
      <c r="BL108" s="1516"/>
      <c r="BM108" s="1516"/>
      <c r="BN108" s="1516"/>
      <c r="BO108" s="1516"/>
      <c r="BP108" s="1516"/>
      <c r="BQ108" s="1466"/>
      <c r="BR108" s="1535"/>
      <c r="BS108" s="1535"/>
      <c r="BT108" s="1535"/>
      <c r="BU108" s="1466"/>
      <c r="BV108" s="1466"/>
      <c r="BW108" s="1466"/>
      <c r="BX108" s="1516"/>
      <c r="BY108" s="1519"/>
      <c r="BZ108" s="1519"/>
      <c r="CA108" s="1519"/>
      <c r="CB108" s="1519"/>
      <c r="CC108" s="1519"/>
      <c r="CD108" s="1514"/>
      <c r="CE108" s="1517"/>
      <c r="CF108" s="1517"/>
      <c r="CG108" s="1517"/>
      <c r="CH108" s="1517"/>
      <c r="CI108" s="627"/>
      <c r="CJ108" s="703"/>
      <c r="CK108" s="627"/>
      <c r="CL108" s="755"/>
    </row>
    <row r="109" spans="24:90" ht="14.45" customHeight="1" thickBot="1">
      <c r="X109" s="876"/>
      <c r="Y109" s="690"/>
      <c r="Z109" s="561">
        <f t="shared" si="0"/>
        <v>0</v>
      </c>
      <c r="AA109" s="679">
        <v>46</v>
      </c>
      <c r="AB109" s="963" t="s">
        <v>978</v>
      </c>
      <c r="AC109" s="656" t="s">
        <v>562</v>
      </c>
      <c r="AD109" s="1109"/>
      <c r="AE109" s="1245"/>
      <c r="AF109" s="675"/>
      <c r="AG109" s="599"/>
      <c r="AH109" s="666"/>
      <c r="AI109" s="666"/>
      <c r="AJ109" s="666"/>
      <c r="AK109" s="668"/>
      <c r="AL109" s="668"/>
      <c r="AM109" s="668"/>
      <c r="AN109" s="351"/>
      <c r="AO109" s="349"/>
      <c r="AP109" s="735"/>
      <c r="AQ109" s="878"/>
      <c r="AR109" s="690"/>
      <c r="AS109" s="743"/>
      <c r="AT109" s="762"/>
      <c r="AU109" s="690"/>
      <c r="AV109" s="717"/>
      <c r="AW109" s="627"/>
      <c r="AX109" s="627"/>
      <c r="AY109" s="627"/>
      <c r="AZ109" s="627"/>
      <c r="BA109" s="627"/>
      <c r="BB109" s="627"/>
      <c r="BC109" s="627"/>
      <c r="BD109" s="627"/>
      <c r="BE109" s="627"/>
      <c r="BF109" s="703"/>
      <c r="BG109" s="690"/>
      <c r="BH109" s="757"/>
      <c r="BI109" s="750"/>
      <c r="BJ109" s="690"/>
      <c r="BK109" s="690"/>
      <c r="BL109" s="1516"/>
      <c r="BM109" s="1516"/>
      <c r="BN109" s="1516"/>
      <c r="BO109" s="1516"/>
      <c r="BP109" s="1516"/>
      <c r="BQ109" s="1466"/>
      <c r="BR109" s="1535"/>
      <c r="BS109" s="1535"/>
      <c r="BT109" s="1535"/>
      <c r="BU109" s="1466"/>
      <c r="BV109" s="1466"/>
      <c r="BW109" s="1466"/>
      <c r="BX109" s="1516"/>
      <c r="BY109" s="1519"/>
      <c r="BZ109" s="1519"/>
      <c r="CA109" s="1519"/>
      <c r="CB109" s="1519"/>
      <c r="CC109" s="1519"/>
      <c r="CD109" s="1514"/>
      <c r="CE109" s="1517"/>
      <c r="CF109" s="1517"/>
      <c r="CG109" s="1517"/>
      <c r="CH109" s="1517"/>
      <c r="CI109" s="627"/>
      <c r="CJ109" s="703"/>
      <c r="CK109" s="627"/>
      <c r="CL109" s="755"/>
    </row>
    <row r="110" spans="24:90" ht="14.45" customHeight="1" thickBot="1">
      <c r="X110" s="876"/>
      <c r="Y110" s="690"/>
      <c r="Z110" s="561">
        <f t="shared" si="0"/>
        <v>0</v>
      </c>
      <c r="AA110" s="679">
        <v>47</v>
      </c>
      <c r="AB110" s="963" t="s">
        <v>979</v>
      </c>
      <c r="AC110" s="656" t="s">
        <v>563</v>
      </c>
      <c r="AD110" s="1109"/>
      <c r="AE110" s="1245"/>
      <c r="AF110" s="675"/>
      <c r="AG110" s="599"/>
      <c r="AH110" s="666"/>
      <c r="AI110" s="666"/>
      <c r="AJ110" s="666"/>
      <c r="AK110" s="668"/>
      <c r="AL110" s="668"/>
      <c r="AM110" s="668"/>
      <c r="AN110" s="351"/>
      <c r="AO110" s="349"/>
      <c r="AP110" s="735"/>
      <c r="AQ110" s="878"/>
      <c r="AR110" s="690"/>
      <c r="AS110" s="743"/>
      <c r="AT110" s="762"/>
      <c r="AU110" s="690"/>
      <c r="AV110" s="717"/>
      <c r="AW110" s="627"/>
      <c r="AX110" s="627"/>
      <c r="AY110" s="627"/>
      <c r="AZ110" s="627"/>
      <c r="BA110" s="627"/>
      <c r="BB110" s="627"/>
      <c r="BC110" s="627"/>
      <c r="BD110" s="627"/>
      <c r="BE110" s="627"/>
      <c r="BF110" s="703"/>
      <c r="BG110" s="690"/>
      <c r="BH110" s="757"/>
      <c r="BI110" s="750"/>
      <c r="BJ110" s="690"/>
      <c r="BK110" s="690"/>
      <c r="BL110" s="1516"/>
      <c r="BM110" s="1516"/>
      <c r="BN110" s="1516"/>
      <c r="BO110" s="1516"/>
      <c r="BP110" s="1516"/>
      <c r="BQ110" s="1466"/>
      <c r="BR110" s="1535"/>
      <c r="BS110" s="1535"/>
      <c r="BT110" s="1535"/>
      <c r="BU110" s="1466"/>
      <c r="BV110" s="1466"/>
      <c r="BW110" s="1466"/>
      <c r="BX110" s="1516"/>
      <c r="BY110" s="1519"/>
      <c r="BZ110" s="1519"/>
      <c r="CA110" s="1519"/>
      <c r="CB110" s="1519"/>
      <c r="CC110" s="1519"/>
      <c r="CD110" s="1514"/>
      <c r="CE110" s="1517"/>
      <c r="CF110" s="1517"/>
      <c r="CG110" s="1517"/>
      <c r="CH110" s="1517"/>
      <c r="CI110" s="627"/>
      <c r="CJ110" s="703"/>
      <c r="CK110" s="627"/>
      <c r="CL110" s="755"/>
    </row>
    <row r="111" spans="24:90" ht="14.45" customHeight="1" thickBot="1">
      <c r="X111" s="876"/>
      <c r="Y111" s="690"/>
      <c r="Z111" s="561">
        <f t="shared" si="0"/>
        <v>0</v>
      </c>
      <c r="AA111" s="679">
        <v>99</v>
      </c>
      <c r="AB111" s="778" t="s">
        <v>566</v>
      </c>
      <c r="AC111" s="930" t="s">
        <v>792</v>
      </c>
      <c r="AD111" s="1111" t="s">
        <v>787</v>
      </c>
      <c r="AE111" s="931">
        <v>44007</v>
      </c>
      <c r="AF111" s="932" t="s">
        <v>575</v>
      </c>
      <c r="AG111" s="933" t="str">
        <f>SaisonAvant</f>
        <v>2022-2023</v>
      </c>
      <c r="AH111" s="934" t="s">
        <v>74</v>
      </c>
      <c r="AI111" s="934" t="s">
        <v>187</v>
      </c>
      <c r="AJ111" s="934" t="s">
        <v>73</v>
      </c>
      <c r="AK111" s="934" t="s">
        <v>74</v>
      </c>
      <c r="AL111" s="934" t="s">
        <v>276</v>
      </c>
      <c r="AM111" s="934" t="s">
        <v>73</v>
      </c>
      <c r="AN111" s="935" t="str">
        <f>SaisonAvant</f>
        <v>2022-2023</v>
      </c>
      <c r="AO111" s="935" t="str">
        <f>SaisonAvant</f>
        <v>2022-2023</v>
      </c>
      <c r="AP111" s="936">
        <v>1</v>
      </c>
      <c r="AQ111" s="937">
        <v>3</v>
      </c>
      <c r="AR111" s="690"/>
      <c r="AS111" s="743"/>
      <c r="AT111" s="762"/>
      <c r="AU111" s="690"/>
      <c r="AV111" s="717"/>
      <c r="AW111" s="627"/>
      <c r="AX111" s="627"/>
      <c r="AY111" s="627"/>
      <c r="AZ111" s="627"/>
      <c r="BA111" s="627"/>
      <c r="BB111" s="627"/>
      <c r="BC111" s="627"/>
      <c r="BD111" s="627"/>
      <c r="BE111" s="627"/>
      <c r="BF111" s="703"/>
      <c r="BG111" s="690"/>
      <c r="BH111" s="757"/>
      <c r="BI111" s="750"/>
      <c r="BJ111" s="690"/>
      <c r="BK111" s="690"/>
      <c r="BL111" s="1516"/>
      <c r="BM111" s="1516"/>
      <c r="BN111" s="1516"/>
      <c r="BO111" s="1516"/>
      <c r="BP111" s="1516"/>
      <c r="BQ111" s="1466"/>
      <c r="BR111" s="1536"/>
      <c r="BS111" s="1536"/>
      <c r="BT111" s="1536"/>
      <c r="BU111" s="1466"/>
      <c r="BV111" s="1466"/>
      <c r="BW111" s="1466"/>
      <c r="BX111" s="1516"/>
      <c r="BY111" s="1520"/>
      <c r="BZ111" s="1520"/>
      <c r="CA111" s="1520"/>
      <c r="CB111" s="1520"/>
      <c r="CC111" s="1520"/>
      <c r="CD111" s="1515"/>
      <c r="CE111" s="1517"/>
      <c r="CF111" s="1517"/>
      <c r="CG111" s="1517"/>
      <c r="CH111" s="1517"/>
      <c r="CJ111" s="720"/>
      <c r="CL111" s="755"/>
    </row>
    <row r="112" spans="24:90" ht="19.5" customHeight="1">
      <c r="X112" s="876"/>
      <c r="Y112" s="690"/>
      <c r="Z112" s="561">
        <f t="shared" si="0"/>
        <v>0</v>
      </c>
      <c r="AA112" s="680"/>
      <c r="AB112" s="777"/>
      <c r="AC112" s="779"/>
      <c r="AD112" s="779"/>
      <c r="AE112" s="780"/>
      <c r="AF112" s="781"/>
      <c r="AG112" s="782"/>
      <c r="AH112" s="783"/>
      <c r="AI112" s="783"/>
      <c r="AJ112" s="784"/>
      <c r="AK112" s="785"/>
      <c r="AL112" s="785"/>
      <c r="AM112" s="786"/>
      <c r="AN112" s="787"/>
      <c r="AO112" s="788"/>
      <c r="AP112" s="789"/>
      <c r="AQ112" s="878"/>
      <c r="AR112" s="690"/>
      <c r="AS112" s="743"/>
      <c r="AT112" s="762"/>
      <c r="AU112" s="690"/>
      <c r="AV112" s="717"/>
      <c r="AW112" s="627"/>
      <c r="AX112" s="627"/>
      <c r="AY112" s="627"/>
      <c r="AZ112" s="627"/>
      <c r="BA112" s="627"/>
      <c r="BB112" s="627"/>
      <c r="BC112" s="627"/>
      <c r="BD112" s="627"/>
      <c r="BE112" s="627"/>
      <c r="BF112" s="703"/>
      <c r="BG112" s="690"/>
      <c r="BH112" s="757"/>
      <c r="BI112" s="750"/>
      <c r="BJ112" s="690"/>
      <c r="BK112" s="690"/>
      <c r="BL112" s="717"/>
      <c r="BM112" s="627"/>
      <c r="BN112" s="627"/>
      <c r="BO112" s="627"/>
      <c r="BP112" s="627"/>
      <c r="BQ112" s="627"/>
      <c r="BR112" s="627"/>
      <c r="BS112" s="627"/>
      <c r="BT112" s="627"/>
      <c r="BU112" s="627"/>
      <c r="BV112" s="627"/>
      <c r="BW112" s="627"/>
      <c r="BX112" s="627"/>
      <c r="BY112" s="627"/>
      <c r="BZ112" s="627"/>
      <c r="CA112" s="627"/>
      <c r="CB112" s="627"/>
      <c r="CC112" s="627"/>
      <c r="CD112" s="627"/>
      <c r="CE112" s="627"/>
      <c r="CF112" s="627"/>
      <c r="CG112" s="627"/>
      <c r="CH112" s="627"/>
      <c r="CI112" s="627"/>
      <c r="CJ112" s="703"/>
      <c r="CK112" s="627"/>
      <c r="CL112" s="755"/>
    </row>
    <row r="113" spans="7:90">
      <c r="X113" s="745"/>
      <c r="Y113" s="690"/>
      <c r="Z113" s="603"/>
      <c r="AA113" s="617"/>
      <c r="AB113" s="603"/>
      <c r="AP113" s="720"/>
      <c r="AR113" s="690"/>
      <c r="AS113" s="743"/>
      <c r="AT113" s="762"/>
      <c r="AU113" s="690"/>
      <c r="AV113" s="717"/>
      <c r="AW113" s="627"/>
      <c r="AX113" s="627"/>
      <c r="AY113" s="627"/>
      <c r="AZ113" s="627"/>
      <c r="BA113" s="627"/>
      <c r="BB113" s="627"/>
      <c r="BC113" s="627"/>
      <c r="BD113" s="627"/>
      <c r="BE113" s="627"/>
      <c r="BF113" s="703"/>
      <c r="BG113" s="690"/>
      <c r="BH113" s="757"/>
      <c r="BI113" s="750"/>
      <c r="BJ113" s="690"/>
      <c r="BK113" s="690"/>
      <c r="BL113" s="717"/>
      <c r="BM113" s="627"/>
      <c r="BN113" s="627"/>
      <c r="BO113" s="627"/>
      <c r="BP113" s="627"/>
      <c r="BQ113" s="627"/>
      <c r="BR113" s="627"/>
      <c r="BS113" s="627"/>
      <c r="BT113" s="627"/>
      <c r="BU113" s="627"/>
      <c r="BV113" s="627"/>
      <c r="BW113" s="627"/>
      <c r="BX113" s="627"/>
      <c r="BY113" s="627"/>
      <c r="BZ113" s="627"/>
      <c r="CA113" s="627"/>
      <c r="CB113" s="627"/>
      <c r="CC113" s="627"/>
      <c r="CD113" s="627"/>
      <c r="CE113" s="627"/>
      <c r="CF113" s="627"/>
      <c r="CG113" s="627"/>
      <c r="CH113" s="627"/>
      <c r="CI113" s="627"/>
      <c r="CJ113" s="703"/>
      <c r="CK113" s="627"/>
      <c r="CL113" s="755"/>
    </row>
    <row r="114" spans="7:90" ht="15" thickBot="1">
      <c r="X114" s="745"/>
      <c r="Y114" s="690"/>
      <c r="AP114" s="720"/>
      <c r="AR114" s="690"/>
      <c r="AS114" s="743"/>
      <c r="AT114" s="762"/>
      <c r="AU114" s="690"/>
      <c r="AV114" s="717"/>
      <c r="AW114" s="627"/>
      <c r="AX114" s="627"/>
      <c r="AY114" s="627"/>
      <c r="AZ114" s="627"/>
      <c r="BA114" s="627"/>
      <c r="BB114" s="627"/>
      <c r="BC114" s="627"/>
      <c r="BD114" s="627"/>
      <c r="BE114" s="627"/>
      <c r="BF114" s="703"/>
      <c r="BG114" s="690"/>
      <c r="BH114" s="757"/>
      <c r="BI114" s="750"/>
      <c r="BJ114" s="690"/>
      <c r="BK114" s="690"/>
      <c r="BL114" s="717"/>
      <c r="BM114" s="627"/>
      <c r="BN114" s="627"/>
      <c r="BO114" s="627"/>
      <c r="BP114" s="627"/>
      <c r="BQ114" s="627"/>
      <c r="BR114" s="627"/>
      <c r="BS114" s="627"/>
      <c r="BT114" s="627"/>
      <c r="BU114" s="627"/>
      <c r="BV114" s="627"/>
      <c r="BW114" s="627"/>
      <c r="BX114" s="627"/>
      <c r="BY114" s="627"/>
      <c r="BZ114" s="627"/>
      <c r="CA114" s="627"/>
      <c r="CB114" s="627"/>
      <c r="CC114" s="627"/>
      <c r="CD114" s="627"/>
      <c r="CE114" s="627"/>
      <c r="CF114" s="627"/>
      <c r="CG114" s="627"/>
      <c r="CH114" s="627"/>
      <c r="CI114" s="627"/>
      <c r="CJ114" s="703"/>
      <c r="CK114" s="627"/>
      <c r="CL114" s="755"/>
    </row>
    <row r="115" spans="7:90" ht="18.75" thickBot="1">
      <c r="U115" s="681"/>
      <c r="X115" s="745"/>
      <c r="Y115" s="381" t="s">
        <v>145</v>
      </c>
      <c r="Z115" s="1268">
        <f>SUM($Z$77:$Z$112)</f>
        <v>0</v>
      </c>
      <c r="AB115" s="270" t="s">
        <v>103</v>
      </c>
      <c r="AC115" s="736" t="s">
        <v>102</v>
      </c>
      <c r="AD115" s="736" t="s">
        <v>791</v>
      </c>
      <c r="AE115" s="736" t="s">
        <v>581</v>
      </c>
      <c r="AF115" s="737" t="s">
        <v>113</v>
      </c>
      <c r="AG115" s="737" t="s">
        <v>1002</v>
      </c>
      <c r="AH115" s="737" t="s">
        <v>582</v>
      </c>
      <c r="AI115" s="737" t="s">
        <v>583</v>
      </c>
      <c r="AJ115" s="737" t="s">
        <v>584</v>
      </c>
      <c r="AK115" s="737" t="s">
        <v>585</v>
      </c>
      <c r="AL115" s="737" t="s">
        <v>586</v>
      </c>
      <c r="AM115" s="737" t="s">
        <v>587</v>
      </c>
      <c r="AN115" s="660" t="s">
        <v>290</v>
      </c>
      <c r="AO115" s="660" t="s">
        <v>1003</v>
      </c>
      <c r="AP115" s="738">
        <f>IF(TOPENTRAIN&gt;0,2,0)</f>
        <v>0</v>
      </c>
      <c r="AQ115" s="660" t="s">
        <v>632</v>
      </c>
      <c r="AR115" s="690"/>
      <c r="AS115" s="743"/>
      <c r="AT115" s="762"/>
      <c r="AU115" s="690"/>
      <c r="AV115" s="717"/>
      <c r="AW115" s="627"/>
      <c r="AX115" s="627"/>
      <c r="AY115" s="627"/>
      <c r="AZ115" s="627"/>
      <c r="BA115" s="627"/>
      <c r="BB115" s="627"/>
      <c r="BC115" s="627"/>
      <c r="BD115" s="627"/>
      <c r="BE115" s="627"/>
      <c r="BF115" s="703"/>
      <c r="BG115" s="690"/>
      <c r="BH115" s="757"/>
      <c r="BI115" s="750"/>
      <c r="BJ115" s="690"/>
      <c r="BK115" s="690"/>
      <c r="BL115" s="717"/>
      <c r="BM115" s="627"/>
      <c r="BN115" s="627"/>
      <c r="BO115" s="627"/>
      <c r="BP115" s="627"/>
      <c r="BQ115" s="627"/>
      <c r="BR115" s="627"/>
      <c r="BS115" s="627"/>
      <c r="BT115" s="627"/>
      <c r="BU115" s="627"/>
      <c r="BV115" s="627"/>
      <c r="BW115" s="627"/>
      <c r="BX115" s="627"/>
      <c r="BY115" s="627"/>
      <c r="BZ115" s="627"/>
      <c r="CA115" s="627"/>
      <c r="CB115" s="627"/>
      <c r="CC115" s="627"/>
      <c r="CD115" s="627"/>
      <c r="CE115" s="627"/>
      <c r="CF115" s="627"/>
      <c r="CG115" s="627"/>
      <c r="CH115" s="627"/>
      <c r="CI115" s="627"/>
      <c r="CJ115" s="703"/>
      <c r="CK115" s="627"/>
      <c r="CL115" s="755"/>
    </row>
    <row r="116" spans="7:90" s="164" customFormat="1" ht="18" customHeight="1" thickBot="1">
      <c r="G116" s="156"/>
      <c r="I116" s="611"/>
      <c r="X116" s="746"/>
      <c r="Y116" s="381"/>
      <c r="Z116" s="662" t="s">
        <v>565</v>
      </c>
      <c r="AA116" s="739">
        <f>CHOIXref</f>
        <v>0</v>
      </c>
      <c r="AB116" s="925" t="str">
        <f>IF(CHOIXref&lt;&gt;0,INDEX(TABLECLUBS,MATCH(REFOMS,$AA$77:$AA$112,0),COLUMN()-COLUMN(REFOMS)+1),ManqueClub)</f>
        <v>Choisir le nom de votre Association (DEPART)</v>
      </c>
      <c r="AC116" s="926" t="str">
        <f t="shared" ref="AC116:AO116" si="8">IF(CHOIXref&lt;&gt;0,INDEX(TABLECLUBS,MATCH(REFOMS,$AA$77:$AA$112,0),COLUMN()-COLUMN(REFOMS)+1),ManqueClub)</f>
        <v>Choisir le nom de votre Association (DEPART)</v>
      </c>
      <c r="AD116" s="1108" t="str">
        <f t="shared" si="8"/>
        <v>Choisir le nom de votre Association (DEPART)</v>
      </c>
      <c r="AE116" s="927" t="str">
        <f>IF(CHOIXref&lt;&gt;0,INDEX(TABLECLUBS,MATCH(REFOMS,$AA$77:$AA$112,0),COLUMN()-COLUMN(REFOMS)+1),ManqueClub)</f>
        <v>Choisir le nom de votre Association (DEPART)</v>
      </c>
      <c r="AF116" s="928" t="str">
        <f t="shared" si="8"/>
        <v>Choisir le nom de votre Association (DEPART)</v>
      </c>
      <c r="AG116" s="929" t="str">
        <f t="shared" si="8"/>
        <v>Choisir le nom de votre Association (DEPART)</v>
      </c>
      <c r="AH116" s="918" t="str">
        <f t="shared" si="8"/>
        <v>Choisir le nom de votre Association (DEPART)</v>
      </c>
      <c r="AI116" s="918" t="str">
        <f t="shared" si="8"/>
        <v>Choisir le nom de votre Association (DEPART)</v>
      </c>
      <c r="AJ116" s="919" t="str">
        <f t="shared" si="8"/>
        <v>Choisir le nom de votre Association (DEPART)</v>
      </c>
      <c r="AK116" s="920" t="str">
        <f t="shared" si="8"/>
        <v>Choisir le nom de votre Association (DEPART)</v>
      </c>
      <c r="AL116" s="920" t="str">
        <f t="shared" si="8"/>
        <v>Choisir le nom de votre Association (DEPART)</v>
      </c>
      <c r="AM116" s="921" t="str">
        <f t="shared" si="8"/>
        <v>Choisir le nom de votre Association (DEPART)</v>
      </c>
      <c r="AN116" s="924" t="str">
        <f t="shared" si="8"/>
        <v>Choisir le nom de votre Association (DEPART)</v>
      </c>
      <c r="AO116" s="923" t="str">
        <f t="shared" si="8"/>
        <v>Choisir le nom de votre Association (DEPART)</v>
      </c>
      <c r="AP116" s="922" t="str">
        <f>IF(CHOIXref&lt;&gt;0,INDEX(TABLECLUBS,MATCH(REFOMS,$AA$77:$AA$112,0),COLUMN()-COLUMN(REFOMS)+1),ManqueClub)</f>
        <v>Choisir le nom de votre Association (DEPART)</v>
      </c>
      <c r="AQ116" s="808" t="str">
        <f>IF(CHOIXref&lt;&gt;0,INDEX(TABLECLUBS,MATCH(REFOMS,$AA$77:$AA$112,0),COLUMN()-COLUMN(REFOMS)+1),ManqueClub)</f>
        <v>Choisir le nom de votre Association (DEPART)</v>
      </c>
      <c r="AR116" s="914"/>
      <c r="AS116" s="915"/>
      <c r="AT116" s="762"/>
      <c r="AU116" s="691"/>
      <c r="AV116" s="916"/>
      <c r="AW116" s="684"/>
      <c r="AX116" s="684"/>
      <c r="AY116" s="684"/>
      <c r="AZ116" s="684"/>
      <c r="BA116" s="684"/>
      <c r="BB116" s="684"/>
      <c r="BC116" s="684"/>
      <c r="BD116" s="684"/>
      <c r="BE116" s="684"/>
      <c r="BF116" s="917"/>
      <c r="BG116" s="691"/>
      <c r="BH116" s="758"/>
      <c r="BI116" s="751"/>
      <c r="BJ116" s="691"/>
      <c r="BK116" s="691"/>
      <c r="BL116" s="916"/>
      <c r="BM116" s="684"/>
      <c r="BN116" s="684"/>
      <c r="BO116" s="684"/>
      <c r="BP116" s="684"/>
      <c r="BQ116" s="684"/>
      <c r="BR116" s="684"/>
      <c r="BS116" s="684"/>
      <c r="BT116" s="684"/>
      <c r="BU116" s="684"/>
      <c r="BV116" s="684"/>
      <c r="BW116" s="684"/>
      <c r="BX116" s="684"/>
      <c r="BY116" s="684"/>
      <c r="BZ116" s="684"/>
      <c r="CA116" s="684"/>
      <c r="CB116" s="684"/>
      <c r="CC116" s="684"/>
      <c r="CD116" s="684"/>
      <c r="CE116" s="684"/>
      <c r="CF116" s="684"/>
      <c r="CG116" s="684"/>
      <c r="CH116" s="684"/>
      <c r="CI116" s="684"/>
      <c r="CJ116" s="917"/>
      <c r="CK116" s="684"/>
      <c r="CL116" s="756"/>
    </row>
    <row r="117" spans="7:90">
      <c r="X117" s="745"/>
      <c r="Y117" s="690"/>
      <c r="AA117" s="719"/>
      <c r="AB117" s="202" t="s">
        <v>101</v>
      </c>
      <c r="AP117" s="807" t="s">
        <v>564</v>
      </c>
      <c r="AR117" s="604"/>
      <c r="AS117" s="743"/>
      <c r="AT117" s="762"/>
      <c r="AU117" s="690"/>
      <c r="AV117" s="717"/>
      <c r="AW117" s="627"/>
      <c r="AX117" s="627"/>
      <c r="AY117" s="627"/>
      <c r="AZ117" s="627"/>
      <c r="BA117" s="627"/>
      <c r="BB117" s="627"/>
      <c r="BC117" s="627"/>
      <c r="BD117" s="627"/>
      <c r="BE117" s="627"/>
      <c r="BF117" s="703"/>
      <c r="BG117" s="690"/>
      <c r="BH117" s="757"/>
      <c r="BI117" s="750"/>
      <c r="BJ117" s="690"/>
      <c r="BK117" s="690"/>
      <c r="BL117" s="717"/>
      <c r="BM117" s="627"/>
      <c r="BN117" s="627"/>
      <c r="BO117" s="627"/>
      <c r="BP117" s="627"/>
      <c r="BQ117" s="627"/>
      <c r="BR117" s="627"/>
      <c r="BS117" s="627"/>
      <c r="BT117" s="627"/>
      <c r="BU117" s="627"/>
      <c r="BV117" s="627"/>
      <c r="BW117" s="627"/>
      <c r="BX117" s="627"/>
      <c r="BY117" s="627"/>
      <c r="BZ117" s="627"/>
      <c r="CA117" s="627"/>
      <c r="CB117" s="627"/>
      <c r="CC117" s="627"/>
      <c r="CD117" s="627"/>
      <c r="CE117" s="627"/>
      <c r="CF117" s="627"/>
      <c r="CG117" s="627"/>
      <c r="CH117" s="627"/>
      <c r="CI117" s="627"/>
      <c r="CJ117" s="703"/>
      <c r="CK117" s="627"/>
      <c r="CL117" s="755"/>
    </row>
    <row r="118" spans="7:90" ht="18.75" customHeight="1">
      <c r="X118" s="745"/>
      <c r="Y118" s="690"/>
      <c r="AA118" s="719"/>
      <c r="AB118" s="270" t="s">
        <v>555</v>
      </c>
      <c r="AR118" s="690"/>
      <c r="AS118" s="743"/>
      <c r="AT118" s="762"/>
      <c r="AU118" s="690"/>
      <c r="AV118" s="717"/>
      <c r="AW118" s="627"/>
      <c r="AX118" s="627"/>
      <c r="AY118" s="627"/>
      <c r="AZ118" s="627"/>
      <c r="BA118" s="627"/>
      <c r="BB118" s="627"/>
      <c r="BC118" s="627"/>
      <c r="BD118" s="627"/>
      <c r="BE118" s="627"/>
      <c r="BF118" s="703"/>
      <c r="BG118" s="690"/>
      <c r="BH118" s="757"/>
      <c r="BI118" s="750"/>
      <c r="BJ118" s="690"/>
      <c r="BK118" s="690"/>
      <c r="BL118" s="717"/>
      <c r="BM118" s="627"/>
      <c r="BN118" s="627"/>
      <c r="BO118" s="627"/>
      <c r="BP118" s="627"/>
      <c r="BQ118" s="627"/>
      <c r="BR118" s="627"/>
      <c r="BS118" s="627"/>
      <c r="BT118" s="627"/>
      <c r="BU118" s="627"/>
      <c r="BV118" s="627"/>
      <c r="BW118" s="627"/>
      <c r="BX118" s="627"/>
      <c r="BY118" s="627"/>
      <c r="BZ118" s="627"/>
      <c r="CA118" s="627"/>
      <c r="CB118" s="627"/>
      <c r="CC118" s="627"/>
      <c r="CD118" s="627"/>
      <c r="CE118" s="627"/>
      <c r="CF118" s="627"/>
      <c r="CG118" s="627"/>
      <c r="CH118" s="627"/>
      <c r="CI118" s="627"/>
      <c r="CJ118" s="703"/>
      <c r="CK118" s="627"/>
      <c r="CL118" s="755"/>
    </row>
    <row r="119" spans="7:90" ht="30.75" customHeight="1">
      <c r="X119" s="745"/>
      <c r="Y119" s="690"/>
      <c r="AA119" s="719"/>
      <c r="AR119" s="690"/>
      <c r="AS119" s="743"/>
      <c r="AT119" s="762"/>
      <c r="AU119" s="690"/>
      <c r="AV119" s="719"/>
      <c r="BF119" s="720"/>
      <c r="BG119" s="690"/>
      <c r="BH119" s="757"/>
      <c r="BI119" s="750"/>
      <c r="BJ119" s="690"/>
      <c r="BK119" s="690"/>
      <c r="BL119" s="719"/>
      <c r="CJ119" s="720"/>
      <c r="CL119" s="755"/>
    </row>
    <row r="120" spans="7:90">
      <c r="X120" s="745"/>
      <c r="Y120" s="690"/>
      <c r="AA120" s="719"/>
      <c r="AR120" s="690"/>
      <c r="AS120" s="743"/>
      <c r="AT120" s="762"/>
      <c r="AU120" s="690"/>
      <c r="AV120" s="719"/>
      <c r="BF120" s="720"/>
      <c r="BG120" s="690"/>
      <c r="BH120" s="757"/>
      <c r="BI120" s="750"/>
      <c r="BJ120" s="690"/>
      <c r="BK120" s="690"/>
      <c r="BL120" s="719"/>
      <c r="CJ120" s="720"/>
      <c r="CL120" s="755"/>
    </row>
    <row r="121" spans="7:90">
      <c r="X121" s="745"/>
      <c r="Y121" s="690"/>
      <c r="AA121" s="719"/>
      <c r="AR121" s="690"/>
      <c r="AS121" s="743"/>
      <c r="AT121" s="762"/>
      <c r="AU121" s="690"/>
      <c r="AV121" s="719"/>
      <c r="BF121" s="720"/>
      <c r="BG121" s="690"/>
      <c r="BH121" s="757"/>
      <c r="BI121" s="750"/>
      <c r="BJ121" s="690"/>
      <c r="BK121" s="690"/>
      <c r="BL121" s="719"/>
      <c r="CJ121" s="720"/>
      <c r="CL121" s="755"/>
    </row>
    <row r="122" spans="7:90" ht="15" thickBot="1">
      <c r="X122" s="745"/>
      <c r="Y122" s="690"/>
      <c r="AA122" s="719"/>
      <c r="AK122" s="146" t="s">
        <v>984</v>
      </c>
      <c r="AR122" s="690"/>
      <c r="AS122" s="743"/>
      <c r="AT122" s="762"/>
      <c r="AU122" s="690"/>
      <c r="AV122" s="719"/>
      <c r="BF122" s="720"/>
      <c r="BG122" s="690"/>
      <c r="BH122" s="757"/>
      <c r="BI122" s="750"/>
      <c r="BJ122" s="690"/>
      <c r="BK122" s="690"/>
      <c r="BL122" s="719"/>
      <c r="CJ122" s="720"/>
      <c r="CL122" s="755"/>
    </row>
    <row r="123" spans="7:90" ht="27" customHeight="1" thickBot="1">
      <c r="X123" s="745"/>
      <c r="Y123" s="690"/>
      <c r="AA123" s="721"/>
      <c r="AB123" s="722"/>
      <c r="AC123" s="722"/>
      <c r="AD123" s="722"/>
      <c r="AE123" s="722"/>
      <c r="AF123" s="722"/>
      <c r="AG123" s="1524" t="s">
        <v>623</v>
      </c>
      <c r="AH123" s="1524"/>
      <c r="AI123" s="1524"/>
      <c r="AJ123" s="870" t="s">
        <v>622</v>
      </c>
      <c r="AK123" s="868">
        <f>IF(OR(AJ124=1,AJ125=1),SUM(AK124:AK126),0)</f>
        <v>3</v>
      </c>
      <c r="AL123" s="722"/>
      <c r="AM123" s="722"/>
      <c r="AN123" s="722"/>
      <c r="AO123" s="722"/>
      <c r="AR123" s="690"/>
      <c r="AS123" s="743"/>
      <c r="AT123" s="762"/>
      <c r="AU123" s="690"/>
      <c r="AV123" s="721"/>
      <c r="AW123" s="722"/>
      <c r="AX123" s="722"/>
      <c r="AY123" s="722"/>
      <c r="AZ123" s="722"/>
      <c r="BA123" s="722"/>
      <c r="BB123" s="722"/>
      <c r="BC123" s="722"/>
      <c r="BD123" s="722"/>
      <c r="BE123" s="722"/>
      <c r="BF123" s="723"/>
      <c r="BG123" s="690"/>
      <c r="BH123" s="757"/>
      <c r="BI123" s="750"/>
      <c r="BJ123" s="690"/>
      <c r="BK123" s="690"/>
      <c r="BL123" s="721"/>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3"/>
      <c r="CL123" s="755"/>
    </row>
    <row r="124" spans="7:90" ht="23.45" customHeight="1">
      <c r="X124" s="745"/>
      <c r="Y124" s="690"/>
      <c r="Z124" s="690"/>
      <c r="AA124" s="690"/>
      <c r="AB124" s="690"/>
      <c r="AC124" s="690"/>
      <c r="AD124" s="690"/>
      <c r="AE124" s="690"/>
      <c r="AF124" s="873" t="s">
        <v>391</v>
      </c>
      <c r="AG124" s="864" t="s">
        <v>621</v>
      </c>
      <c r="AH124" s="874" t="s">
        <v>624</v>
      </c>
      <c r="AI124" s="875"/>
      <c r="AJ124" s="871">
        <v>1</v>
      </c>
      <c r="AK124" s="865">
        <f>2^0*AJ124*AL124</f>
        <v>1</v>
      </c>
      <c r="AL124" s="869">
        <v>1</v>
      </c>
      <c r="AM124" s="690"/>
      <c r="AN124" s="690"/>
      <c r="AO124" s="690"/>
      <c r="AP124" s="690"/>
      <c r="AQ124" s="690"/>
      <c r="AR124" s="690"/>
      <c r="AS124" s="743"/>
      <c r="AT124" s="762"/>
      <c r="AU124" s="690"/>
      <c r="AV124" s="690"/>
      <c r="AW124" s="690"/>
      <c r="AX124" s="690"/>
      <c r="AY124" s="690"/>
      <c r="AZ124" s="690"/>
      <c r="BA124" s="690"/>
      <c r="BB124" s="690"/>
      <c r="BC124" s="690"/>
      <c r="BD124" s="690"/>
      <c r="BE124" s="690"/>
      <c r="BF124" s="690"/>
      <c r="BG124" s="690"/>
      <c r="BH124" s="757"/>
      <c r="BI124" s="750"/>
      <c r="BJ124" s="690"/>
      <c r="BK124" s="690"/>
      <c r="BL124" s="690"/>
      <c r="BM124" s="690"/>
      <c r="BN124" s="690"/>
      <c r="BO124" s="690"/>
      <c r="BP124" s="690"/>
      <c r="BQ124" s="690"/>
      <c r="BR124" s="690"/>
      <c r="BS124" s="690"/>
      <c r="BT124" s="690"/>
      <c r="BU124" s="690"/>
      <c r="BV124" s="690"/>
      <c r="BW124" s="690"/>
      <c r="BX124" s="690"/>
      <c r="BY124" s="690"/>
      <c r="BZ124" s="690"/>
      <c r="CA124" s="690"/>
      <c r="CB124" s="690"/>
      <c r="CC124" s="690"/>
      <c r="CD124" s="690"/>
      <c r="CE124" s="690"/>
      <c r="CF124" s="690"/>
      <c r="CG124" s="690"/>
      <c r="CH124" s="690"/>
      <c r="CI124" s="690"/>
      <c r="CJ124" s="690"/>
      <c r="CK124" s="690"/>
      <c r="CL124" s="755"/>
    </row>
    <row r="125" spans="7:90" ht="24.6" customHeight="1">
      <c r="Y125" s="690"/>
      <c r="Z125" s="690"/>
      <c r="AA125" s="690"/>
      <c r="AB125" s="690"/>
      <c r="AC125" s="690"/>
      <c r="AD125" s="690"/>
      <c r="AE125" s="690"/>
      <c r="AF125" s="873" t="s">
        <v>389</v>
      </c>
      <c r="AG125" s="864" t="s">
        <v>621</v>
      </c>
      <c r="AH125" s="874" t="s">
        <v>625</v>
      </c>
      <c r="AI125" s="875"/>
      <c r="AJ125" s="871">
        <v>1</v>
      </c>
      <c r="AK125" s="865">
        <f>2^0*AJ125*AL125</f>
        <v>2</v>
      </c>
      <c r="AL125" s="869">
        <v>2</v>
      </c>
      <c r="AM125" s="690"/>
      <c r="AN125" s="690"/>
      <c r="AO125" s="690"/>
      <c r="AP125" s="690"/>
      <c r="AQ125" s="690"/>
      <c r="AR125" s="690"/>
      <c r="AS125" s="743"/>
      <c r="AT125" s="690"/>
      <c r="AU125" s="690"/>
    </row>
    <row r="126" spans="7:90" ht="18" customHeight="1">
      <c r="Y126" s="690"/>
      <c r="Z126" s="690"/>
      <c r="AA126" s="690"/>
      <c r="AB126" s="690"/>
      <c r="AC126" s="690"/>
      <c r="AD126" s="690"/>
      <c r="AE126" s="690"/>
      <c r="AF126" s="873" t="s">
        <v>627</v>
      </c>
      <c r="AG126" s="864" t="s">
        <v>621</v>
      </c>
      <c r="AH126" s="874" t="s">
        <v>626</v>
      </c>
      <c r="AI126" s="875"/>
      <c r="AJ126" s="871">
        <v>0</v>
      </c>
      <c r="AK126" s="865">
        <f>2^0*AJ126*AL126</f>
        <v>0</v>
      </c>
      <c r="AL126" s="869">
        <v>3</v>
      </c>
      <c r="AM126" s="690"/>
      <c r="AN126" s="690"/>
      <c r="AO126" s="690"/>
      <c r="AP126" s="690"/>
      <c r="AQ126" s="690"/>
      <c r="AR126" s="690"/>
      <c r="AS126" s="743"/>
      <c r="AT126" s="690"/>
      <c r="AU126" s="690"/>
    </row>
    <row r="127" spans="7:90">
      <c r="Y127" s="690"/>
      <c r="Z127" s="690"/>
      <c r="AA127" s="690"/>
      <c r="AB127" s="690"/>
      <c r="AC127" s="690"/>
      <c r="AD127" s="690"/>
      <c r="AE127" s="690"/>
      <c r="AF127" s="690"/>
      <c r="AG127" s="690"/>
      <c r="AH127" s="690"/>
      <c r="AI127" s="690"/>
      <c r="AJ127" s="690"/>
      <c r="AK127" s="690"/>
      <c r="AL127" s="869">
        <v>4</v>
      </c>
      <c r="AM127" s="690"/>
      <c r="AN127" s="690"/>
      <c r="AO127" s="690"/>
      <c r="AP127" s="690"/>
      <c r="AQ127" s="690"/>
      <c r="AR127" s="690"/>
      <c r="AS127" s="743"/>
      <c r="AT127" s="690"/>
      <c r="AU127" s="690"/>
    </row>
    <row r="128" spans="7:90">
      <c r="Y128" s="690"/>
      <c r="Z128" s="690"/>
      <c r="AA128" s="690"/>
      <c r="AB128" s="690"/>
      <c r="AC128" s="690"/>
      <c r="AD128" s="690"/>
      <c r="AE128" s="872" t="s">
        <v>628</v>
      </c>
      <c r="AF128" s="690"/>
      <c r="AG128" s="690"/>
      <c r="AH128" s="690"/>
      <c r="AI128" s="690"/>
      <c r="AJ128" s="690"/>
      <c r="AK128" s="690"/>
      <c r="AL128" s="690"/>
      <c r="AM128" s="690"/>
      <c r="AN128" s="690"/>
      <c r="AO128" s="690"/>
      <c r="AP128" s="690"/>
      <c r="AQ128" s="690"/>
      <c r="AR128" s="690"/>
      <c r="AS128" s="743"/>
      <c r="AT128" s="690"/>
      <c r="AU128" s="690"/>
    </row>
    <row r="129" spans="25:74">
      <c r="Y129" s="690"/>
      <c r="Z129" s="690"/>
      <c r="AA129" s="690"/>
      <c r="AB129" s="690"/>
      <c r="AC129" s="690"/>
      <c r="AD129" s="690"/>
      <c r="AE129" s="872" t="s">
        <v>629</v>
      </c>
      <c r="AF129" s="690"/>
      <c r="AG129" s="690"/>
      <c r="AH129" s="690"/>
      <c r="AI129" s="690"/>
      <c r="AJ129" s="690"/>
      <c r="AK129" s="690"/>
      <c r="AL129" s="690"/>
      <c r="AM129" s="690"/>
      <c r="AN129" s="690"/>
      <c r="AO129" s="690"/>
      <c r="AP129" s="690"/>
      <c r="AQ129" s="690"/>
      <c r="AR129" s="690"/>
      <c r="AS129" s="743"/>
      <c r="AT129" s="690"/>
      <c r="AU129" s="690"/>
    </row>
    <row r="130" spans="25:74">
      <c r="Y130" s="690"/>
      <c r="Z130" s="690"/>
      <c r="AA130" s="690"/>
      <c r="AB130" s="690"/>
      <c r="AC130" s="690"/>
      <c r="AD130" s="690"/>
      <c r="AE130" s="872" t="s">
        <v>630</v>
      </c>
      <c r="AF130" s="690"/>
      <c r="AG130" s="690"/>
      <c r="AH130" s="690"/>
      <c r="AI130" s="690"/>
      <c r="AJ130" s="690"/>
      <c r="AK130" s="690"/>
      <c r="AL130" s="690"/>
      <c r="AM130" s="690"/>
      <c r="AN130" s="690"/>
      <c r="AO130" s="690"/>
      <c r="AP130" s="690"/>
      <c r="AQ130" s="690"/>
      <c r="AR130" s="690"/>
      <c r="AS130" s="743"/>
      <c r="AT130" s="690"/>
      <c r="AU130" s="690"/>
    </row>
    <row r="131" spans="25:74">
      <c r="Y131" s="690"/>
      <c r="Z131" s="690"/>
      <c r="AA131" s="690"/>
      <c r="AB131" s="690"/>
      <c r="AC131" s="690"/>
      <c r="AD131" s="690"/>
      <c r="AE131" s="690"/>
      <c r="AF131" s="690"/>
      <c r="AG131" s="690"/>
      <c r="AH131" s="690"/>
      <c r="AI131" s="690"/>
      <c r="AJ131" s="690"/>
      <c r="AK131" s="690"/>
      <c r="AL131" s="690"/>
      <c r="AM131" s="690"/>
      <c r="AN131" s="690"/>
      <c r="AO131" s="690"/>
      <c r="AP131" s="690"/>
      <c r="AQ131" s="690"/>
      <c r="AR131" s="690"/>
      <c r="AS131" s="743"/>
      <c r="AT131" s="690"/>
      <c r="AU131" s="690"/>
    </row>
    <row r="132" spans="25:74">
      <c r="Y132" s="690"/>
      <c r="Z132" s="690"/>
      <c r="AA132" s="690"/>
      <c r="AB132" s="690"/>
      <c r="AC132" s="690"/>
      <c r="AD132" s="690"/>
      <c r="AE132" s="690"/>
      <c r="AF132" s="690"/>
      <c r="AG132" s="690"/>
      <c r="AH132" s="690"/>
      <c r="AI132" s="690"/>
      <c r="AJ132" s="690"/>
      <c r="AK132" s="690"/>
      <c r="AL132" s="690"/>
      <c r="AM132" s="690"/>
      <c r="AN132" s="690"/>
      <c r="AO132" s="690"/>
      <c r="AP132" s="690"/>
      <c r="AQ132" s="690"/>
      <c r="AR132" s="690"/>
      <c r="AS132" s="743"/>
      <c r="AT132" s="690"/>
      <c r="AU132" s="690"/>
      <c r="BV132" s="1300"/>
    </row>
    <row r="133" spans="25:74">
      <c r="Y133" s="690"/>
      <c r="Z133" s="690"/>
      <c r="AA133" s="690"/>
      <c r="AB133" s="690"/>
      <c r="AC133" s="690"/>
      <c r="AD133" s="690"/>
      <c r="AE133" s="690"/>
      <c r="AF133" s="690"/>
      <c r="AG133" s="690"/>
      <c r="AH133" s="690"/>
      <c r="AI133" s="690"/>
      <c r="AJ133" s="690"/>
      <c r="AK133" s="690"/>
      <c r="AL133" s="690"/>
      <c r="AM133" s="690"/>
      <c r="AN133" s="690"/>
      <c r="AO133" s="690"/>
      <c r="AP133" s="690"/>
      <c r="AQ133" s="690"/>
      <c r="AR133" s="690"/>
      <c r="AS133" s="743"/>
      <c r="AT133" s="690"/>
      <c r="AU133" s="690"/>
    </row>
    <row r="134" spans="25:74">
      <c r="Y134" s="690"/>
      <c r="Z134" s="690"/>
      <c r="AA134" s="690"/>
      <c r="AB134" s="690"/>
      <c r="AC134" s="690"/>
      <c r="AD134" s="690"/>
      <c r="AE134" s="690"/>
      <c r="AF134" s="690"/>
      <c r="AG134" s="690"/>
      <c r="AH134" s="690"/>
      <c r="AI134" s="690"/>
      <c r="AJ134" s="690"/>
      <c r="AK134" s="690"/>
      <c r="AL134" s="690"/>
      <c r="AM134" s="690"/>
      <c r="AN134" s="690"/>
      <c r="AO134" s="690"/>
      <c r="AP134" s="690"/>
      <c r="AQ134" s="690"/>
      <c r="AR134" s="690"/>
      <c r="AS134" s="743"/>
      <c r="AT134" s="690"/>
      <c r="AU134" s="690"/>
    </row>
    <row r="135" spans="25:74">
      <c r="Y135" s="690"/>
      <c r="Z135" s="690"/>
      <c r="AA135" s="690"/>
      <c r="AB135" s="690"/>
      <c r="AC135" s="690"/>
      <c r="AD135" s="690"/>
      <c r="AE135" s="690"/>
      <c r="AF135" s="690"/>
      <c r="AG135" s="690"/>
      <c r="AH135" s="690"/>
      <c r="AI135" s="690"/>
      <c r="AJ135" s="690"/>
      <c r="AK135" s="690"/>
      <c r="AL135" s="690"/>
      <c r="AM135" s="690"/>
      <c r="AN135" s="690"/>
      <c r="AO135" s="690"/>
      <c r="AP135" s="690"/>
      <c r="AQ135" s="690"/>
      <c r="AR135" s="690"/>
      <c r="AS135" s="743"/>
      <c r="AT135" s="690"/>
      <c r="AU135" s="690"/>
    </row>
    <row r="136" spans="25:74">
      <c r="Y136" s="690"/>
      <c r="Z136" s="690"/>
      <c r="AA136" s="690"/>
      <c r="AB136" s="690"/>
      <c r="AC136" s="690"/>
      <c r="AD136" s="690"/>
      <c r="AE136" s="690"/>
      <c r="AF136" s="690"/>
      <c r="AG136" s="690"/>
      <c r="AH136" s="690"/>
      <c r="AI136" s="690"/>
      <c r="AJ136" s="690"/>
      <c r="AK136" s="690"/>
      <c r="AL136" s="690"/>
      <c r="AM136" s="690"/>
      <c r="AN136" s="690"/>
      <c r="AO136" s="690"/>
      <c r="AP136" s="690"/>
      <c r="AQ136" s="690"/>
      <c r="AR136" s="690"/>
      <c r="AS136" s="743"/>
      <c r="AT136" s="690"/>
      <c r="AU136" s="690"/>
    </row>
    <row r="137" spans="25:74">
      <c r="AS137" s="863"/>
      <c r="AT137" s="690"/>
      <c r="AU137" s="690"/>
    </row>
    <row r="138" spans="25:74">
      <c r="AS138" s="863"/>
      <c r="AT138" s="690"/>
      <c r="AU138" s="690"/>
    </row>
    <row r="139" spans="25:74">
      <c r="AS139" s="863"/>
      <c r="AT139" s="690"/>
      <c r="AU139" s="690"/>
    </row>
    <row r="140" spans="25:74">
      <c r="AS140" s="863"/>
      <c r="AT140" s="690"/>
      <c r="AU140" s="690"/>
    </row>
    <row r="141" spans="25:74">
      <c r="AS141" s="863"/>
      <c r="AT141" s="690"/>
      <c r="AU141" s="690"/>
    </row>
    <row r="142" spans="25:74">
      <c r="AS142" s="863"/>
      <c r="AT142" s="690"/>
      <c r="AU142" s="690"/>
    </row>
    <row r="143" spans="25:74">
      <c r="AS143" s="863"/>
      <c r="AT143" s="690"/>
      <c r="AU143" s="690"/>
    </row>
    <row r="144" spans="25:74">
      <c r="AT144" s="690"/>
      <c r="AU144" s="690"/>
    </row>
    <row r="145" spans="46:47">
      <c r="AT145" s="690"/>
      <c r="AU145" s="690"/>
    </row>
    <row r="146" spans="46:47">
      <c r="AT146" s="690"/>
      <c r="AU146" s="690"/>
    </row>
    <row r="147" spans="46:47">
      <c r="AT147" s="690"/>
      <c r="AU147" s="690"/>
    </row>
    <row r="148" spans="46:47">
      <c r="AT148" s="690"/>
      <c r="AU148" s="690"/>
    </row>
    <row r="149" spans="46:47">
      <c r="AT149" s="690"/>
      <c r="AU149" s="690"/>
    </row>
    <row r="150" spans="46:47">
      <c r="AT150" s="690"/>
      <c r="AU150" s="690"/>
    </row>
    <row r="151" spans="46:47">
      <c r="AT151" s="690"/>
      <c r="AU151" s="690"/>
    </row>
    <row r="152" spans="46:47">
      <c r="AT152" s="690"/>
      <c r="AU152" s="690"/>
    </row>
    <row r="153" spans="46:47">
      <c r="AT153" s="690"/>
      <c r="AU153" s="690"/>
    </row>
    <row r="154" spans="46:47">
      <c r="AT154" s="690"/>
      <c r="AU154" s="690"/>
    </row>
    <row r="155" spans="46:47">
      <c r="AT155" s="690"/>
      <c r="AU155" s="690"/>
    </row>
    <row r="156" spans="46:47">
      <c r="AT156" s="690"/>
      <c r="AU156" s="690"/>
    </row>
    <row r="157" spans="46:47">
      <c r="AT157" s="690"/>
      <c r="AU157" s="690"/>
    </row>
    <row r="158" spans="46:47">
      <c r="AT158" s="690"/>
      <c r="AU158" s="690"/>
    </row>
    <row r="159" spans="46:47">
      <c r="AT159" s="690"/>
      <c r="AU159" s="690"/>
    </row>
    <row r="160" spans="46:47">
      <c r="AT160" s="690"/>
      <c r="AU160" s="690"/>
    </row>
    <row r="161" spans="46:47">
      <c r="AT161" s="690"/>
      <c r="AU161" s="690"/>
    </row>
    <row r="162" spans="46:47">
      <c r="AT162" s="690"/>
      <c r="AU162" s="690"/>
    </row>
    <row r="163" spans="46:47">
      <c r="AT163" s="690"/>
      <c r="AU163" s="690"/>
    </row>
    <row r="164" spans="46:47">
      <c r="AT164" s="690"/>
      <c r="AU164" s="690"/>
    </row>
    <row r="165" spans="46:47">
      <c r="AT165" s="690"/>
      <c r="AU165" s="690"/>
    </row>
    <row r="166" spans="46:47">
      <c r="AT166" s="690"/>
      <c r="AU166" s="690"/>
    </row>
    <row r="167" spans="46:47">
      <c r="AT167" s="690"/>
      <c r="AU167" s="690"/>
    </row>
    <row r="168" spans="46:47">
      <c r="AT168" s="690"/>
      <c r="AU168" s="690"/>
    </row>
    <row r="169" spans="46:47">
      <c r="AT169" s="690"/>
      <c r="AU169" s="690"/>
    </row>
    <row r="170" spans="46:47">
      <c r="AT170" s="690"/>
      <c r="AU170" s="690"/>
    </row>
    <row r="171" spans="46:47">
      <c r="AT171" s="690"/>
      <c r="AU171" s="690"/>
    </row>
    <row r="172" spans="46:47">
      <c r="AT172" s="690"/>
      <c r="AU172" s="690"/>
    </row>
    <row r="173" spans="46:47">
      <c r="AT173" s="690"/>
      <c r="AU173" s="690"/>
    </row>
    <row r="174" spans="46:47">
      <c r="AT174" s="690"/>
      <c r="AU174" s="690"/>
    </row>
    <row r="175" spans="46:47">
      <c r="AT175" s="690"/>
      <c r="AU175" s="690"/>
    </row>
    <row r="176" spans="46:47">
      <c r="AT176" s="690"/>
      <c r="AU176" s="690"/>
    </row>
    <row r="177" spans="46:47">
      <c r="AT177" s="690"/>
      <c r="AU177" s="690"/>
    </row>
    <row r="178" spans="46:47">
      <c r="AT178" s="690"/>
      <c r="AU178" s="690"/>
    </row>
    <row r="179" spans="46:47">
      <c r="AT179" s="690"/>
      <c r="AU179" s="690"/>
    </row>
    <row r="180" spans="46:47">
      <c r="AT180" s="690"/>
      <c r="AU180" s="690"/>
    </row>
    <row r="181" spans="46:47">
      <c r="AT181" s="690"/>
      <c r="AU181" s="690"/>
    </row>
    <row r="182" spans="46:47">
      <c r="AT182" s="690"/>
      <c r="AU182" s="690"/>
    </row>
    <row r="183" spans="46:47">
      <c r="AT183" s="690"/>
      <c r="AU183" s="690"/>
    </row>
    <row r="184" spans="46:47">
      <c r="AT184" s="690"/>
      <c r="AU184" s="690"/>
    </row>
    <row r="185" spans="46:47">
      <c r="AT185" s="690"/>
      <c r="AU185" s="690"/>
    </row>
    <row r="186" spans="46:47">
      <c r="AT186" s="690"/>
      <c r="AU186" s="690"/>
    </row>
    <row r="187" spans="46:47">
      <c r="AT187" s="690"/>
      <c r="AU187" s="690"/>
    </row>
    <row r="188" spans="46:47">
      <c r="AT188" s="690"/>
      <c r="AU188" s="690"/>
    </row>
    <row r="189" spans="46:47">
      <c r="AT189" s="690"/>
      <c r="AU189" s="690"/>
    </row>
    <row r="190" spans="46:47">
      <c r="AT190" s="690"/>
      <c r="AU190" s="690"/>
    </row>
    <row r="191" spans="46:47">
      <c r="AT191" s="690"/>
      <c r="AU191" s="690"/>
    </row>
    <row r="192" spans="46:47">
      <c r="AT192" s="690"/>
      <c r="AU192" s="690"/>
    </row>
    <row r="193" spans="46:47">
      <c r="AT193" s="690"/>
      <c r="AU193" s="690"/>
    </row>
    <row r="194" spans="46:47">
      <c r="AT194" s="690"/>
      <c r="AU194" s="690"/>
    </row>
    <row r="195" spans="46:47">
      <c r="AT195" s="690"/>
      <c r="AU195" s="690"/>
    </row>
    <row r="196" spans="46:47">
      <c r="AT196" s="690"/>
      <c r="AU196" s="690"/>
    </row>
    <row r="197" spans="46:47">
      <c r="AT197" s="690"/>
      <c r="AU197" s="690"/>
    </row>
    <row r="198" spans="46:47">
      <c r="AT198" s="690"/>
      <c r="AU198" s="690"/>
    </row>
    <row r="199" spans="46:47">
      <c r="AT199" s="690"/>
      <c r="AU199" s="690"/>
    </row>
    <row r="200" spans="46:47">
      <c r="AT200" s="690"/>
      <c r="AU200" s="690"/>
    </row>
    <row r="201" spans="46:47">
      <c r="AT201" s="690"/>
      <c r="AU201" s="690"/>
    </row>
    <row r="202" spans="46:47">
      <c r="AT202" s="690"/>
      <c r="AU202" s="690"/>
    </row>
    <row r="203" spans="46:47">
      <c r="AT203" s="690"/>
      <c r="AU203" s="690"/>
    </row>
    <row r="204" spans="46:47">
      <c r="AT204" s="690"/>
      <c r="AU204" s="690"/>
    </row>
    <row r="205" spans="46:47">
      <c r="AT205" s="690"/>
      <c r="AU205" s="690"/>
    </row>
    <row r="206" spans="46:47">
      <c r="AT206" s="690"/>
      <c r="AU206" s="690"/>
    </row>
    <row r="207" spans="46:47">
      <c r="AT207" s="690"/>
      <c r="AU207" s="690"/>
    </row>
    <row r="208" spans="46:47">
      <c r="AT208" s="690"/>
      <c r="AU208" s="690"/>
    </row>
    <row r="209" spans="46:47">
      <c r="AT209" s="690"/>
      <c r="AU209" s="690"/>
    </row>
    <row r="210" spans="46:47">
      <c r="AT210" s="690"/>
      <c r="AU210" s="690"/>
    </row>
    <row r="211" spans="46:47">
      <c r="AT211" s="690"/>
      <c r="AU211" s="690"/>
    </row>
    <row r="212" spans="46:47">
      <c r="AT212" s="690"/>
      <c r="AU212" s="690"/>
    </row>
    <row r="213" spans="46:47">
      <c r="AT213" s="690"/>
      <c r="AU213" s="690"/>
    </row>
    <row r="214" spans="46:47">
      <c r="AT214" s="690"/>
      <c r="AU214" s="690"/>
    </row>
    <row r="215" spans="46:47">
      <c r="AT215" s="690"/>
      <c r="AU215" s="690"/>
    </row>
    <row r="216" spans="46:47">
      <c r="AT216" s="690"/>
      <c r="AU216" s="690"/>
    </row>
    <row r="217" spans="46:47">
      <c r="AT217" s="690"/>
      <c r="AU217" s="690"/>
    </row>
    <row r="218" spans="46:47">
      <c r="AT218" s="690"/>
      <c r="AU218" s="690"/>
    </row>
    <row r="219" spans="46:47">
      <c r="AT219" s="690"/>
      <c r="AU219" s="690"/>
    </row>
    <row r="220" spans="46:47">
      <c r="AT220" s="690"/>
      <c r="AU220" s="690"/>
    </row>
    <row r="221" spans="46:47">
      <c r="AT221" s="690"/>
      <c r="AU221" s="690"/>
    </row>
    <row r="222" spans="46:47">
      <c r="AT222" s="690"/>
      <c r="AU222" s="690"/>
    </row>
    <row r="223" spans="46:47">
      <c r="AT223" s="690"/>
      <c r="AU223" s="690"/>
    </row>
    <row r="224" spans="46:47">
      <c r="AT224" s="690"/>
      <c r="AU224" s="690"/>
    </row>
    <row r="225" spans="46:47">
      <c r="AT225" s="690"/>
      <c r="AU225" s="690"/>
    </row>
    <row r="226" spans="46:47">
      <c r="AT226" s="690"/>
      <c r="AU226" s="690"/>
    </row>
    <row r="227" spans="46:47">
      <c r="AT227" s="690"/>
      <c r="AU227" s="690"/>
    </row>
    <row r="228" spans="46:47">
      <c r="AT228" s="690"/>
      <c r="AU228" s="690"/>
    </row>
    <row r="229" spans="46:47">
      <c r="AT229" s="690"/>
      <c r="AU229" s="690"/>
    </row>
    <row r="230" spans="46:47">
      <c r="AT230" s="690"/>
      <c r="AU230" s="690"/>
    </row>
    <row r="231" spans="46:47">
      <c r="AT231" s="690"/>
      <c r="AU231" s="690"/>
    </row>
    <row r="232" spans="46:47">
      <c r="AT232" s="690"/>
      <c r="AU232" s="690"/>
    </row>
    <row r="233" spans="46:47">
      <c r="AT233" s="690"/>
      <c r="AU233" s="690"/>
    </row>
    <row r="234" spans="46:47">
      <c r="AT234" s="690"/>
      <c r="AU234" s="690"/>
    </row>
    <row r="235" spans="46:47">
      <c r="AT235" s="690"/>
      <c r="AU235" s="690"/>
    </row>
    <row r="236" spans="46:47">
      <c r="AT236" s="690"/>
      <c r="AU236" s="690"/>
    </row>
    <row r="237" spans="46:47">
      <c r="AT237" s="690"/>
      <c r="AU237" s="690"/>
    </row>
    <row r="238" spans="46:47">
      <c r="AT238" s="690"/>
      <c r="AU238" s="690"/>
    </row>
    <row r="239" spans="46:47">
      <c r="AT239" s="690"/>
      <c r="AU239" s="690"/>
    </row>
    <row r="240" spans="46:47">
      <c r="AT240" s="690"/>
      <c r="AU240" s="690"/>
    </row>
    <row r="241" spans="46:47">
      <c r="AT241" s="690"/>
      <c r="AU241" s="690"/>
    </row>
    <row r="242" spans="46:47">
      <c r="AT242" s="690"/>
      <c r="AU242" s="690"/>
    </row>
    <row r="243" spans="46:47">
      <c r="AT243" s="690"/>
      <c r="AU243" s="690"/>
    </row>
    <row r="244" spans="46:47">
      <c r="AT244" s="690"/>
      <c r="AU244" s="690"/>
    </row>
    <row r="245" spans="46:47">
      <c r="AT245" s="690"/>
      <c r="AU245" s="690"/>
    </row>
    <row r="246" spans="46:47">
      <c r="AT246" s="690"/>
      <c r="AU246" s="690"/>
    </row>
    <row r="247" spans="46:47">
      <c r="AT247" s="690"/>
      <c r="AU247" s="690"/>
    </row>
    <row r="248" spans="46:47">
      <c r="AT248" s="690"/>
      <c r="AU248" s="690"/>
    </row>
    <row r="249" spans="46:47">
      <c r="AT249" s="690"/>
      <c r="AU249" s="690"/>
    </row>
    <row r="250" spans="46:47">
      <c r="AT250" s="690"/>
      <c r="AU250" s="690"/>
    </row>
    <row r="251" spans="46:47">
      <c r="AT251" s="690"/>
      <c r="AU251" s="690"/>
    </row>
    <row r="252" spans="46:47">
      <c r="AT252" s="690"/>
      <c r="AU252" s="690"/>
    </row>
    <row r="253" spans="46:47">
      <c r="AT253" s="690"/>
      <c r="AU253" s="690"/>
    </row>
    <row r="254" spans="46:47">
      <c r="AT254" s="690"/>
      <c r="AU254" s="690"/>
    </row>
    <row r="255" spans="46:47">
      <c r="AT255" s="690"/>
      <c r="AU255" s="690"/>
    </row>
    <row r="256" spans="46:47">
      <c r="AT256" s="690"/>
      <c r="AU256" s="690"/>
    </row>
    <row r="257" spans="46:47">
      <c r="AT257" s="690"/>
      <c r="AU257" s="690"/>
    </row>
    <row r="258" spans="46:47">
      <c r="AT258" s="690"/>
      <c r="AU258" s="690"/>
    </row>
    <row r="259" spans="46:47">
      <c r="AT259" s="690"/>
      <c r="AU259" s="690"/>
    </row>
    <row r="260" spans="46:47">
      <c r="AT260" s="690"/>
      <c r="AU260" s="690"/>
    </row>
    <row r="261" spans="46:47">
      <c r="AT261" s="690"/>
      <c r="AU261" s="690"/>
    </row>
    <row r="262" spans="46:47">
      <c r="AT262" s="690"/>
      <c r="AU262" s="690"/>
    </row>
    <row r="263" spans="46:47">
      <c r="AT263" s="690"/>
      <c r="AU263" s="690"/>
    </row>
    <row r="264" spans="46:47">
      <c r="AT264" s="690"/>
      <c r="AU264" s="690"/>
    </row>
    <row r="265" spans="46:47">
      <c r="AT265" s="690"/>
      <c r="AU265" s="690"/>
    </row>
    <row r="266" spans="46:47">
      <c r="AT266" s="690"/>
      <c r="AU266" s="690"/>
    </row>
    <row r="267" spans="46:47">
      <c r="AT267" s="690"/>
      <c r="AU267" s="690"/>
    </row>
    <row r="268" spans="46:47">
      <c r="AT268" s="690"/>
      <c r="AU268" s="690"/>
    </row>
    <row r="269" spans="46:47">
      <c r="AT269" s="690"/>
      <c r="AU269" s="690"/>
    </row>
    <row r="270" spans="46:47">
      <c r="AT270" s="690"/>
      <c r="AU270" s="690"/>
    </row>
    <row r="271" spans="46:47">
      <c r="AT271" s="690"/>
      <c r="AU271" s="690"/>
    </row>
    <row r="272" spans="46:47">
      <c r="AT272" s="690"/>
      <c r="AU272" s="690"/>
    </row>
    <row r="273" spans="46:47">
      <c r="AT273" s="690"/>
      <c r="AU273" s="690"/>
    </row>
    <row r="274" spans="46:47">
      <c r="AT274" s="690"/>
      <c r="AU274" s="690"/>
    </row>
    <row r="275" spans="46:47">
      <c r="AT275" s="690"/>
      <c r="AU275" s="690"/>
    </row>
    <row r="276" spans="46:47">
      <c r="AT276" s="690"/>
      <c r="AU276" s="690"/>
    </row>
    <row r="277" spans="46:47">
      <c r="AT277" s="690"/>
      <c r="AU277" s="690"/>
    </row>
    <row r="278" spans="46:47">
      <c r="AT278" s="690"/>
      <c r="AU278" s="690"/>
    </row>
    <row r="279" spans="46:47">
      <c r="AT279" s="690"/>
      <c r="AU279" s="690"/>
    </row>
    <row r="280" spans="46:47">
      <c r="AT280" s="690"/>
      <c r="AU280" s="690"/>
    </row>
    <row r="281" spans="46:47">
      <c r="AT281" s="690"/>
      <c r="AU281" s="690"/>
    </row>
    <row r="282" spans="46:47">
      <c r="AT282" s="690"/>
      <c r="AU282" s="690"/>
    </row>
    <row r="283" spans="46:47">
      <c r="AT283" s="690"/>
      <c r="AU283" s="690"/>
    </row>
    <row r="284" spans="46:47">
      <c r="AT284" s="690"/>
      <c r="AU284" s="690"/>
    </row>
    <row r="285" spans="46:47">
      <c r="AT285" s="690"/>
      <c r="AU285" s="690"/>
    </row>
    <row r="286" spans="46:47">
      <c r="AT286" s="690"/>
      <c r="AU286" s="690"/>
    </row>
    <row r="287" spans="46:47">
      <c r="AT287" s="690"/>
      <c r="AU287" s="690"/>
    </row>
    <row r="288" spans="46:47">
      <c r="AT288" s="690"/>
      <c r="AU288" s="690"/>
    </row>
    <row r="289" spans="46:47">
      <c r="AT289" s="690"/>
      <c r="AU289" s="690"/>
    </row>
    <row r="290" spans="46:47">
      <c r="AT290" s="690"/>
      <c r="AU290" s="690"/>
    </row>
    <row r="291" spans="46:47">
      <c r="AT291" s="690"/>
      <c r="AU291" s="690"/>
    </row>
    <row r="292" spans="46:47">
      <c r="AT292" s="690"/>
      <c r="AU292" s="690"/>
    </row>
    <row r="293" spans="46:47">
      <c r="AT293" s="690"/>
      <c r="AU293" s="690"/>
    </row>
    <row r="294" spans="46:47">
      <c r="AT294" s="690"/>
      <c r="AU294" s="690"/>
    </row>
    <row r="295" spans="46:47">
      <c r="AT295" s="690"/>
      <c r="AU295" s="690"/>
    </row>
    <row r="296" spans="46:47">
      <c r="AT296" s="690"/>
      <c r="AU296" s="690"/>
    </row>
    <row r="297" spans="46:47">
      <c r="AT297" s="690"/>
      <c r="AU297" s="690"/>
    </row>
    <row r="298" spans="46:47">
      <c r="AT298" s="690"/>
      <c r="AU298" s="690"/>
    </row>
    <row r="299" spans="46:47">
      <c r="AT299" s="690"/>
      <c r="AU299" s="690"/>
    </row>
    <row r="300" spans="46:47">
      <c r="AT300" s="690"/>
      <c r="AU300" s="690"/>
    </row>
    <row r="301" spans="46:47">
      <c r="AT301" s="690"/>
      <c r="AU301" s="690"/>
    </row>
    <row r="302" spans="46:47">
      <c r="AT302" s="690"/>
      <c r="AU302" s="690"/>
    </row>
    <row r="303" spans="46:47">
      <c r="AT303" s="690"/>
      <c r="AU303" s="690"/>
    </row>
    <row r="304" spans="46:47">
      <c r="AT304" s="690"/>
      <c r="AU304" s="690"/>
    </row>
    <row r="305" spans="46:47">
      <c r="AT305" s="690"/>
      <c r="AU305" s="690"/>
    </row>
    <row r="306" spans="46:47">
      <c r="AT306" s="690"/>
      <c r="AU306" s="690"/>
    </row>
    <row r="307" spans="46:47">
      <c r="AT307" s="690"/>
      <c r="AU307" s="690"/>
    </row>
    <row r="308" spans="46:47">
      <c r="AT308" s="690"/>
      <c r="AU308" s="690"/>
    </row>
    <row r="309" spans="46:47">
      <c r="AT309" s="690"/>
      <c r="AU309" s="690"/>
    </row>
    <row r="310" spans="46:47">
      <c r="AT310" s="690"/>
      <c r="AU310" s="690"/>
    </row>
    <row r="311" spans="46:47">
      <c r="AT311" s="690"/>
      <c r="AU311" s="690"/>
    </row>
    <row r="312" spans="46:47">
      <c r="AT312" s="690"/>
      <c r="AU312" s="690"/>
    </row>
    <row r="313" spans="46:47">
      <c r="AT313" s="690"/>
      <c r="AU313" s="690"/>
    </row>
    <row r="314" spans="46:47">
      <c r="AT314" s="690"/>
      <c r="AU314" s="690"/>
    </row>
    <row r="315" spans="46:47">
      <c r="AT315" s="690"/>
      <c r="AU315" s="690"/>
    </row>
    <row r="316" spans="46:47">
      <c r="AT316" s="690"/>
      <c r="AU316" s="690"/>
    </row>
    <row r="317" spans="46:47">
      <c r="AT317" s="690"/>
      <c r="AU317" s="690"/>
    </row>
    <row r="318" spans="46:47">
      <c r="AT318" s="690"/>
      <c r="AU318" s="690"/>
    </row>
    <row r="319" spans="46:47">
      <c r="AT319" s="690"/>
      <c r="AU319" s="690"/>
    </row>
    <row r="320" spans="46:47">
      <c r="AT320" s="690"/>
      <c r="AU320" s="690"/>
    </row>
    <row r="321" spans="46:47">
      <c r="AT321" s="690"/>
      <c r="AU321" s="690"/>
    </row>
    <row r="322" spans="46:47">
      <c r="AT322" s="690"/>
      <c r="AU322" s="690"/>
    </row>
    <row r="323" spans="46:47">
      <c r="AT323" s="690"/>
      <c r="AU323" s="690"/>
    </row>
    <row r="324" spans="46:47">
      <c r="AT324" s="690"/>
      <c r="AU324" s="690"/>
    </row>
    <row r="325" spans="46:47">
      <c r="AT325" s="690"/>
      <c r="AU325" s="690"/>
    </row>
    <row r="326" spans="46:47">
      <c r="AT326" s="690"/>
      <c r="AU326" s="690"/>
    </row>
    <row r="327" spans="46:47">
      <c r="AT327" s="690"/>
      <c r="AU327" s="690"/>
    </row>
    <row r="328" spans="46:47">
      <c r="AT328" s="690"/>
      <c r="AU328" s="690"/>
    </row>
    <row r="329" spans="46:47">
      <c r="AT329" s="690"/>
      <c r="AU329" s="690"/>
    </row>
    <row r="330" spans="46:47">
      <c r="AT330" s="690"/>
      <c r="AU330" s="690"/>
    </row>
    <row r="331" spans="46:47">
      <c r="AT331" s="690"/>
      <c r="AU331" s="690"/>
    </row>
    <row r="332" spans="46:47">
      <c r="AT332" s="690"/>
      <c r="AU332" s="690"/>
    </row>
    <row r="333" spans="46:47">
      <c r="AT333" s="690"/>
      <c r="AU333" s="690"/>
    </row>
    <row r="334" spans="46:47">
      <c r="AT334" s="690"/>
      <c r="AU334" s="690"/>
    </row>
    <row r="335" spans="46:47">
      <c r="AT335" s="690"/>
      <c r="AU335" s="690"/>
    </row>
    <row r="336" spans="46:47">
      <c r="AT336" s="690"/>
      <c r="AU336" s="690"/>
    </row>
    <row r="337" spans="46:47">
      <c r="AT337" s="690"/>
      <c r="AU337" s="690"/>
    </row>
    <row r="338" spans="46:47">
      <c r="AT338" s="690"/>
      <c r="AU338" s="690"/>
    </row>
    <row r="339" spans="46:47">
      <c r="AT339" s="690"/>
      <c r="AU339" s="690"/>
    </row>
    <row r="340" spans="46:47">
      <c r="AT340" s="690"/>
      <c r="AU340" s="690"/>
    </row>
    <row r="341" spans="46:47">
      <c r="AT341" s="690"/>
      <c r="AU341" s="690"/>
    </row>
    <row r="342" spans="46:47">
      <c r="AT342" s="690"/>
      <c r="AU342" s="690"/>
    </row>
    <row r="343" spans="46:47">
      <c r="AT343" s="690"/>
      <c r="AU343" s="690"/>
    </row>
    <row r="344" spans="46:47">
      <c r="AT344" s="690"/>
      <c r="AU344" s="690"/>
    </row>
    <row r="345" spans="46:47">
      <c r="AT345" s="690"/>
      <c r="AU345" s="690"/>
    </row>
    <row r="346" spans="46:47">
      <c r="AT346" s="690"/>
      <c r="AU346" s="690"/>
    </row>
    <row r="347" spans="46:47">
      <c r="AT347" s="690"/>
      <c r="AU347" s="690"/>
    </row>
    <row r="348" spans="46:47">
      <c r="AT348" s="690"/>
      <c r="AU348" s="690"/>
    </row>
    <row r="349" spans="46:47">
      <c r="AT349" s="690"/>
      <c r="AU349" s="690"/>
    </row>
    <row r="350" spans="46:47">
      <c r="AT350" s="690"/>
      <c r="AU350" s="690"/>
    </row>
    <row r="351" spans="46:47">
      <c r="AT351" s="690"/>
      <c r="AU351" s="690"/>
    </row>
    <row r="352" spans="46:47">
      <c r="AT352" s="690"/>
      <c r="AU352" s="690"/>
    </row>
    <row r="353" spans="46:47">
      <c r="AT353" s="690"/>
      <c r="AU353" s="690"/>
    </row>
    <row r="354" spans="46:47">
      <c r="AT354" s="690"/>
      <c r="AU354" s="690"/>
    </row>
    <row r="355" spans="46:47">
      <c r="AT355" s="690"/>
      <c r="AU355" s="690"/>
    </row>
    <row r="356" spans="46:47">
      <c r="AT356" s="690"/>
      <c r="AU356" s="690"/>
    </row>
    <row r="357" spans="46:47">
      <c r="AT357" s="690"/>
      <c r="AU357" s="690"/>
    </row>
    <row r="358" spans="46:47">
      <c r="AT358" s="690"/>
      <c r="AU358" s="690"/>
    </row>
    <row r="359" spans="46:47">
      <c r="AT359" s="690"/>
      <c r="AU359" s="690"/>
    </row>
    <row r="360" spans="46:47">
      <c r="AT360" s="690"/>
      <c r="AU360" s="690"/>
    </row>
    <row r="361" spans="46:47">
      <c r="AT361" s="690"/>
      <c r="AU361" s="690"/>
    </row>
    <row r="362" spans="46:47">
      <c r="AT362" s="690"/>
      <c r="AU362" s="690"/>
    </row>
    <row r="363" spans="46:47">
      <c r="AT363" s="690"/>
      <c r="AU363" s="690"/>
    </row>
    <row r="364" spans="46:47">
      <c r="AT364" s="690"/>
      <c r="AU364" s="690"/>
    </row>
    <row r="365" spans="46:47">
      <c r="AT365" s="690"/>
      <c r="AU365" s="690"/>
    </row>
    <row r="366" spans="46:47">
      <c r="AT366" s="690"/>
      <c r="AU366" s="690"/>
    </row>
    <row r="367" spans="46:47">
      <c r="AT367" s="690"/>
      <c r="AU367" s="690"/>
    </row>
    <row r="368" spans="46:47">
      <c r="AT368" s="690"/>
      <c r="AU368" s="690"/>
    </row>
    <row r="369" spans="46:47">
      <c r="AT369" s="690"/>
      <c r="AU369" s="690"/>
    </row>
    <row r="370" spans="46:47">
      <c r="AT370" s="690"/>
      <c r="AU370" s="690"/>
    </row>
    <row r="371" spans="46:47">
      <c r="AT371" s="690"/>
      <c r="AU371" s="690"/>
    </row>
    <row r="372" spans="46:47">
      <c r="AT372" s="690"/>
      <c r="AU372" s="690"/>
    </row>
    <row r="373" spans="46:47">
      <c r="AT373" s="690"/>
      <c r="AU373" s="690"/>
    </row>
    <row r="374" spans="46:47">
      <c r="AT374" s="690"/>
      <c r="AU374" s="690"/>
    </row>
    <row r="375" spans="46:47">
      <c r="AT375" s="690"/>
      <c r="AU375" s="690"/>
    </row>
    <row r="376" spans="46:47">
      <c r="AT376" s="690"/>
      <c r="AU376" s="690"/>
    </row>
    <row r="377" spans="46:47">
      <c r="AT377" s="690"/>
      <c r="AU377" s="690"/>
    </row>
    <row r="378" spans="46:47">
      <c r="AT378" s="690"/>
      <c r="AU378" s="690"/>
    </row>
    <row r="379" spans="46:47">
      <c r="AT379" s="690"/>
      <c r="AU379" s="690"/>
    </row>
    <row r="380" spans="46:47">
      <c r="AT380" s="690"/>
      <c r="AU380" s="690"/>
    </row>
    <row r="381" spans="46:47">
      <c r="AT381" s="690"/>
      <c r="AU381" s="690"/>
    </row>
    <row r="382" spans="46:47">
      <c r="AT382" s="690"/>
      <c r="AU382" s="690"/>
    </row>
    <row r="383" spans="46:47">
      <c r="AT383" s="690"/>
      <c r="AU383" s="690"/>
    </row>
    <row r="384" spans="46:47">
      <c r="AT384" s="690"/>
      <c r="AU384" s="690"/>
    </row>
    <row r="385" spans="46:47">
      <c r="AT385" s="690"/>
      <c r="AU385" s="690"/>
    </row>
    <row r="386" spans="46:47">
      <c r="AT386" s="690"/>
      <c r="AU386" s="690"/>
    </row>
    <row r="387" spans="46:47">
      <c r="AT387" s="690"/>
      <c r="AU387" s="690"/>
    </row>
    <row r="388" spans="46:47">
      <c r="AT388" s="690"/>
      <c r="AU388" s="690"/>
    </row>
    <row r="389" spans="46:47">
      <c r="AT389" s="690"/>
      <c r="AU389" s="690"/>
    </row>
    <row r="390" spans="46:47">
      <c r="AT390" s="690"/>
      <c r="AU390" s="690"/>
    </row>
    <row r="391" spans="46:47">
      <c r="AT391" s="690"/>
      <c r="AU391" s="690"/>
    </row>
    <row r="392" spans="46:47">
      <c r="AT392" s="690"/>
      <c r="AU392" s="690"/>
    </row>
    <row r="393" spans="46:47">
      <c r="AT393" s="690"/>
      <c r="AU393" s="690"/>
    </row>
    <row r="394" spans="46:47">
      <c r="AT394" s="690"/>
      <c r="AU394" s="690"/>
    </row>
    <row r="395" spans="46:47">
      <c r="AT395" s="690"/>
      <c r="AU395" s="690"/>
    </row>
    <row r="396" spans="46:47">
      <c r="AT396" s="690"/>
      <c r="AU396" s="690"/>
    </row>
    <row r="397" spans="46:47">
      <c r="AT397" s="690"/>
      <c r="AU397" s="690"/>
    </row>
    <row r="398" spans="46:47">
      <c r="AT398" s="690"/>
      <c r="AU398" s="690"/>
    </row>
    <row r="399" spans="46:47">
      <c r="AT399" s="690"/>
      <c r="AU399" s="690"/>
    </row>
    <row r="400" spans="46:47">
      <c r="AT400" s="690"/>
      <c r="AU400" s="690"/>
    </row>
    <row r="401" spans="46:47">
      <c r="AT401" s="690"/>
      <c r="AU401" s="690"/>
    </row>
    <row r="402" spans="46:47">
      <c r="AT402" s="690"/>
      <c r="AU402" s="690"/>
    </row>
    <row r="403" spans="46:47">
      <c r="AT403" s="690"/>
      <c r="AU403" s="690"/>
    </row>
    <row r="404" spans="46:47">
      <c r="AT404" s="690"/>
      <c r="AU404" s="690"/>
    </row>
    <row r="405" spans="46:47">
      <c r="AT405" s="690"/>
      <c r="AU405" s="690"/>
    </row>
    <row r="406" spans="46:47">
      <c r="AT406" s="690"/>
      <c r="AU406" s="690"/>
    </row>
    <row r="407" spans="46:47">
      <c r="AT407" s="690"/>
      <c r="AU407" s="690"/>
    </row>
    <row r="408" spans="46:47">
      <c r="AT408" s="690"/>
      <c r="AU408" s="690"/>
    </row>
    <row r="409" spans="46:47">
      <c r="AT409" s="690"/>
      <c r="AU409" s="690"/>
    </row>
    <row r="410" spans="46:47">
      <c r="AT410" s="690"/>
      <c r="AU410" s="690"/>
    </row>
    <row r="411" spans="46:47">
      <c r="AT411" s="690"/>
      <c r="AU411" s="690"/>
    </row>
    <row r="412" spans="46:47">
      <c r="AT412" s="690"/>
      <c r="AU412" s="690"/>
    </row>
    <row r="413" spans="46:47">
      <c r="AT413" s="690"/>
      <c r="AU413" s="690"/>
    </row>
    <row r="414" spans="46:47">
      <c r="AT414" s="690"/>
      <c r="AU414" s="690"/>
    </row>
    <row r="415" spans="46:47">
      <c r="AT415" s="690"/>
      <c r="AU415" s="690"/>
    </row>
    <row r="416" spans="46:47">
      <c r="AT416" s="690"/>
      <c r="AU416" s="690"/>
    </row>
    <row r="417" spans="46:47">
      <c r="AT417" s="690"/>
      <c r="AU417" s="690"/>
    </row>
    <row r="418" spans="46:47">
      <c r="AT418" s="690"/>
      <c r="AU418" s="690"/>
    </row>
    <row r="419" spans="46:47">
      <c r="AT419" s="690"/>
      <c r="AU419" s="690"/>
    </row>
    <row r="420" spans="46:47">
      <c r="AT420" s="690"/>
      <c r="AU420" s="690"/>
    </row>
    <row r="421" spans="46:47">
      <c r="AT421" s="690"/>
      <c r="AU421" s="690"/>
    </row>
    <row r="422" spans="46:47">
      <c r="AT422" s="690"/>
      <c r="AU422" s="690"/>
    </row>
    <row r="423" spans="46:47">
      <c r="AT423" s="690"/>
      <c r="AU423" s="690"/>
    </row>
    <row r="424" spans="46:47">
      <c r="AT424" s="690"/>
      <c r="AU424" s="690"/>
    </row>
    <row r="425" spans="46:47">
      <c r="AT425" s="690"/>
      <c r="AU425" s="690"/>
    </row>
    <row r="426" spans="46:47">
      <c r="AT426" s="690"/>
      <c r="AU426" s="690"/>
    </row>
    <row r="427" spans="46:47">
      <c r="AT427" s="690"/>
      <c r="AU427" s="690"/>
    </row>
    <row r="428" spans="46:47">
      <c r="AT428" s="690"/>
      <c r="AU428" s="690"/>
    </row>
    <row r="429" spans="46:47">
      <c r="AT429" s="690"/>
      <c r="AU429" s="690"/>
    </row>
    <row r="430" spans="46:47">
      <c r="AT430" s="690"/>
      <c r="AU430" s="690"/>
    </row>
    <row r="431" spans="46:47">
      <c r="AT431" s="690"/>
      <c r="AU431" s="690"/>
    </row>
    <row r="432" spans="46:47">
      <c r="AT432" s="690"/>
      <c r="AU432" s="690"/>
    </row>
    <row r="433" spans="46:47">
      <c r="AT433" s="690"/>
      <c r="AU433" s="690"/>
    </row>
    <row r="434" spans="46:47">
      <c r="AT434" s="690"/>
      <c r="AU434" s="690"/>
    </row>
    <row r="435" spans="46:47">
      <c r="AT435" s="690"/>
      <c r="AU435" s="690"/>
    </row>
    <row r="436" spans="46:47">
      <c r="AT436" s="690"/>
      <c r="AU436" s="690"/>
    </row>
    <row r="437" spans="46:47">
      <c r="AT437" s="690"/>
      <c r="AU437" s="690"/>
    </row>
    <row r="438" spans="46:47">
      <c r="AT438" s="690"/>
      <c r="AU438" s="690"/>
    </row>
    <row r="439" spans="46:47">
      <c r="AT439" s="690"/>
      <c r="AU439" s="690"/>
    </row>
    <row r="440" spans="46:47">
      <c r="AT440" s="690"/>
      <c r="AU440" s="690"/>
    </row>
    <row r="441" spans="46:47">
      <c r="AT441" s="690"/>
      <c r="AU441" s="690"/>
    </row>
    <row r="442" spans="46:47">
      <c r="AT442" s="690"/>
      <c r="AU442" s="690"/>
    </row>
    <row r="443" spans="46:47">
      <c r="AT443" s="690"/>
      <c r="AU443" s="690"/>
    </row>
    <row r="444" spans="46:47">
      <c r="AT444" s="690"/>
      <c r="AU444" s="690"/>
    </row>
    <row r="445" spans="46:47">
      <c r="AT445" s="690"/>
      <c r="AU445" s="690"/>
    </row>
    <row r="446" spans="46:47">
      <c r="AT446" s="690"/>
      <c r="AU446" s="690"/>
    </row>
    <row r="447" spans="46:47">
      <c r="AT447" s="690"/>
      <c r="AU447" s="690"/>
    </row>
    <row r="448" spans="46:47">
      <c r="AT448" s="690"/>
      <c r="AU448" s="690"/>
    </row>
    <row r="449" spans="46:47">
      <c r="AT449" s="690"/>
      <c r="AU449" s="690"/>
    </row>
    <row r="450" spans="46:47">
      <c r="AT450" s="690"/>
      <c r="AU450" s="690"/>
    </row>
    <row r="451" spans="46:47">
      <c r="AT451" s="690"/>
      <c r="AU451" s="690"/>
    </row>
    <row r="452" spans="46:47">
      <c r="AT452" s="690"/>
      <c r="AU452" s="690"/>
    </row>
    <row r="453" spans="46:47">
      <c r="AT453" s="690"/>
      <c r="AU453" s="690"/>
    </row>
    <row r="454" spans="46:47">
      <c r="AT454" s="690"/>
      <c r="AU454" s="690"/>
    </row>
    <row r="455" spans="46:47">
      <c r="AT455" s="690"/>
      <c r="AU455" s="690"/>
    </row>
    <row r="456" spans="46:47">
      <c r="AT456" s="690"/>
      <c r="AU456" s="690"/>
    </row>
    <row r="457" spans="46:47">
      <c r="AT457" s="690"/>
      <c r="AU457" s="690"/>
    </row>
    <row r="458" spans="46:47">
      <c r="AT458" s="690"/>
      <c r="AU458" s="690"/>
    </row>
    <row r="459" spans="46:47">
      <c r="AT459" s="690"/>
      <c r="AU459" s="690"/>
    </row>
    <row r="460" spans="46:47">
      <c r="AT460" s="690"/>
      <c r="AU460" s="690"/>
    </row>
    <row r="461" spans="46:47">
      <c r="AT461" s="690"/>
      <c r="AU461" s="690"/>
    </row>
    <row r="462" spans="46:47">
      <c r="AT462" s="690"/>
      <c r="AU462" s="690"/>
    </row>
    <row r="463" spans="46:47">
      <c r="AT463" s="690"/>
      <c r="AU463" s="690"/>
    </row>
    <row r="464" spans="46:47">
      <c r="AT464" s="690"/>
      <c r="AU464" s="690"/>
    </row>
    <row r="465" spans="46:47">
      <c r="AT465" s="690"/>
      <c r="AU465" s="690"/>
    </row>
    <row r="466" spans="46:47">
      <c r="AT466" s="690"/>
      <c r="AU466" s="690"/>
    </row>
    <row r="467" spans="46:47">
      <c r="AT467" s="690"/>
      <c r="AU467" s="690"/>
    </row>
    <row r="468" spans="46:47">
      <c r="AT468" s="690"/>
      <c r="AU468" s="690"/>
    </row>
    <row r="469" spans="46:47">
      <c r="AT469" s="690"/>
      <c r="AU469" s="690"/>
    </row>
    <row r="470" spans="46:47">
      <c r="AT470" s="690"/>
      <c r="AU470" s="690"/>
    </row>
    <row r="471" spans="46:47">
      <c r="AT471" s="690"/>
      <c r="AU471" s="690"/>
    </row>
    <row r="472" spans="46:47">
      <c r="AT472" s="690"/>
      <c r="AU472" s="690"/>
    </row>
    <row r="473" spans="46:47">
      <c r="AT473" s="690"/>
      <c r="AU473" s="690"/>
    </row>
    <row r="474" spans="46:47">
      <c r="AT474" s="690"/>
      <c r="AU474" s="690"/>
    </row>
    <row r="475" spans="46:47">
      <c r="AT475" s="690"/>
      <c r="AU475" s="690"/>
    </row>
    <row r="476" spans="46:47">
      <c r="AT476" s="690"/>
      <c r="AU476" s="690"/>
    </row>
    <row r="477" spans="46:47">
      <c r="AT477" s="690"/>
      <c r="AU477" s="690"/>
    </row>
    <row r="478" spans="46:47">
      <c r="AT478" s="690"/>
      <c r="AU478" s="690"/>
    </row>
    <row r="479" spans="46:47">
      <c r="AT479" s="690"/>
      <c r="AU479" s="690"/>
    </row>
    <row r="480" spans="46:47">
      <c r="AT480" s="690"/>
      <c r="AU480" s="690"/>
    </row>
    <row r="481" spans="46:47">
      <c r="AT481" s="690"/>
      <c r="AU481" s="690"/>
    </row>
    <row r="482" spans="46:47">
      <c r="AT482" s="690"/>
      <c r="AU482" s="690"/>
    </row>
    <row r="483" spans="46:47">
      <c r="AT483" s="690"/>
      <c r="AU483" s="690"/>
    </row>
    <row r="484" spans="46:47">
      <c r="AT484" s="690"/>
      <c r="AU484" s="690"/>
    </row>
    <row r="485" spans="46:47">
      <c r="AT485" s="690"/>
      <c r="AU485" s="690"/>
    </row>
    <row r="486" spans="46:47">
      <c r="AT486" s="690"/>
      <c r="AU486" s="690"/>
    </row>
    <row r="487" spans="46:47">
      <c r="AT487" s="690"/>
      <c r="AU487" s="690"/>
    </row>
    <row r="488" spans="46:47">
      <c r="AT488" s="690"/>
      <c r="AU488" s="690"/>
    </row>
    <row r="489" spans="46:47">
      <c r="AT489" s="690"/>
      <c r="AU489" s="690"/>
    </row>
    <row r="490" spans="46:47">
      <c r="AT490" s="690"/>
      <c r="AU490" s="690"/>
    </row>
    <row r="491" spans="46:47">
      <c r="AT491" s="690"/>
      <c r="AU491" s="690"/>
    </row>
    <row r="492" spans="46:47">
      <c r="AT492" s="690"/>
      <c r="AU492" s="690"/>
    </row>
    <row r="493" spans="46:47">
      <c r="AT493" s="690"/>
      <c r="AU493" s="690"/>
    </row>
    <row r="494" spans="46:47">
      <c r="AT494" s="690"/>
      <c r="AU494" s="690"/>
    </row>
    <row r="495" spans="46:47">
      <c r="AT495" s="690"/>
      <c r="AU495" s="690"/>
    </row>
    <row r="496" spans="46:47">
      <c r="AT496" s="690"/>
      <c r="AU496" s="690"/>
    </row>
    <row r="497" spans="46:47">
      <c r="AT497" s="690"/>
      <c r="AU497" s="690"/>
    </row>
    <row r="498" spans="46:47">
      <c r="AT498" s="690"/>
      <c r="AU498" s="690"/>
    </row>
    <row r="499" spans="46:47">
      <c r="AT499" s="690"/>
      <c r="AU499" s="690"/>
    </row>
    <row r="500" spans="46:47">
      <c r="AT500" s="690"/>
      <c r="AU500" s="690"/>
    </row>
    <row r="501" spans="46:47">
      <c r="AT501" s="690"/>
      <c r="AU501" s="690"/>
    </row>
    <row r="502" spans="46:47">
      <c r="AT502" s="690"/>
      <c r="AU502" s="690"/>
    </row>
    <row r="503" spans="46:47">
      <c r="AT503" s="690"/>
      <c r="AU503" s="690"/>
    </row>
    <row r="504" spans="46:47">
      <c r="AT504" s="690"/>
      <c r="AU504" s="690"/>
    </row>
    <row r="505" spans="46:47">
      <c r="AT505" s="690"/>
      <c r="AU505" s="690"/>
    </row>
    <row r="506" spans="46:47">
      <c r="AT506" s="690"/>
      <c r="AU506" s="690"/>
    </row>
    <row r="507" spans="46:47">
      <c r="AT507" s="690"/>
      <c r="AU507" s="690"/>
    </row>
    <row r="508" spans="46:47">
      <c r="AT508" s="690"/>
      <c r="AU508" s="690"/>
    </row>
    <row r="509" spans="46:47">
      <c r="AT509" s="690"/>
      <c r="AU509" s="690"/>
    </row>
    <row r="510" spans="46:47">
      <c r="AT510" s="690"/>
      <c r="AU510" s="690"/>
    </row>
    <row r="511" spans="46:47">
      <c r="AT511" s="690"/>
      <c r="AU511" s="690"/>
    </row>
    <row r="512" spans="46:47">
      <c r="AT512" s="690"/>
      <c r="AU512" s="690"/>
    </row>
    <row r="513" spans="46:47">
      <c r="AT513" s="690"/>
      <c r="AU513" s="690"/>
    </row>
    <row r="514" spans="46:47">
      <c r="AT514" s="690"/>
      <c r="AU514" s="690"/>
    </row>
    <row r="515" spans="46:47">
      <c r="AT515" s="690"/>
      <c r="AU515" s="690"/>
    </row>
    <row r="516" spans="46:47">
      <c r="AT516" s="690"/>
      <c r="AU516" s="690"/>
    </row>
    <row r="517" spans="46:47">
      <c r="AT517" s="690"/>
      <c r="AU517" s="690"/>
    </row>
    <row r="518" spans="46:47">
      <c r="AT518" s="690"/>
      <c r="AU518" s="690"/>
    </row>
    <row r="519" spans="46:47">
      <c r="AT519" s="690"/>
      <c r="AU519" s="690"/>
    </row>
    <row r="520" spans="46:47">
      <c r="AT520" s="690"/>
      <c r="AU520" s="690"/>
    </row>
    <row r="521" spans="46:47">
      <c r="AT521" s="690"/>
      <c r="AU521" s="690"/>
    </row>
    <row r="522" spans="46:47">
      <c r="AT522" s="690"/>
      <c r="AU522" s="690"/>
    </row>
    <row r="523" spans="46:47">
      <c r="AT523" s="690"/>
      <c r="AU523" s="690"/>
    </row>
    <row r="524" spans="46:47">
      <c r="AT524" s="690"/>
      <c r="AU524" s="690"/>
    </row>
    <row r="525" spans="46:47">
      <c r="AT525" s="690"/>
      <c r="AU525" s="690"/>
    </row>
    <row r="526" spans="46:47">
      <c r="AT526" s="690"/>
      <c r="AU526" s="690"/>
    </row>
    <row r="527" spans="46:47">
      <c r="AT527" s="690"/>
      <c r="AU527" s="690"/>
    </row>
    <row r="528" spans="46:47">
      <c r="AT528" s="690"/>
      <c r="AU528" s="690"/>
    </row>
    <row r="529" spans="46:47">
      <c r="AT529" s="690"/>
      <c r="AU529" s="690"/>
    </row>
    <row r="530" spans="46:47">
      <c r="AT530" s="690"/>
      <c r="AU530" s="690"/>
    </row>
    <row r="531" spans="46:47">
      <c r="AT531" s="690"/>
      <c r="AU531" s="690"/>
    </row>
    <row r="532" spans="46:47">
      <c r="AT532" s="690"/>
      <c r="AU532" s="690"/>
    </row>
    <row r="533" spans="46:47">
      <c r="AT533" s="690"/>
      <c r="AU533" s="690"/>
    </row>
    <row r="534" spans="46:47">
      <c r="AT534" s="690"/>
      <c r="AU534" s="690"/>
    </row>
    <row r="535" spans="46:47">
      <c r="AT535" s="690"/>
      <c r="AU535" s="690"/>
    </row>
    <row r="536" spans="46:47">
      <c r="AT536" s="690"/>
      <c r="AU536" s="690"/>
    </row>
    <row r="537" spans="46:47">
      <c r="AT537" s="690"/>
      <c r="AU537" s="690"/>
    </row>
    <row r="538" spans="46:47">
      <c r="AT538" s="690"/>
      <c r="AU538" s="690"/>
    </row>
    <row r="539" spans="46:47">
      <c r="AT539" s="690"/>
      <c r="AU539" s="690"/>
    </row>
    <row r="540" spans="46:47">
      <c r="AT540" s="690"/>
      <c r="AU540" s="690"/>
    </row>
    <row r="541" spans="46:47">
      <c r="AT541" s="690"/>
      <c r="AU541" s="690"/>
    </row>
    <row r="542" spans="46:47">
      <c r="AT542" s="690"/>
      <c r="AU542" s="690"/>
    </row>
    <row r="543" spans="46:47">
      <c r="AT543" s="690"/>
      <c r="AU543" s="690"/>
    </row>
    <row r="544" spans="46:47">
      <c r="AT544" s="690"/>
      <c r="AU544" s="690"/>
    </row>
    <row r="545" spans="46:47">
      <c r="AT545" s="690"/>
      <c r="AU545" s="690"/>
    </row>
    <row r="546" spans="46:47">
      <c r="AT546" s="690"/>
      <c r="AU546" s="690"/>
    </row>
    <row r="547" spans="46:47">
      <c r="AT547" s="690"/>
      <c r="AU547" s="690"/>
    </row>
    <row r="548" spans="46:47">
      <c r="AT548" s="690"/>
      <c r="AU548" s="690"/>
    </row>
    <row r="549" spans="46:47">
      <c r="AT549" s="690"/>
      <c r="AU549" s="690"/>
    </row>
    <row r="550" spans="46:47">
      <c r="AT550" s="690"/>
      <c r="AU550" s="690"/>
    </row>
    <row r="551" spans="46:47">
      <c r="AT551" s="690"/>
      <c r="AU551" s="690"/>
    </row>
    <row r="552" spans="46:47">
      <c r="AT552" s="690"/>
      <c r="AU552" s="690"/>
    </row>
    <row r="553" spans="46:47">
      <c r="AT553" s="690"/>
      <c r="AU553" s="690"/>
    </row>
    <row r="554" spans="46:47">
      <c r="AT554" s="690"/>
      <c r="AU554" s="690"/>
    </row>
    <row r="555" spans="46:47">
      <c r="AT555" s="690"/>
      <c r="AU555" s="690"/>
    </row>
    <row r="556" spans="46:47">
      <c r="AT556" s="690"/>
      <c r="AU556" s="690"/>
    </row>
    <row r="557" spans="46:47">
      <c r="AT557" s="690"/>
      <c r="AU557" s="690"/>
    </row>
    <row r="558" spans="46:47">
      <c r="AT558" s="690"/>
      <c r="AU558" s="690"/>
    </row>
    <row r="559" spans="46:47">
      <c r="AT559" s="690"/>
      <c r="AU559" s="690"/>
    </row>
    <row r="560" spans="46:47">
      <c r="AT560" s="690"/>
      <c r="AU560" s="690"/>
    </row>
    <row r="561" spans="46:47">
      <c r="AT561" s="690"/>
      <c r="AU561" s="690"/>
    </row>
    <row r="562" spans="46:47">
      <c r="AT562" s="690"/>
      <c r="AU562" s="690"/>
    </row>
    <row r="563" spans="46:47">
      <c r="AT563" s="690"/>
      <c r="AU563" s="690"/>
    </row>
    <row r="564" spans="46:47">
      <c r="AT564" s="690"/>
      <c r="AU564" s="690"/>
    </row>
    <row r="565" spans="46:47">
      <c r="AT565" s="690"/>
      <c r="AU565" s="690"/>
    </row>
    <row r="566" spans="46:47">
      <c r="AT566" s="690"/>
      <c r="AU566" s="690"/>
    </row>
    <row r="567" spans="46:47">
      <c r="AT567" s="690"/>
      <c r="AU567" s="690"/>
    </row>
    <row r="568" spans="46:47">
      <c r="AT568" s="690"/>
      <c r="AU568" s="690"/>
    </row>
    <row r="569" spans="46:47">
      <c r="AT569" s="690"/>
      <c r="AU569" s="690"/>
    </row>
    <row r="570" spans="46:47">
      <c r="AT570" s="690"/>
      <c r="AU570" s="690"/>
    </row>
    <row r="571" spans="46:47">
      <c r="AT571" s="690"/>
      <c r="AU571" s="690"/>
    </row>
    <row r="572" spans="46:47">
      <c r="AT572" s="690"/>
      <c r="AU572" s="690"/>
    </row>
    <row r="573" spans="46:47">
      <c r="AT573" s="690"/>
      <c r="AU573" s="690"/>
    </row>
    <row r="574" spans="46:47">
      <c r="AT574" s="690"/>
      <c r="AU574" s="690"/>
    </row>
    <row r="575" spans="46:47">
      <c r="AT575" s="690"/>
      <c r="AU575" s="690"/>
    </row>
    <row r="576" spans="46:47">
      <c r="AT576" s="690"/>
      <c r="AU576" s="690"/>
    </row>
    <row r="577" spans="46:47">
      <c r="AT577" s="690"/>
      <c r="AU577" s="690"/>
    </row>
    <row r="578" spans="46:47">
      <c r="AT578" s="690"/>
      <c r="AU578" s="690"/>
    </row>
    <row r="579" spans="46:47">
      <c r="AT579" s="690"/>
      <c r="AU579" s="690"/>
    </row>
    <row r="580" spans="46:47">
      <c r="AT580" s="690"/>
      <c r="AU580" s="690"/>
    </row>
    <row r="581" spans="46:47">
      <c r="AT581" s="690"/>
      <c r="AU581" s="690"/>
    </row>
    <row r="582" spans="46:47">
      <c r="AT582" s="690"/>
      <c r="AU582" s="690"/>
    </row>
    <row r="583" spans="46:47">
      <c r="AT583" s="690"/>
      <c r="AU583" s="690"/>
    </row>
    <row r="584" spans="46:47">
      <c r="AT584" s="690"/>
      <c r="AU584" s="690"/>
    </row>
    <row r="585" spans="46:47">
      <c r="AT585" s="690"/>
      <c r="AU585" s="690"/>
    </row>
    <row r="586" spans="46:47">
      <c r="AT586" s="690"/>
      <c r="AU586" s="690"/>
    </row>
    <row r="587" spans="46:47">
      <c r="AT587" s="690"/>
      <c r="AU587" s="690"/>
    </row>
    <row r="588" spans="46:47">
      <c r="AT588" s="690"/>
      <c r="AU588" s="690"/>
    </row>
    <row r="589" spans="46:47">
      <c r="AT589" s="690"/>
      <c r="AU589" s="690"/>
    </row>
    <row r="590" spans="46:47">
      <c r="AT590" s="690"/>
      <c r="AU590" s="690"/>
    </row>
    <row r="591" spans="46:47">
      <c r="AT591" s="690"/>
      <c r="AU591" s="690"/>
    </row>
    <row r="592" spans="46:47">
      <c r="AT592" s="690"/>
      <c r="AU592" s="690"/>
    </row>
    <row r="593" spans="46:47">
      <c r="AT593" s="690"/>
      <c r="AU593" s="690"/>
    </row>
    <row r="594" spans="46:47">
      <c r="AT594" s="690"/>
      <c r="AU594" s="690"/>
    </row>
    <row r="595" spans="46:47">
      <c r="AT595" s="690"/>
      <c r="AU595" s="690"/>
    </row>
    <row r="596" spans="46:47">
      <c r="AT596" s="690"/>
      <c r="AU596" s="690"/>
    </row>
    <row r="597" spans="46:47">
      <c r="AT597" s="690"/>
      <c r="AU597" s="690"/>
    </row>
    <row r="598" spans="46:47">
      <c r="AT598" s="690"/>
      <c r="AU598" s="690"/>
    </row>
    <row r="599" spans="46:47">
      <c r="AT599" s="690"/>
      <c r="AU599" s="690"/>
    </row>
    <row r="600" spans="46:47">
      <c r="AT600" s="690"/>
      <c r="AU600" s="690"/>
    </row>
    <row r="601" spans="46:47">
      <c r="AT601" s="690"/>
      <c r="AU601" s="690"/>
    </row>
    <row r="602" spans="46:47">
      <c r="AT602" s="690"/>
      <c r="AU602" s="690"/>
    </row>
    <row r="603" spans="46:47">
      <c r="AT603" s="690"/>
      <c r="AU603" s="690"/>
    </row>
    <row r="604" spans="46:47">
      <c r="AT604" s="690"/>
      <c r="AU604" s="690"/>
    </row>
    <row r="605" spans="46:47">
      <c r="AT605" s="690"/>
      <c r="AU605" s="690"/>
    </row>
    <row r="606" spans="46:47">
      <c r="AT606" s="690"/>
      <c r="AU606" s="690"/>
    </row>
    <row r="607" spans="46:47">
      <c r="AT607" s="690"/>
      <c r="AU607" s="690"/>
    </row>
    <row r="608" spans="46:47">
      <c r="AT608" s="690"/>
      <c r="AU608" s="690"/>
    </row>
    <row r="609" spans="46:47">
      <c r="AT609" s="690"/>
      <c r="AU609" s="690"/>
    </row>
    <row r="610" spans="46:47">
      <c r="AT610" s="690"/>
      <c r="AU610" s="690"/>
    </row>
    <row r="611" spans="46:47">
      <c r="AT611" s="690"/>
      <c r="AU611" s="690"/>
    </row>
    <row r="612" spans="46:47">
      <c r="AT612" s="690"/>
      <c r="AU612" s="690"/>
    </row>
    <row r="613" spans="46:47">
      <c r="AT613" s="690"/>
      <c r="AU613" s="690"/>
    </row>
    <row r="614" spans="46:47">
      <c r="AT614" s="690"/>
      <c r="AU614" s="690"/>
    </row>
    <row r="615" spans="46:47">
      <c r="AT615" s="690"/>
      <c r="AU615" s="690"/>
    </row>
    <row r="616" spans="46:47">
      <c r="AT616" s="690"/>
      <c r="AU616" s="690"/>
    </row>
    <row r="617" spans="46:47">
      <c r="AT617" s="690"/>
      <c r="AU617" s="690"/>
    </row>
    <row r="618" spans="46:47">
      <c r="AT618" s="690"/>
      <c r="AU618" s="690"/>
    </row>
    <row r="619" spans="46:47">
      <c r="AT619" s="690"/>
      <c r="AU619" s="690"/>
    </row>
    <row r="620" spans="46:47">
      <c r="AT620" s="690"/>
      <c r="AU620" s="690"/>
    </row>
    <row r="621" spans="46:47">
      <c r="AT621" s="690"/>
      <c r="AU621" s="690"/>
    </row>
    <row r="622" spans="46:47">
      <c r="AT622" s="690"/>
      <c r="AU622" s="690"/>
    </row>
    <row r="623" spans="46:47">
      <c r="AT623" s="690"/>
      <c r="AU623" s="690"/>
    </row>
    <row r="624" spans="46:47">
      <c r="AT624" s="690"/>
      <c r="AU624" s="690"/>
    </row>
    <row r="625" spans="46:47">
      <c r="AT625" s="690"/>
      <c r="AU625" s="690"/>
    </row>
    <row r="626" spans="46:47">
      <c r="AT626" s="690"/>
      <c r="AU626" s="690"/>
    </row>
    <row r="627" spans="46:47">
      <c r="AT627" s="690"/>
      <c r="AU627" s="690"/>
    </row>
    <row r="628" spans="46:47">
      <c r="AT628" s="690"/>
      <c r="AU628" s="690"/>
    </row>
    <row r="629" spans="46:47">
      <c r="AT629" s="690"/>
      <c r="AU629" s="690"/>
    </row>
    <row r="630" spans="46:47">
      <c r="AT630" s="690"/>
      <c r="AU630" s="690"/>
    </row>
    <row r="631" spans="46:47">
      <c r="AT631" s="690"/>
      <c r="AU631" s="690"/>
    </row>
    <row r="632" spans="46:47">
      <c r="AT632" s="690"/>
      <c r="AU632" s="690"/>
    </row>
    <row r="633" spans="46:47">
      <c r="AT633" s="690"/>
      <c r="AU633" s="690"/>
    </row>
    <row r="634" spans="46:47">
      <c r="AT634" s="690"/>
      <c r="AU634" s="690"/>
    </row>
    <row r="635" spans="46:47">
      <c r="AT635" s="690"/>
      <c r="AU635" s="690"/>
    </row>
    <row r="636" spans="46:47">
      <c r="AT636" s="690"/>
      <c r="AU636" s="690"/>
    </row>
    <row r="637" spans="46:47">
      <c r="AT637" s="690"/>
      <c r="AU637" s="690"/>
    </row>
    <row r="638" spans="46:47">
      <c r="AT638" s="690"/>
      <c r="AU638" s="690"/>
    </row>
    <row r="639" spans="46:47">
      <c r="AT639" s="690"/>
      <c r="AU639" s="690"/>
    </row>
    <row r="640" spans="46:47">
      <c r="AT640" s="690"/>
      <c r="AU640" s="690"/>
    </row>
    <row r="641" spans="46:47">
      <c r="AT641" s="690"/>
      <c r="AU641" s="690"/>
    </row>
    <row r="642" spans="46:47">
      <c r="AT642" s="690"/>
      <c r="AU642" s="690"/>
    </row>
    <row r="643" spans="46:47">
      <c r="AT643" s="690"/>
      <c r="AU643" s="690"/>
    </row>
    <row r="644" spans="46:47">
      <c r="AT644" s="690"/>
      <c r="AU644" s="690"/>
    </row>
    <row r="645" spans="46:47">
      <c r="AT645" s="690"/>
      <c r="AU645" s="690"/>
    </row>
    <row r="646" spans="46:47">
      <c r="AT646" s="690"/>
      <c r="AU646" s="690"/>
    </row>
    <row r="647" spans="46:47">
      <c r="AT647" s="690"/>
      <c r="AU647" s="690"/>
    </row>
    <row r="648" spans="46:47">
      <c r="AT648" s="690"/>
      <c r="AU648" s="690"/>
    </row>
    <row r="649" spans="46:47">
      <c r="AT649" s="690"/>
      <c r="AU649" s="690"/>
    </row>
    <row r="650" spans="46:47">
      <c r="AT650" s="690"/>
      <c r="AU650" s="690"/>
    </row>
    <row r="651" spans="46:47">
      <c r="AT651" s="690"/>
      <c r="AU651" s="690"/>
    </row>
    <row r="652" spans="46:47">
      <c r="AT652" s="690"/>
      <c r="AU652" s="690"/>
    </row>
    <row r="653" spans="46:47">
      <c r="AT653" s="690"/>
      <c r="AU653" s="690"/>
    </row>
    <row r="654" spans="46:47">
      <c r="AT654" s="690"/>
      <c r="AU654" s="690"/>
    </row>
    <row r="655" spans="46:47">
      <c r="AT655" s="690"/>
      <c r="AU655" s="690"/>
    </row>
    <row r="656" spans="46:47">
      <c r="AT656" s="690"/>
      <c r="AU656" s="690"/>
    </row>
    <row r="657" spans="46:47">
      <c r="AT657" s="690"/>
      <c r="AU657" s="690"/>
    </row>
    <row r="658" spans="46:47">
      <c r="AT658" s="690"/>
      <c r="AU658" s="690"/>
    </row>
    <row r="659" spans="46:47">
      <c r="AT659" s="690"/>
      <c r="AU659" s="690"/>
    </row>
    <row r="660" spans="46:47">
      <c r="AT660" s="690"/>
      <c r="AU660" s="690"/>
    </row>
    <row r="661" spans="46:47">
      <c r="AT661" s="690"/>
      <c r="AU661" s="690"/>
    </row>
    <row r="662" spans="46:47">
      <c r="AT662" s="690"/>
      <c r="AU662" s="690"/>
    </row>
    <row r="663" spans="46:47">
      <c r="AT663" s="690"/>
      <c r="AU663" s="690"/>
    </row>
    <row r="664" spans="46:47">
      <c r="AT664" s="690"/>
      <c r="AU664" s="690"/>
    </row>
    <row r="665" spans="46:47">
      <c r="AT665" s="690"/>
      <c r="AU665" s="690"/>
    </row>
    <row r="666" spans="46:47">
      <c r="AT666" s="690"/>
      <c r="AU666" s="690"/>
    </row>
    <row r="667" spans="46:47">
      <c r="AT667" s="690"/>
      <c r="AU667" s="690"/>
    </row>
    <row r="668" spans="46:47">
      <c r="AT668" s="690"/>
      <c r="AU668" s="690"/>
    </row>
    <row r="669" spans="46:47">
      <c r="AT669" s="690"/>
      <c r="AU669" s="690"/>
    </row>
    <row r="670" spans="46:47">
      <c r="AT670" s="690"/>
      <c r="AU670" s="690"/>
    </row>
    <row r="671" spans="46:47">
      <c r="AT671" s="690"/>
      <c r="AU671" s="690"/>
    </row>
    <row r="672" spans="46:47">
      <c r="AT672" s="690"/>
      <c r="AU672" s="690"/>
    </row>
    <row r="673" spans="46:47">
      <c r="AT673" s="690"/>
      <c r="AU673" s="690"/>
    </row>
    <row r="674" spans="46:47">
      <c r="AT674" s="690"/>
      <c r="AU674" s="690"/>
    </row>
    <row r="675" spans="46:47">
      <c r="AT675" s="690"/>
      <c r="AU675" s="690"/>
    </row>
    <row r="676" spans="46:47">
      <c r="AT676" s="690"/>
      <c r="AU676" s="690"/>
    </row>
    <row r="677" spans="46:47">
      <c r="AT677" s="690"/>
      <c r="AU677" s="690"/>
    </row>
    <row r="678" spans="46:47">
      <c r="AT678" s="690"/>
      <c r="AU678" s="690"/>
    </row>
    <row r="679" spans="46:47">
      <c r="AT679" s="690"/>
      <c r="AU679" s="690"/>
    </row>
    <row r="680" spans="46:47">
      <c r="AT680" s="690"/>
      <c r="AU680" s="690"/>
    </row>
    <row r="681" spans="46:47">
      <c r="AT681" s="690"/>
      <c r="AU681" s="690"/>
    </row>
    <row r="682" spans="46:47">
      <c r="AT682" s="690"/>
      <c r="AU682" s="690"/>
    </row>
    <row r="683" spans="46:47">
      <c r="AT683" s="690"/>
      <c r="AU683" s="690"/>
    </row>
    <row r="684" spans="46:47">
      <c r="AT684" s="690"/>
      <c r="AU684" s="690"/>
    </row>
    <row r="685" spans="46:47">
      <c r="AT685" s="690"/>
      <c r="AU685" s="690"/>
    </row>
    <row r="686" spans="46:47">
      <c r="AT686" s="690"/>
      <c r="AU686" s="690"/>
    </row>
    <row r="687" spans="46:47">
      <c r="AT687" s="690"/>
      <c r="AU687" s="690"/>
    </row>
    <row r="688" spans="46:47">
      <c r="AT688" s="690"/>
      <c r="AU688" s="690"/>
    </row>
    <row r="689" spans="46:47">
      <c r="AT689" s="690"/>
      <c r="AU689" s="690"/>
    </row>
    <row r="690" spans="46:47">
      <c r="AT690" s="690"/>
      <c r="AU690" s="690"/>
    </row>
    <row r="691" spans="46:47">
      <c r="AT691" s="690"/>
      <c r="AU691" s="690"/>
    </row>
    <row r="692" spans="46:47">
      <c r="AT692" s="690"/>
      <c r="AU692" s="690"/>
    </row>
    <row r="693" spans="46:47">
      <c r="AT693" s="690"/>
      <c r="AU693" s="690"/>
    </row>
    <row r="694" spans="46:47">
      <c r="AT694" s="690"/>
      <c r="AU694" s="690"/>
    </row>
    <row r="695" spans="46:47">
      <c r="AT695" s="690"/>
      <c r="AU695" s="690"/>
    </row>
    <row r="696" spans="46:47">
      <c r="AT696" s="690"/>
      <c r="AU696" s="690"/>
    </row>
    <row r="697" spans="46:47">
      <c r="AT697" s="690"/>
      <c r="AU697" s="690"/>
    </row>
    <row r="698" spans="46:47">
      <c r="AT698" s="690"/>
      <c r="AU698" s="690"/>
    </row>
    <row r="699" spans="46:47">
      <c r="AT699" s="690"/>
      <c r="AU699" s="690"/>
    </row>
    <row r="700" spans="46:47">
      <c r="AT700" s="690"/>
      <c r="AU700" s="690"/>
    </row>
    <row r="701" spans="46:47">
      <c r="AT701" s="690"/>
      <c r="AU701" s="690"/>
    </row>
    <row r="702" spans="46:47">
      <c r="AT702" s="690"/>
      <c r="AU702" s="690"/>
    </row>
    <row r="703" spans="46:47">
      <c r="AT703" s="690"/>
      <c r="AU703" s="690"/>
    </row>
    <row r="704" spans="46:47">
      <c r="AT704" s="690"/>
      <c r="AU704" s="690"/>
    </row>
    <row r="705" spans="46:47">
      <c r="AT705" s="690"/>
      <c r="AU705" s="690"/>
    </row>
    <row r="706" spans="46:47">
      <c r="AT706" s="690"/>
      <c r="AU706" s="690"/>
    </row>
    <row r="707" spans="46:47">
      <c r="AT707" s="690"/>
      <c r="AU707" s="690"/>
    </row>
    <row r="708" spans="46:47">
      <c r="AT708" s="690"/>
      <c r="AU708" s="690"/>
    </row>
    <row r="709" spans="46:47">
      <c r="AT709" s="690"/>
      <c r="AU709" s="690"/>
    </row>
    <row r="710" spans="46:47">
      <c r="AT710" s="690"/>
      <c r="AU710" s="690"/>
    </row>
    <row r="711" spans="46:47">
      <c r="AT711" s="690"/>
      <c r="AU711" s="690"/>
    </row>
    <row r="712" spans="46:47">
      <c r="AT712" s="690"/>
      <c r="AU712" s="690"/>
    </row>
    <row r="713" spans="46:47">
      <c r="AT713" s="690"/>
      <c r="AU713" s="690"/>
    </row>
    <row r="714" spans="46:47">
      <c r="AT714" s="690"/>
      <c r="AU714" s="690"/>
    </row>
    <row r="715" spans="46:47">
      <c r="AT715" s="690"/>
      <c r="AU715" s="690"/>
    </row>
    <row r="716" spans="46:47">
      <c r="AT716" s="690"/>
      <c r="AU716" s="690"/>
    </row>
    <row r="717" spans="46:47">
      <c r="AT717" s="690"/>
      <c r="AU717" s="690"/>
    </row>
    <row r="718" spans="46:47">
      <c r="AT718" s="690"/>
      <c r="AU718" s="690"/>
    </row>
    <row r="719" spans="46:47">
      <c r="AT719" s="690"/>
      <c r="AU719" s="690"/>
    </row>
    <row r="720" spans="46:47">
      <c r="AT720" s="690"/>
      <c r="AU720" s="690"/>
    </row>
    <row r="721" spans="46:47">
      <c r="AT721" s="690"/>
      <c r="AU721" s="690"/>
    </row>
    <row r="722" spans="46:47">
      <c r="AT722" s="690"/>
      <c r="AU722" s="690"/>
    </row>
    <row r="723" spans="46:47">
      <c r="AT723" s="690"/>
      <c r="AU723" s="690"/>
    </row>
    <row r="724" spans="46:47">
      <c r="AT724" s="690"/>
      <c r="AU724" s="690"/>
    </row>
    <row r="725" spans="46:47">
      <c r="AT725" s="690"/>
      <c r="AU725" s="690"/>
    </row>
    <row r="726" spans="46:47">
      <c r="AT726" s="690"/>
      <c r="AU726" s="690"/>
    </row>
    <row r="727" spans="46:47">
      <c r="AT727" s="690"/>
      <c r="AU727" s="690"/>
    </row>
    <row r="728" spans="46:47">
      <c r="AT728" s="690"/>
      <c r="AU728" s="690"/>
    </row>
    <row r="729" spans="46:47">
      <c r="AT729" s="690"/>
      <c r="AU729" s="690"/>
    </row>
    <row r="730" spans="46:47">
      <c r="AT730" s="690"/>
      <c r="AU730" s="690"/>
    </row>
    <row r="731" spans="46:47">
      <c r="AT731" s="690"/>
      <c r="AU731" s="690"/>
    </row>
    <row r="732" spans="46:47">
      <c r="AT732" s="690"/>
      <c r="AU732" s="690"/>
    </row>
    <row r="733" spans="46:47">
      <c r="AT733" s="690"/>
      <c r="AU733" s="690"/>
    </row>
    <row r="734" spans="46:47">
      <c r="AT734" s="690"/>
      <c r="AU734" s="690"/>
    </row>
    <row r="735" spans="46:47">
      <c r="AT735" s="690"/>
      <c r="AU735" s="690"/>
    </row>
    <row r="736" spans="46:47">
      <c r="AT736" s="690"/>
      <c r="AU736" s="690"/>
    </row>
    <row r="737" spans="46:47">
      <c r="AT737" s="690"/>
      <c r="AU737" s="690"/>
    </row>
    <row r="738" spans="46:47">
      <c r="AT738" s="690"/>
      <c r="AU738" s="690"/>
    </row>
    <row r="739" spans="46:47">
      <c r="AT739" s="690"/>
      <c r="AU739" s="690"/>
    </row>
    <row r="740" spans="46:47">
      <c r="AT740" s="690"/>
      <c r="AU740" s="690"/>
    </row>
    <row r="741" spans="46:47">
      <c r="AT741" s="690"/>
      <c r="AU741" s="690"/>
    </row>
    <row r="742" spans="46:47">
      <c r="AT742" s="690"/>
      <c r="AU742" s="690"/>
    </row>
    <row r="743" spans="46:47">
      <c r="AT743" s="690"/>
      <c r="AU743" s="690"/>
    </row>
    <row r="744" spans="46:47">
      <c r="AT744" s="690"/>
      <c r="AU744" s="690"/>
    </row>
    <row r="745" spans="46:47">
      <c r="AT745" s="690"/>
      <c r="AU745" s="690"/>
    </row>
    <row r="746" spans="46:47">
      <c r="AT746" s="690"/>
      <c r="AU746" s="690"/>
    </row>
    <row r="747" spans="46:47">
      <c r="AT747" s="690"/>
      <c r="AU747" s="690"/>
    </row>
    <row r="748" spans="46:47">
      <c r="AT748" s="690"/>
      <c r="AU748" s="690"/>
    </row>
    <row r="749" spans="46:47">
      <c r="AT749" s="690"/>
      <c r="AU749" s="690"/>
    </row>
    <row r="750" spans="46:47">
      <c r="AT750" s="690"/>
      <c r="AU750" s="690"/>
    </row>
    <row r="751" spans="46:47">
      <c r="AT751" s="690"/>
      <c r="AU751" s="690"/>
    </row>
    <row r="752" spans="46:47">
      <c r="AT752" s="690"/>
      <c r="AU752" s="690"/>
    </row>
    <row r="753" spans="46:47">
      <c r="AT753" s="690"/>
      <c r="AU753" s="690"/>
    </row>
    <row r="754" spans="46:47">
      <c r="AT754" s="690"/>
      <c r="AU754" s="690"/>
    </row>
    <row r="755" spans="46:47">
      <c r="AT755" s="690"/>
      <c r="AU755" s="690"/>
    </row>
    <row r="756" spans="46:47">
      <c r="AT756" s="690"/>
      <c r="AU756" s="690"/>
    </row>
    <row r="757" spans="46:47">
      <c r="AT757" s="690"/>
      <c r="AU757" s="690"/>
    </row>
    <row r="758" spans="46:47">
      <c r="AT758" s="690"/>
      <c r="AU758" s="690"/>
    </row>
    <row r="759" spans="46:47">
      <c r="AT759" s="690"/>
      <c r="AU759" s="690"/>
    </row>
    <row r="760" spans="46:47">
      <c r="AT760" s="690"/>
      <c r="AU760" s="690"/>
    </row>
    <row r="761" spans="46:47">
      <c r="AT761" s="690"/>
      <c r="AU761" s="690"/>
    </row>
    <row r="762" spans="46:47">
      <c r="AT762" s="690"/>
      <c r="AU762" s="690"/>
    </row>
    <row r="763" spans="46:47">
      <c r="AT763" s="690"/>
      <c r="AU763" s="690"/>
    </row>
    <row r="764" spans="46:47">
      <c r="AT764" s="690"/>
      <c r="AU764" s="690"/>
    </row>
    <row r="765" spans="46:47">
      <c r="AT765" s="690"/>
      <c r="AU765" s="690"/>
    </row>
    <row r="766" spans="46:47">
      <c r="AT766" s="690"/>
      <c r="AU766" s="690"/>
    </row>
    <row r="767" spans="46:47">
      <c r="AT767" s="690"/>
      <c r="AU767" s="690"/>
    </row>
    <row r="768" spans="46:47">
      <c r="AT768" s="690"/>
      <c r="AU768" s="690"/>
    </row>
    <row r="769" spans="46:47">
      <c r="AT769" s="690"/>
      <c r="AU769" s="690"/>
    </row>
    <row r="770" spans="46:47">
      <c r="AT770" s="690"/>
      <c r="AU770" s="690"/>
    </row>
    <row r="771" spans="46:47">
      <c r="AT771" s="690"/>
      <c r="AU771" s="690"/>
    </row>
    <row r="772" spans="46:47">
      <c r="AT772" s="690"/>
      <c r="AU772" s="690"/>
    </row>
    <row r="773" spans="46:47">
      <c r="AT773" s="690"/>
      <c r="AU773" s="690"/>
    </row>
    <row r="774" spans="46:47">
      <c r="AT774" s="690"/>
      <c r="AU774" s="690"/>
    </row>
    <row r="775" spans="46:47">
      <c r="AT775" s="690"/>
      <c r="AU775" s="690"/>
    </row>
    <row r="776" spans="46:47">
      <c r="AT776" s="690"/>
      <c r="AU776" s="690"/>
    </row>
    <row r="777" spans="46:47">
      <c r="AT777" s="690"/>
      <c r="AU777" s="690"/>
    </row>
    <row r="778" spans="46:47">
      <c r="AT778" s="690"/>
      <c r="AU778" s="690"/>
    </row>
    <row r="779" spans="46:47">
      <c r="AT779" s="690"/>
      <c r="AU779" s="690"/>
    </row>
    <row r="780" spans="46:47">
      <c r="AT780" s="690"/>
      <c r="AU780" s="690"/>
    </row>
    <row r="781" spans="46:47">
      <c r="AT781" s="690"/>
      <c r="AU781" s="690"/>
    </row>
    <row r="782" spans="46:47">
      <c r="AT782" s="690"/>
      <c r="AU782" s="690"/>
    </row>
    <row r="783" spans="46:47">
      <c r="AT783" s="690"/>
      <c r="AU783" s="690"/>
    </row>
    <row r="784" spans="46:47">
      <c r="AT784" s="690"/>
      <c r="AU784" s="690"/>
    </row>
    <row r="785" spans="46:47">
      <c r="AT785" s="690"/>
      <c r="AU785" s="690"/>
    </row>
    <row r="786" spans="46:47">
      <c r="AT786" s="690"/>
      <c r="AU786" s="690"/>
    </row>
    <row r="787" spans="46:47">
      <c r="AT787" s="690"/>
      <c r="AU787" s="690"/>
    </row>
    <row r="788" spans="46:47">
      <c r="AT788" s="690"/>
      <c r="AU788" s="690"/>
    </row>
    <row r="789" spans="46:47">
      <c r="AT789" s="690"/>
      <c r="AU789" s="690"/>
    </row>
    <row r="790" spans="46:47">
      <c r="AT790" s="690"/>
      <c r="AU790" s="690"/>
    </row>
    <row r="791" spans="46:47">
      <c r="AT791" s="690"/>
      <c r="AU791" s="690"/>
    </row>
    <row r="792" spans="46:47">
      <c r="AT792" s="690"/>
      <c r="AU792" s="690"/>
    </row>
    <row r="793" spans="46:47">
      <c r="AT793" s="690"/>
      <c r="AU793" s="690"/>
    </row>
    <row r="794" spans="46:47">
      <c r="AT794" s="690"/>
      <c r="AU794" s="690"/>
    </row>
    <row r="795" spans="46:47">
      <c r="AT795" s="690"/>
      <c r="AU795" s="690"/>
    </row>
    <row r="796" spans="46:47">
      <c r="AT796" s="690"/>
      <c r="AU796" s="690"/>
    </row>
    <row r="797" spans="46:47">
      <c r="AT797" s="690"/>
      <c r="AU797" s="690"/>
    </row>
    <row r="798" spans="46:47">
      <c r="AT798" s="690"/>
      <c r="AU798" s="690"/>
    </row>
    <row r="799" spans="46:47">
      <c r="AT799" s="690"/>
      <c r="AU799" s="690"/>
    </row>
    <row r="800" spans="46:47">
      <c r="AT800" s="690"/>
      <c r="AU800" s="690"/>
    </row>
    <row r="801" spans="46:47">
      <c r="AT801" s="690"/>
      <c r="AU801" s="690"/>
    </row>
    <row r="802" spans="46:47">
      <c r="AT802" s="690"/>
      <c r="AU802" s="690"/>
    </row>
    <row r="803" spans="46:47">
      <c r="AT803" s="690"/>
      <c r="AU803" s="690"/>
    </row>
    <row r="804" spans="46:47">
      <c r="AT804" s="690"/>
      <c r="AU804" s="690"/>
    </row>
    <row r="805" spans="46:47">
      <c r="AT805" s="690"/>
      <c r="AU805" s="690"/>
    </row>
    <row r="806" spans="46:47">
      <c r="AT806" s="690"/>
      <c r="AU806" s="690"/>
    </row>
    <row r="807" spans="46:47">
      <c r="AT807" s="690"/>
      <c r="AU807" s="690"/>
    </row>
    <row r="808" spans="46:47">
      <c r="AT808" s="690"/>
      <c r="AU808" s="690"/>
    </row>
    <row r="809" spans="46:47">
      <c r="AT809" s="690"/>
      <c r="AU809" s="690"/>
    </row>
    <row r="810" spans="46:47">
      <c r="AT810" s="690"/>
      <c r="AU810" s="690"/>
    </row>
    <row r="811" spans="46:47">
      <c r="AT811" s="690"/>
      <c r="AU811" s="690"/>
    </row>
    <row r="812" spans="46:47">
      <c r="AT812" s="690"/>
      <c r="AU812" s="690"/>
    </row>
    <row r="813" spans="46:47">
      <c r="AT813" s="690"/>
      <c r="AU813" s="690"/>
    </row>
    <row r="814" spans="46:47">
      <c r="AT814" s="690"/>
      <c r="AU814" s="690"/>
    </row>
    <row r="815" spans="46:47">
      <c r="AT815" s="690"/>
      <c r="AU815" s="690"/>
    </row>
    <row r="816" spans="46:47">
      <c r="AT816" s="690"/>
      <c r="AU816" s="690"/>
    </row>
    <row r="817" spans="46:47">
      <c r="AT817" s="690"/>
      <c r="AU817" s="690"/>
    </row>
    <row r="818" spans="46:47">
      <c r="AT818" s="690"/>
      <c r="AU818" s="690"/>
    </row>
    <row r="819" spans="46:47">
      <c r="AT819" s="690"/>
      <c r="AU819" s="690"/>
    </row>
    <row r="820" spans="46:47">
      <c r="AT820" s="690"/>
      <c r="AU820" s="690"/>
    </row>
    <row r="821" spans="46:47">
      <c r="AT821" s="690"/>
      <c r="AU821" s="690"/>
    </row>
    <row r="822" spans="46:47">
      <c r="AT822" s="690"/>
      <c r="AU822" s="690"/>
    </row>
    <row r="823" spans="46:47">
      <c r="AT823" s="690"/>
      <c r="AU823" s="690"/>
    </row>
    <row r="824" spans="46:47">
      <c r="AT824" s="690"/>
      <c r="AU824" s="690"/>
    </row>
    <row r="825" spans="46:47">
      <c r="AT825" s="690"/>
      <c r="AU825" s="690"/>
    </row>
    <row r="826" spans="46:47">
      <c r="AT826" s="690"/>
      <c r="AU826" s="690"/>
    </row>
    <row r="827" spans="46:47">
      <c r="AT827" s="690"/>
      <c r="AU827" s="690"/>
    </row>
    <row r="828" spans="46:47">
      <c r="AT828" s="690"/>
      <c r="AU828" s="690"/>
    </row>
    <row r="829" spans="46:47">
      <c r="AT829" s="690"/>
      <c r="AU829" s="690"/>
    </row>
    <row r="830" spans="46:47">
      <c r="AT830" s="690"/>
      <c r="AU830" s="690"/>
    </row>
    <row r="831" spans="46:47">
      <c r="AT831" s="690"/>
      <c r="AU831" s="690"/>
    </row>
    <row r="832" spans="46:47">
      <c r="AT832" s="690"/>
      <c r="AU832" s="690"/>
    </row>
    <row r="833" spans="46:47">
      <c r="AT833" s="690"/>
      <c r="AU833" s="690"/>
    </row>
    <row r="834" spans="46:47">
      <c r="AT834" s="690"/>
      <c r="AU834" s="690"/>
    </row>
    <row r="835" spans="46:47">
      <c r="AT835" s="690"/>
      <c r="AU835" s="690"/>
    </row>
    <row r="836" spans="46:47">
      <c r="AT836" s="690"/>
      <c r="AU836" s="690"/>
    </row>
    <row r="837" spans="46:47">
      <c r="AT837" s="690"/>
      <c r="AU837" s="690"/>
    </row>
    <row r="838" spans="46:47">
      <c r="AT838" s="690"/>
      <c r="AU838" s="690"/>
    </row>
    <row r="839" spans="46:47">
      <c r="AT839" s="690"/>
      <c r="AU839" s="690"/>
    </row>
    <row r="840" spans="46:47">
      <c r="AT840" s="690"/>
      <c r="AU840" s="690"/>
    </row>
    <row r="841" spans="46:47">
      <c r="AT841" s="690"/>
      <c r="AU841" s="690"/>
    </row>
    <row r="842" spans="46:47">
      <c r="AT842" s="690"/>
      <c r="AU842" s="690"/>
    </row>
    <row r="843" spans="46:47">
      <c r="AT843" s="690"/>
      <c r="AU843" s="690"/>
    </row>
    <row r="844" spans="46:47">
      <c r="AT844" s="690"/>
      <c r="AU844" s="690"/>
    </row>
    <row r="845" spans="46:47">
      <c r="AT845" s="690"/>
      <c r="AU845" s="690"/>
    </row>
    <row r="846" spans="46:47">
      <c r="AT846" s="690"/>
      <c r="AU846" s="690"/>
    </row>
    <row r="847" spans="46:47">
      <c r="AT847" s="690"/>
      <c r="AU847" s="690"/>
    </row>
    <row r="848" spans="46:47">
      <c r="AT848" s="690"/>
      <c r="AU848" s="690"/>
    </row>
    <row r="849" spans="46:47">
      <c r="AT849" s="690"/>
      <c r="AU849" s="690"/>
    </row>
    <row r="850" spans="46:47">
      <c r="AT850" s="690"/>
      <c r="AU850" s="690"/>
    </row>
    <row r="851" spans="46:47">
      <c r="AT851" s="690"/>
      <c r="AU851" s="690"/>
    </row>
    <row r="852" spans="46:47">
      <c r="AT852" s="690"/>
      <c r="AU852" s="690"/>
    </row>
    <row r="853" spans="46:47">
      <c r="AT853" s="690"/>
      <c r="AU853" s="690"/>
    </row>
    <row r="854" spans="46:47">
      <c r="AT854" s="690"/>
      <c r="AU854" s="690"/>
    </row>
    <row r="855" spans="46:47">
      <c r="AT855" s="690"/>
      <c r="AU855" s="690"/>
    </row>
    <row r="856" spans="46:47">
      <c r="AT856" s="690"/>
      <c r="AU856" s="690"/>
    </row>
    <row r="857" spans="46:47">
      <c r="AT857" s="690"/>
      <c r="AU857" s="690"/>
    </row>
    <row r="858" spans="46:47">
      <c r="AT858" s="690"/>
      <c r="AU858" s="690"/>
    </row>
    <row r="859" spans="46:47">
      <c r="AT859" s="690"/>
      <c r="AU859" s="690"/>
    </row>
    <row r="860" spans="46:47">
      <c r="AT860" s="690"/>
      <c r="AU860" s="690"/>
    </row>
    <row r="861" spans="46:47">
      <c r="AT861" s="690"/>
      <c r="AU861" s="690"/>
    </row>
    <row r="862" spans="46:47">
      <c r="AT862" s="690"/>
      <c r="AU862" s="690"/>
    </row>
    <row r="863" spans="46:47">
      <c r="AT863" s="690"/>
      <c r="AU863" s="690"/>
    </row>
    <row r="864" spans="46:47">
      <c r="AT864" s="690"/>
      <c r="AU864" s="690"/>
    </row>
    <row r="865" spans="46:47">
      <c r="AT865" s="690"/>
      <c r="AU865" s="690"/>
    </row>
    <row r="866" spans="46:47">
      <c r="AT866" s="690"/>
      <c r="AU866" s="690"/>
    </row>
    <row r="867" spans="46:47">
      <c r="AT867" s="690"/>
      <c r="AU867" s="690"/>
    </row>
    <row r="868" spans="46:47">
      <c r="AT868" s="690"/>
      <c r="AU868" s="690"/>
    </row>
    <row r="869" spans="46:47">
      <c r="AT869" s="690"/>
      <c r="AU869" s="690"/>
    </row>
    <row r="870" spans="46:47">
      <c r="AT870" s="690"/>
      <c r="AU870" s="690"/>
    </row>
    <row r="871" spans="46:47">
      <c r="AT871" s="690"/>
      <c r="AU871" s="690"/>
    </row>
    <row r="872" spans="46:47">
      <c r="AT872" s="690"/>
      <c r="AU872" s="690"/>
    </row>
    <row r="873" spans="46:47">
      <c r="AT873" s="690"/>
      <c r="AU873" s="690"/>
    </row>
    <row r="874" spans="46:47">
      <c r="AT874" s="690"/>
      <c r="AU874" s="690"/>
    </row>
    <row r="875" spans="46:47">
      <c r="AT875" s="690"/>
      <c r="AU875" s="690"/>
    </row>
    <row r="876" spans="46:47">
      <c r="AT876" s="690"/>
      <c r="AU876" s="690"/>
    </row>
    <row r="877" spans="46:47">
      <c r="AT877" s="690"/>
      <c r="AU877" s="690"/>
    </row>
    <row r="878" spans="46:47">
      <c r="AT878" s="690"/>
      <c r="AU878" s="690"/>
    </row>
    <row r="879" spans="46:47">
      <c r="AT879" s="690"/>
      <c r="AU879" s="690"/>
    </row>
    <row r="880" spans="46:47">
      <c r="AT880" s="690"/>
      <c r="AU880" s="690"/>
    </row>
    <row r="881" spans="46:47">
      <c r="AT881" s="690"/>
      <c r="AU881" s="690"/>
    </row>
    <row r="882" spans="46:47">
      <c r="AT882" s="690"/>
      <c r="AU882" s="690"/>
    </row>
    <row r="883" spans="46:47">
      <c r="AT883" s="690"/>
      <c r="AU883" s="690"/>
    </row>
    <row r="884" spans="46:47">
      <c r="AT884" s="690"/>
      <c r="AU884" s="690"/>
    </row>
    <row r="885" spans="46:47">
      <c r="AT885" s="690"/>
      <c r="AU885" s="690"/>
    </row>
    <row r="886" spans="46:47">
      <c r="AT886" s="690"/>
      <c r="AU886" s="690"/>
    </row>
    <row r="887" spans="46:47">
      <c r="AT887" s="690"/>
      <c r="AU887" s="690"/>
    </row>
    <row r="888" spans="46:47">
      <c r="AT888" s="690"/>
      <c r="AU888" s="690"/>
    </row>
    <row r="889" spans="46:47">
      <c r="AT889" s="690"/>
      <c r="AU889" s="690"/>
    </row>
    <row r="890" spans="46:47">
      <c r="AT890" s="690"/>
      <c r="AU890" s="690"/>
    </row>
    <row r="891" spans="46:47">
      <c r="AT891" s="690"/>
      <c r="AU891" s="690"/>
    </row>
    <row r="892" spans="46:47">
      <c r="AT892" s="690"/>
      <c r="AU892" s="690"/>
    </row>
    <row r="893" spans="46:47">
      <c r="AT893" s="690"/>
      <c r="AU893" s="690"/>
    </row>
    <row r="894" spans="46:47">
      <c r="AT894" s="690"/>
      <c r="AU894" s="690"/>
    </row>
    <row r="895" spans="46:47">
      <c r="AT895" s="690"/>
      <c r="AU895" s="690"/>
    </row>
    <row r="896" spans="46:47">
      <c r="AT896" s="690"/>
      <c r="AU896" s="690"/>
    </row>
    <row r="897" spans="46:47">
      <c r="AT897" s="690"/>
      <c r="AU897" s="690"/>
    </row>
    <row r="898" spans="46:47">
      <c r="AT898" s="690"/>
      <c r="AU898" s="690"/>
    </row>
    <row r="899" spans="46:47">
      <c r="AT899" s="690"/>
      <c r="AU899" s="690"/>
    </row>
    <row r="900" spans="46:47">
      <c r="AT900" s="690"/>
      <c r="AU900" s="690"/>
    </row>
    <row r="901" spans="46:47">
      <c r="AT901" s="690"/>
      <c r="AU901" s="690"/>
    </row>
    <row r="902" spans="46:47">
      <c r="AT902" s="690"/>
      <c r="AU902" s="690"/>
    </row>
    <row r="903" spans="46:47">
      <c r="AT903" s="690"/>
      <c r="AU903" s="690"/>
    </row>
    <row r="904" spans="46:47">
      <c r="AT904" s="690"/>
      <c r="AU904" s="690"/>
    </row>
    <row r="905" spans="46:47">
      <c r="AT905" s="690"/>
      <c r="AU905" s="690"/>
    </row>
    <row r="906" spans="46:47">
      <c r="AT906" s="690"/>
      <c r="AU906" s="690"/>
    </row>
    <row r="907" spans="46:47">
      <c r="AT907" s="690"/>
      <c r="AU907" s="690"/>
    </row>
    <row r="908" spans="46:47">
      <c r="AT908" s="690"/>
      <c r="AU908" s="690"/>
    </row>
    <row r="909" spans="46:47">
      <c r="AT909" s="690"/>
      <c r="AU909" s="690"/>
    </row>
    <row r="910" spans="46:47">
      <c r="AT910" s="690"/>
      <c r="AU910" s="690"/>
    </row>
    <row r="911" spans="46:47">
      <c r="AT911" s="690"/>
      <c r="AU911" s="690"/>
    </row>
    <row r="912" spans="46:47">
      <c r="AT912" s="690"/>
      <c r="AU912" s="690"/>
    </row>
    <row r="913" spans="46:47">
      <c r="AT913" s="690"/>
      <c r="AU913" s="690"/>
    </row>
    <row r="914" spans="46:47">
      <c r="AT914" s="690"/>
      <c r="AU914" s="690"/>
    </row>
    <row r="915" spans="46:47">
      <c r="AT915" s="690"/>
      <c r="AU915" s="690"/>
    </row>
    <row r="916" spans="46:47">
      <c r="AT916" s="690"/>
      <c r="AU916" s="690"/>
    </row>
    <row r="917" spans="46:47">
      <c r="AT917" s="690"/>
      <c r="AU917" s="690"/>
    </row>
    <row r="918" spans="46:47">
      <c r="AT918" s="690"/>
      <c r="AU918" s="690"/>
    </row>
    <row r="919" spans="46:47">
      <c r="AT919" s="690"/>
      <c r="AU919" s="690"/>
    </row>
    <row r="920" spans="46:47">
      <c r="AT920" s="690"/>
      <c r="AU920" s="690"/>
    </row>
    <row r="921" spans="46:47">
      <c r="AT921" s="690"/>
      <c r="AU921" s="690"/>
    </row>
    <row r="922" spans="46:47">
      <c r="AT922" s="690"/>
      <c r="AU922" s="690"/>
    </row>
    <row r="923" spans="46:47">
      <c r="AT923" s="690"/>
      <c r="AU923" s="690"/>
    </row>
    <row r="924" spans="46:47">
      <c r="AT924" s="690"/>
      <c r="AU924" s="690"/>
    </row>
    <row r="925" spans="46:47">
      <c r="AT925" s="690"/>
      <c r="AU925" s="690"/>
    </row>
    <row r="926" spans="46:47">
      <c r="AT926" s="690"/>
      <c r="AU926" s="690"/>
    </row>
    <row r="927" spans="46:47">
      <c r="AT927" s="690"/>
      <c r="AU927" s="690"/>
    </row>
    <row r="928" spans="46:47">
      <c r="AT928" s="690"/>
      <c r="AU928" s="690"/>
    </row>
    <row r="929" spans="46:47">
      <c r="AT929" s="690"/>
      <c r="AU929" s="690"/>
    </row>
    <row r="930" spans="46:47">
      <c r="AT930" s="690"/>
      <c r="AU930" s="690"/>
    </row>
    <row r="931" spans="46:47">
      <c r="AT931" s="690"/>
      <c r="AU931" s="690"/>
    </row>
    <row r="932" spans="46:47">
      <c r="AT932" s="690"/>
      <c r="AU932" s="690"/>
    </row>
    <row r="933" spans="46:47">
      <c r="AT933" s="690"/>
      <c r="AU933" s="690"/>
    </row>
    <row r="934" spans="46:47">
      <c r="AT934" s="690"/>
      <c r="AU934" s="690"/>
    </row>
    <row r="935" spans="46:47">
      <c r="AT935" s="690"/>
      <c r="AU935" s="690"/>
    </row>
    <row r="936" spans="46:47">
      <c r="AT936" s="690"/>
      <c r="AU936" s="690"/>
    </row>
    <row r="937" spans="46:47">
      <c r="AT937" s="690"/>
      <c r="AU937" s="690"/>
    </row>
    <row r="938" spans="46:47">
      <c r="AT938" s="690"/>
      <c r="AU938" s="690"/>
    </row>
    <row r="939" spans="46:47">
      <c r="AT939" s="690"/>
      <c r="AU939" s="690"/>
    </row>
    <row r="940" spans="46:47">
      <c r="AT940" s="690"/>
      <c r="AU940" s="690"/>
    </row>
    <row r="941" spans="46:47">
      <c r="AT941" s="690"/>
      <c r="AU941" s="690"/>
    </row>
    <row r="942" spans="46:47">
      <c r="AT942" s="690"/>
      <c r="AU942" s="690"/>
    </row>
    <row r="943" spans="46:47">
      <c r="AT943" s="690"/>
      <c r="AU943" s="690"/>
    </row>
    <row r="944" spans="46:47">
      <c r="AT944" s="690"/>
      <c r="AU944" s="690"/>
    </row>
    <row r="945" spans="46:47">
      <c r="AT945" s="690"/>
      <c r="AU945" s="690"/>
    </row>
    <row r="946" spans="46:47">
      <c r="AT946" s="690"/>
      <c r="AU946" s="690"/>
    </row>
    <row r="947" spans="46:47">
      <c r="AT947" s="690"/>
      <c r="AU947" s="690"/>
    </row>
    <row r="948" spans="46:47">
      <c r="AT948" s="690"/>
      <c r="AU948" s="690"/>
    </row>
    <row r="949" spans="46:47">
      <c r="AT949" s="690"/>
      <c r="AU949" s="690"/>
    </row>
    <row r="950" spans="46:47">
      <c r="AT950" s="690"/>
      <c r="AU950" s="690"/>
    </row>
    <row r="951" spans="46:47">
      <c r="AT951" s="690"/>
      <c r="AU951" s="690"/>
    </row>
    <row r="952" spans="46:47">
      <c r="AT952" s="690"/>
      <c r="AU952" s="690"/>
    </row>
    <row r="953" spans="46:47">
      <c r="AT953" s="690"/>
      <c r="AU953" s="690"/>
    </row>
    <row r="954" spans="46:47">
      <c r="AT954" s="690"/>
      <c r="AU954" s="690"/>
    </row>
    <row r="955" spans="46:47">
      <c r="AT955" s="690"/>
      <c r="AU955" s="690"/>
    </row>
    <row r="956" spans="46:47">
      <c r="AT956" s="690"/>
      <c r="AU956" s="690"/>
    </row>
    <row r="957" spans="46:47">
      <c r="AT957" s="690"/>
      <c r="AU957" s="690"/>
    </row>
    <row r="958" spans="46:47">
      <c r="AT958" s="690"/>
      <c r="AU958" s="690"/>
    </row>
    <row r="959" spans="46:47">
      <c r="AT959" s="690"/>
      <c r="AU959" s="690"/>
    </row>
    <row r="960" spans="46:47">
      <c r="AT960" s="690"/>
      <c r="AU960" s="690"/>
    </row>
    <row r="961" spans="46:47">
      <c r="AT961" s="690"/>
      <c r="AU961" s="690"/>
    </row>
    <row r="962" spans="46:47">
      <c r="AT962" s="690"/>
      <c r="AU962" s="690"/>
    </row>
    <row r="963" spans="46:47">
      <c r="AT963" s="690"/>
      <c r="AU963" s="690"/>
    </row>
    <row r="964" spans="46:47">
      <c r="AT964" s="690"/>
      <c r="AU964" s="690"/>
    </row>
    <row r="965" spans="46:47">
      <c r="AT965" s="690"/>
      <c r="AU965" s="690"/>
    </row>
    <row r="966" spans="46:47">
      <c r="AT966" s="690"/>
      <c r="AU966" s="690"/>
    </row>
    <row r="967" spans="46:47">
      <c r="AT967" s="690"/>
      <c r="AU967" s="690"/>
    </row>
    <row r="968" spans="46:47">
      <c r="AT968" s="690"/>
      <c r="AU968" s="690"/>
    </row>
    <row r="969" spans="46:47">
      <c r="AT969" s="690"/>
      <c r="AU969" s="690"/>
    </row>
    <row r="970" spans="46:47">
      <c r="AT970" s="690"/>
      <c r="AU970" s="690"/>
    </row>
    <row r="971" spans="46:47">
      <c r="AT971" s="690"/>
      <c r="AU971" s="690"/>
    </row>
    <row r="972" spans="46:47">
      <c r="AT972" s="690"/>
      <c r="AU972" s="690"/>
    </row>
    <row r="973" spans="46:47">
      <c r="AT973" s="690"/>
      <c r="AU973" s="690"/>
    </row>
    <row r="974" spans="46:47">
      <c r="AT974" s="690"/>
      <c r="AU974" s="690"/>
    </row>
    <row r="975" spans="46:47">
      <c r="AT975" s="690"/>
      <c r="AU975" s="690"/>
    </row>
    <row r="976" spans="46:47">
      <c r="AT976" s="690"/>
      <c r="AU976" s="690"/>
    </row>
    <row r="977" spans="46:47">
      <c r="AT977" s="690"/>
      <c r="AU977" s="690"/>
    </row>
    <row r="978" spans="46:47">
      <c r="AT978" s="690"/>
      <c r="AU978" s="690"/>
    </row>
    <row r="979" spans="46:47">
      <c r="AT979" s="690"/>
      <c r="AU979" s="690"/>
    </row>
    <row r="980" spans="46:47">
      <c r="AT980" s="690"/>
      <c r="AU980" s="690"/>
    </row>
    <row r="981" spans="46:47">
      <c r="AT981" s="690"/>
      <c r="AU981" s="690"/>
    </row>
    <row r="982" spans="46:47">
      <c r="AT982" s="690"/>
      <c r="AU982" s="690"/>
    </row>
    <row r="983" spans="46:47">
      <c r="AT983" s="690"/>
      <c r="AU983" s="690"/>
    </row>
    <row r="984" spans="46:47">
      <c r="AT984" s="690"/>
      <c r="AU984" s="690"/>
    </row>
    <row r="985" spans="46:47">
      <c r="AT985" s="690"/>
      <c r="AU985" s="690"/>
    </row>
    <row r="986" spans="46:47">
      <c r="AT986" s="690"/>
      <c r="AU986" s="690"/>
    </row>
    <row r="987" spans="46:47">
      <c r="AT987" s="690"/>
      <c r="AU987" s="690"/>
    </row>
    <row r="988" spans="46:47">
      <c r="AT988" s="690"/>
      <c r="AU988" s="690"/>
    </row>
    <row r="989" spans="46:47">
      <c r="AT989" s="690"/>
      <c r="AU989" s="690"/>
    </row>
    <row r="990" spans="46:47">
      <c r="AT990" s="690"/>
      <c r="AU990" s="690"/>
    </row>
    <row r="991" spans="46:47">
      <c r="AT991" s="690"/>
      <c r="AU991" s="690"/>
    </row>
    <row r="992" spans="46:47">
      <c r="AT992" s="690"/>
      <c r="AU992" s="690"/>
    </row>
    <row r="993" spans="46:47">
      <c r="AT993" s="690"/>
      <c r="AU993" s="690"/>
    </row>
    <row r="994" spans="46:47">
      <c r="AT994" s="690"/>
      <c r="AU994" s="690"/>
    </row>
    <row r="995" spans="46:47">
      <c r="AT995" s="690"/>
      <c r="AU995" s="690"/>
    </row>
    <row r="996" spans="46:47">
      <c r="AT996" s="690"/>
      <c r="AU996" s="690"/>
    </row>
    <row r="997" spans="46:47">
      <c r="AT997" s="690"/>
      <c r="AU997" s="690"/>
    </row>
    <row r="998" spans="46:47">
      <c r="AT998" s="690"/>
      <c r="AU998" s="690"/>
    </row>
    <row r="999" spans="46:47">
      <c r="AT999" s="690"/>
      <c r="AU999" s="690"/>
    </row>
    <row r="1000" spans="46:47">
      <c r="AT1000" s="690"/>
      <c r="AU1000" s="690"/>
    </row>
    <row r="1001" spans="46:47">
      <c r="AT1001" s="690"/>
      <c r="AU1001" s="690"/>
    </row>
    <row r="1002" spans="46:47">
      <c r="AT1002" s="690"/>
      <c r="AU1002" s="690"/>
    </row>
    <row r="1003" spans="46:47">
      <c r="AT1003" s="690"/>
      <c r="AU1003" s="690"/>
    </row>
    <row r="1004" spans="46:47">
      <c r="AT1004" s="690"/>
      <c r="AU1004" s="690"/>
    </row>
    <row r="1005" spans="46:47">
      <c r="AT1005" s="690"/>
      <c r="AU1005" s="690"/>
    </row>
    <row r="1006" spans="46:47">
      <c r="AT1006" s="690"/>
      <c r="AU1006" s="690"/>
    </row>
    <row r="1007" spans="46:47">
      <c r="AT1007" s="690"/>
      <c r="AU1007" s="690"/>
    </row>
    <row r="1008" spans="46:47">
      <c r="AT1008" s="690"/>
      <c r="AU1008" s="690"/>
    </row>
    <row r="1009" spans="46:47">
      <c r="AT1009" s="690"/>
      <c r="AU1009" s="690"/>
    </row>
    <row r="1010" spans="46:47">
      <c r="AT1010" s="690"/>
      <c r="AU1010" s="690"/>
    </row>
    <row r="1011" spans="46:47">
      <c r="AT1011" s="690"/>
      <c r="AU1011" s="690"/>
    </row>
    <row r="1012" spans="46:47">
      <c r="AT1012" s="690"/>
      <c r="AU1012" s="690"/>
    </row>
    <row r="1013" spans="46:47">
      <c r="AT1013" s="690"/>
      <c r="AU1013" s="690"/>
    </row>
    <row r="1014" spans="46:47">
      <c r="AT1014" s="690"/>
      <c r="AU1014" s="690"/>
    </row>
    <row r="1015" spans="46:47">
      <c r="AT1015" s="690"/>
      <c r="AU1015" s="690"/>
    </row>
    <row r="1016" spans="46:47">
      <c r="AT1016" s="690"/>
      <c r="AU1016" s="690"/>
    </row>
    <row r="1017" spans="46:47">
      <c r="AT1017" s="690"/>
      <c r="AU1017" s="690"/>
    </row>
    <row r="1018" spans="46:47">
      <c r="AT1018" s="690"/>
      <c r="AU1018" s="690"/>
    </row>
    <row r="1019" spans="46:47">
      <c r="AT1019" s="690"/>
      <c r="AU1019" s="690"/>
    </row>
    <row r="1020" spans="46:47">
      <c r="AT1020" s="690"/>
      <c r="AU1020" s="690"/>
    </row>
    <row r="1021" spans="46:47">
      <c r="AT1021" s="690"/>
      <c r="AU1021" s="690"/>
    </row>
    <row r="1022" spans="46:47">
      <c r="AT1022" s="690"/>
      <c r="AU1022" s="690"/>
    </row>
    <row r="1023" spans="46:47">
      <c r="AT1023" s="690"/>
      <c r="AU1023" s="690"/>
    </row>
    <row r="1024" spans="46:47">
      <c r="AT1024" s="690"/>
      <c r="AU1024" s="690"/>
    </row>
    <row r="1025" spans="46:47">
      <c r="AT1025" s="690"/>
      <c r="AU1025" s="690"/>
    </row>
    <row r="1026" spans="46:47">
      <c r="AT1026" s="690"/>
      <c r="AU1026" s="690"/>
    </row>
    <row r="1027" spans="46:47">
      <c r="AT1027" s="690"/>
      <c r="AU1027" s="690"/>
    </row>
    <row r="1028" spans="46:47">
      <c r="AT1028" s="690"/>
      <c r="AU1028" s="690"/>
    </row>
    <row r="1029" spans="46:47">
      <c r="AT1029" s="690"/>
      <c r="AU1029" s="690"/>
    </row>
    <row r="1030" spans="46:47">
      <c r="AT1030" s="690"/>
      <c r="AU1030" s="690"/>
    </row>
    <row r="1031" spans="46:47">
      <c r="AT1031" s="690"/>
      <c r="AU1031" s="690"/>
    </row>
    <row r="1032" spans="46:47">
      <c r="AT1032" s="690"/>
      <c r="AU1032" s="690"/>
    </row>
    <row r="1033" spans="46:47">
      <c r="AT1033" s="690"/>
      <c r="AU1033" s="690"/>
    </row>
    <row r="1034" spans="46:47">
      <c r="AT1034" s="690"/>
      <c r="AU1034" s="690"/>
    </row>
    <row r="1035" spans="46:47">
      <c r="AT1035" s="690"/>
      <c r="AU1035" s="690"/>
    </row>
    <row r="1036" spans="46:47">
      <c r="AT1036" s="690"/>
      <c r="AU1036" s="690"/>
    </row>
    <row r="1037" spans="46:47">
      <c r="AT1037" s="690"/>
      <c r="AU1037" s="690"/>
    </row>
    <row r="1038" spans="46:47">
      <c r="AT1038" s="690"/>
      <c r="AU1038" s="690"/>
    </row>
    <row r="1039" spans="46:47">
      <c r="AT1039" s="690"/>
      <c r="AU1039" s="690"/>
    </row>
    <row r="1040" spans="46:47">
      <c r="AT1040" s="690"/>
      <c r="AU1040" s="690"/>
    </row>
    <row r="1041" spans="46:47">
      <c r="AT1041" s="690"/>
      <c r="AU1041" s="690"/>
    </row>
    <row r="1042" spans="46:47">
      <c r="AT1042" s="690"/>
      <c r="AU1042" s="690"/>
    </row>
    <row r="1043" spans="46:47">
      <c r="AT1043" s="690"/>
      <c r="AU1043" s="690"/>
    </row>
    <row r="1044" spans="46:47">
      <c r="AT1044" s="690"/>
      <c r="AU1044" s="690"/>
    </row>
    <row r="1045" spans="46:47">
      <c r="AT1045" s="690"/>
      <c r="AU1045" s="690"/>
    </row>
    <row r="1046" spans="46:47">
      <c r="AT1046" s="690"/>
      <c r="AU1046" s="690"/>
    </row>
    <row r="1047" spans="46:47">
      <c r="AT1047" s="690"/>
      <c r="AU1047" s="690"/>
    </row>
    <row r="1048" spans="46:47">
      <c r="AT1048" s="690"/>
      <c r="AU1048" s="690"/>
    </row>
    <row r="1049" spans="46:47">
      <c r="AT1049" s="690"/>
      <c r="AU1049" s="690"/>
    </row>
    <row r="1050" spans="46:47">
      <c r="AT1050" s="690"/>
      <c r="AU1050" s="690"/>
    </row>
    <row r="1051" spans="46:47">
      <c r="AT1051" s="690"/>
      <c r="AU1051" s="690"/>
    </row>
    <row r="1052" spans="46:47">
      <c r="AT1052" s="690"/>
      <c r="AU1052" s="690"/>
    </row>
    <row r="1053" spans="46:47">
      <c r="AT1053" s="690"/>
      <c r="AU1053" s="690"/>
    </row>
    <row r="1054" spans="46:47">
      <c r="AT1054" s="690"/>
      <c r="AU1054" s="690"/>
    </row>
    <row r="1055" spans="46:47">
      <c r="AT1055" s="690"/>
      <c r="AU1055" s="690"/>
    </row>
    <row r="1056" spans="46:47">
      <c r="AT1056" s="690"/>
      <c r="AU1056" s="690"/>
    </row>
    <row r="1057" spans="46:47">
      <c r="AT1057" s="690"/>
      <c r="AU1057" s="690"/>
    </row>
    <row r="1058" spans="46:47">
      <c r="AT1058" s="690"/>
      <c r="AU1058" s="690"/>
    </row>
    <row r="1059" spans="46:47">
      <c r="AT1059" s="690"/>
      <c r="AU1059" s="690"/>
    </row>
    <row r="1060" spans="46:47">
      <c r="AT1060" s="690"/>
      <c r="AU1060" s="690"/>
    </row>
    <row r="1061" spans="46:47">
      <c r="AT1061" s="690"/>
      <c r="AU1061" s="690"/>
    </row>
    <row r="1062" spans="46:47">
      <c r="AT1062" s="690"/>
      <c r="AU1062" s="690"/>
    </row>
    <row r="1063" spans="46:47">
      <c r="AT1063" s="690"/>
      <c r="AU1063" s="690"/>
    </row>
    <row r="1064" spans="46:47">
      <c r="AT1064" s="690"/>
      <c r="AU1064" s="690"/>
    </row>
    <row r="1065" spans="46:47">
      <c r="AT1065" s="690"/>
      <c r="AU1065" s="690"/>
    </row>
    <row r="1066" spans="46:47">
      <c r="AT1066" s="690"/>
      <c r="AU1066" s="690"/>
    </row>
    <row r="1067" spans="46:47">
      <c r="AT1067" s="690"/>
      <c r="AU1067" s="690"/>
    </row>
    <row r="1068" spans="46:47">
      <c r="AT1068" s="690"/>
      <c r="AU1068" s="690"/>
    </row>
    <row r="1069" spans="46:47">
      <c r="AT1069" s="690"/>
      <c r="AU1069" s="690"/>
    </row>
    <row r="1070" spans="46:47">
      <c r="AT1070" s="690"/>
      <c r="AU1070" s="690"/>
    </row>
    <row r="1071" spans="46:47">
      <c r="AT1071" s="690"/>
      <c r="AU1071" s="690"/>
    </row>
    <row r="1072" spans="46:47">
      <c r="AT1072" s="690"/>
      <c r="AU1072" s="690"/>
    </row>
    <row r="1073" spans="46:47">
      <c r="AT1073" s="690"/>
      <c r="AU1073" s="690"/>
    </row>
    <row r="1074" spans="46:47">
      <c r="AT1074" s="690"/>
      <c r="AU1074" s="690"/>
    </row>
    <row r="1075" spans="46:47">
      <c r="AT1075" s="690"/>
      <c r="AU1075" s="690"/>
    </row>
    <row r="1076" spans="46:47">
      <c r="AT1076" s="690"/>
      <c r="AU1076" s="690"/>
    </row>
    <row r="1077" spans="46:47">
      <c r="AT1077" s="690"/>
      <c r="AU1077" s="690"/>
    </row>
    <row r="1078" spans="46:47">
      <c r="AT1078" s="690"/>
      <c r="AU1078" s="690"/>
    </row>
    <row r="1079" spans="46:47">
      <c r="AT1079" s="690"/>
      <c r="AU1079" s="690"/>
    </row>
    <row r="1080" spans="46:47">
      <c r="AT1080" s="690"/>
      <c r="AU1080" s="690"/>
    </row>
    <row r="1081" spans="46:47">
      <c r="AT1081" s="690"/>
      <c r="AU1081" s="690"/>
    </row>
    <row r="1082" spans="46:47">
      <c r="AT1082" s="690"/>
      <c r="AU1082" s="690"/>
    </row>
    <row r="1083" spans="46:47">
      <c r="AT1083" s="690"/>
      <c r="AU1083" s="690"/>
    </row>
    <row r="1084" spans="46:47">
      <c r="AT1084" s="690"/>
      <c r="AU1084" s="690"/>
    </row>
    <row r="1085" spans="46:47">
      <c r="AT1085" s="690"/>
      <c r="AU1085" s="690"/>
    </row>
    <row r="1086" spans="46:47">
      <c r="AT1086" s="690"/>
      <c r="AU1086" s="690"/>
    </row>
    <row r="1087" spans="46:47">
      <c r="AT1087" s="690"/>
      <c r="AU1087" s="690"/>
    </row>
    <row r="1088" spans="46:47">
      <c r="AT1088" s="690"/>
      <c r="AU1088" s="690"/>
    </row>
    <row r="1089" spans="46:47">
      <c r="AT1089" s="690"/>
      <c r="AU1089" s="690"/>
    </row>
    <row r="1090" spans="46:47">
      <c r="AT1090" s="690"/>
      <c r="AU1090" s="690"/>
    </row>
    <row r="1091" spans="46:47">
      <c r="AT1091" s="690"/>
      <c r="AU1091" s="690"/>
    </row>
    <row r="1092" spans="46:47">
      <c r="AT1092" s="690"/>
      <c r="AU1092" s="690"/>
    </row>
    <row r="1093" spans="46:47">
      <c r="AT1093" s="690"/>
      <c r="AU1093" s="690"/>
    </row>
    <row r="1094" spans="46:47">
      <c r="AT1094" s="690"/>
      <c r="AU1094" s="690"/>
    </row>
    <row r="1095" spans="46:47">
      <c r="AT1095" s="690"/>
      <c r="AU1095" s="690"/>
    </row>
    <row r="1096" spans="46:47">
      <c r="AT1096" s="690"/>
      <c r="AU1096" s="690"/>
    </row>
    <row r="1097" spans="46:47">
      <c r="AT1097" s="690"/>
      <c r="AU1097" s="690"/>
    </row>
    <row r="1098" spans="46:47">
      <c r="AT1098" s="690"/>
      <c r="AU1098" s="690"/>
    </row>
    <row r="1099" spans="46:47">
      <c r="AT1099" s="690"/>
      <c r="AU1099" s="690"/>
    </row>
    <row r="1100" spans="46:47">
      <c r="AT1100" s="690"/>
      <c r="AU1100" s="690"/>
    </row>
    <row r="1101" spans="46:47">
      <c r="AT1101" s="690"/>
      <c r="AU1101" s="690"/>
    </row>
    <row r="1102" spans="46:47">
      <c r="AT1102" s="690"/>
      <c r="AU1102" s="690"/>
    </row>
    <row r="1103" spans="46:47">
      <c r="AT1103" s="690"/>
      <c r="AU1103" s="690"/>
    </row>
    <row r="1104" spans="46:47">
      <c r="AT1104" s="690"/>
      <c r="AU1104" s="690"/>
    </row>
    <row r="1105" spans="46:47">
      <c r="AT1105" s="690"/>
      <c r="AU1105" s="690"/>
    </row>
    <row r="1106" spans="46:47">
      <c r="AT1106" s="690"/>
      <c r="AU1106" s="690"/>
    </row>
    <row r="1107" spans="46:47">
      <c r="AT1107" s="690"/>
      <c r="AU1107" s="690"/>
    </row>
    <row r="1108" spans="46:47">
      <c r="AT1108" s="690"/>
      <c r="AU1108" s="690"/>
    </row>
    <row r="1109" spans="46:47">
      <c r="AT1109" s="690"/>
      <c r="AU1109" s="690"/>
    </row>
    <row r="1110" spans="46:47">
      <c r="AT1110" s="690"/>
      <c r="AU1110" s="690"/>
    </row>
    <row r="1111" spans="46:47">
      <c r="AT1111" s="690"/>
      <c r="AU1111" s="690"/>
    </row>
    <row r="1112" spans="46:47">
      <c r="AT1112" s="690"/>
      <c r="AU1112" s="690"/>
    </row>
    <row r="1113" spans="46:47">
      <c r="AT1113" s="690"/>
      <c r="AU1113" s="690"/>
    </row>
    <row r="1114" spans="46:47">
      <c r="AT1114" s="690"/>
      <c r="AU1114" s="690"/>
    </row>
    <row r="1115" spans="46:47">
      <c r="AT1115" s="690"/>
      <c r="AU1115" s="690"/>
    </row>
    <row r="1116" spans="46:47">
      <c r="AT1116" s="690"/>
      <c r="AU1116" s="690"/>
    </row>
    <row r="1117" spans="46:47">
      <c r="AT1117" s="690"/>
      <c r="AU1117" s="690"/>
    </row>
    <row r="1118" spans="46:47">
      <c r="AT1118" s="690"/>
      <c r="AU1118" s="690"/>
    </row>
    <row r="1119" spans="46:47">
      <c r="AT1119" s="690"/>
      <c r="AU1119" s="690"/>
    </row>
    <row r="1120" spans="46:47">
      <c r="AT1120" s="690"/>
      <c r="AU1120" s="690"/>
    </row>
    <row r="1121" spans="46:47">
      <c r="AT1121" s="690"/>
      <c r="AU1121" s="690"/>
    </row>
    <row r="1122" spans="46:47">
      <c r="AT1122" s="690"/>
      <c r="AU1122" s="690"/>
    </row>
    <row r="1123" spans="46:47">
      <c r="AT1123" s="690"/>
      <c r="AU1123" s="690"/>
    </row>
    <row r="1124" spans="46:47">
      <c r="AT1124" s="690"/>
      <c r="AU1124" s="690"/>
    </row>
    <row r="1125" spans="46:47">
      <c r="AT1125" s="690"/>
      <c r="AU1125" s="690"/>
    </row>
    <row r="1126" spans="46:47">
      <c r="AT1126" s="690"/>
      <c r="AU1126" s="690"/>
    </row>
    <row r="1127" spans="46:47">
      <c r="AT1127" s="690"/>
      <c r="AU1127" s="690"/>
    </row>
    <row r="1128" spans="46:47">
      <c r="AT1128" s="690"/>
      <c r="AU1128" s="690"/>
    </row>
    <row r="1129" spans="46:47">
      <c r="AT1129" s="690"/>
      <c r="AU1129" s="690"/>
    </row>
    <row r="1130" spans="46:47">
      <c r="AT1130" s="690"/>
      <c r="AU1130" s="690"/>
    </row>
    <row r="1131" spans="46:47">
      <c r="AT1131" s="690"/>
      <c r="AU1131" s="690"/>
    </row>
    <row r="1132" spans="46:47">
      <c r="AT1132" s="690"/>
      <c r="AU1132" s="690"/>
    </row>
    <row r="1133" spans="46:47">
      <c r="AT1133" s="690"/>
      <c r="AU1133" s="690"/>
    </row>
    <row r="1134" spans="46:47">
      <c r="AT1134" s="690"/>
      <c r="AU1134" s="690"/>
    </row>
    <row r="1135" spans="46:47">
      <c r="AT1135" s="690"/>
      <c r="AU1135" s="690"/>
    </row>
    <row r="1136" spans="46:47">
      <c r="AT1136" s="690"/>
      <c r="AU1136" s="690"/>
    </row>
    <row r="1137" spans="46:47">
      <c r="AT1137" s="690"/>
      <c r="AU1137" s="690"/>
    </row>
    <row r="1138" spans="46:47">
      <c r="AT1138" s="690"/>
      <c r="AU1138" s="690"/>
    </row>
    <row r="1139" spans="46:47">
      <c r="AT1139" s="690"/>
      <c r="AU1139" s="690"/>
    </row>
    <row r="1140" spans="46:47">
      <c r="AT1140" s="690"/>
      <c r="AU1140" s="690"/>
    </row>
    <row r="1141" spans="46:47">
      <c r="AT1141" s="690"/>
      <c r="AU1141" s="690"/>
    </row>
    <row r="1142" spans="46:47">
      <c r="AT1142" s="690"/>
      <c r="AU1142" s="690"/>
    </row>
    <row r="1143" spans="46:47">
      <c r="AT1143" s="690"/>
      <c r="AU1143" s="690"/>
    </row>
    <row r="1144" spans="46:47">
      <c r="AT1144" s="690"/>
      <c r="AU1144" s="690"/>
    </row>
    <row r="1145" spans="46:47">
      <c r="AT1145" s="690"/>
      <c r="AU1145" s="690"/>
    </row>
    <row r="1146" spans="46:47">
      <c r="AT1146" s="690"/>
      <c r="AU1146" s="690"/>
    </row>
    <row r="1147" spans="46:47">
      <c r="AT1147" s="690"/>
      <c r="AU1147" s="690"/>
    </row>
    <row r="1148" spans="46:47">
      <c r="AT1148" s="690"/>
      <c r="AU1148" s="690"/>
    </row>
    <row r="1149" spans="46:47">
      <c r="AT1149" s="690"/>
      <c r="AU1149" s="690"/>
    </row>
    <row r="1150" spans="46:47">
      <c r="AT1150" s="690"/>
      <c r="AU1150" s="690"/>
    </row>
    <row r="1151" spans="46:47">
      <c r="AT1151" s="690"/>
      <c r="AU1151" s="690"/>
    </row>
    <row r="1152" spans="46:47">
      <c r="AT1152" s="690"/>
      <c r="AU1152" s="690"/>
    </row>
    <row r="1153" spans="46:47">
      <c r="AT1153" s="690"/>
      <c r="AU1153" s="690"/>
    </row>
    <row r="1154" spans="46:47">
      <c r="AT1154" s="690"/>
      <c r="AU1154" s="690"/>
    </row>
    <row r="1155" spans="46:47">
      <c r="AT1155" s="690"/>
      <c r="AU1155" s="690"/>
    </row>
    <row r="1156" spans="46:47">
      <c r="AT1156" s="690"/>
      <c r="AU1156" s="690"/>
    </row>
    <row r="1157" spans="46:47">
      <c r="AT1157" s="690"/>
      <c r="AU1157" s="690"/>
    </row>
    <row r="1158" spans="46:47">
      <c r="AT1158" s="690"/>
      <c r="AU1158" s="690"/>
    </row>
    <row r="1159" spans="46:47">
      <c r="AT1159" s="690"/>
      <c r="AU1159" s="690"/>
    </row>
    <row r="1160" spans="46:47">
      <c r="AT1160" s="690"/>
      <c r="AU1160" s="690"/>
    </row>
    <row r="1161" spans="46:47">
      <c r="AT1161" s="690"/>
      <c r="AU1161" s="690"/>
    </row>
    <row r="1162" spans="46:47">
      <c r="AT1162" s="690"/>
      <c r="AU1162" s="690"/>
    </row>
    <row r="1163" spans="46:47">
      <c r="AT1163" s="690"/>
      <c r="AU1163" s="690"/>
    </row>
    <row r="1164" spans="46:47">
      <c r="AT1164" s="690"/>
      <c r="AU1164" s="690"/>
    </row>
    <row r="1165" spans="46:47">
      <c r="AT1165" s="690"/>
      <c r="AU1165" s="690"/>
    </row>
    <row r="1166" spans="46:47">
      <c r="AT1166" s="690"/>
      <c r="AU1166" s="690"/>
    </row>
    <row r="1167" spans="46:47">
      <c r="AT1167" s="690"/>
      <c r="AU1167" s="690"/>
    </row>
    <row r="1168" spans="46:47">
      <c r="AT1168" s="690"/>
      <c r="AU1168" s="690"/>
    </row>
    <row r="1169" spans="46:47">
      <c r="AT1169" s="690"/>
      <c r="AU1169" s="690"/>
    </row>
    <row r="1170" spans="46:47">
      <c r="AT1170" s="690"/>
      <c r="AU1170" s="690"/>
    </row>
    <row r="1171" spans="46:47">
      <c r="AT1171" s="690"/>
      <c r="AU1171" s="690"/>
    </row>
    <row r="1172" spans="46:47">
      <c r="AT1172" s="690"/>
      <c r="AU1172" s="690"/>
    </row>
    <row r="1173" spans="46:47">
      <c r="AT1173" s="690"/>
      <c r="AU1173" s="690"/>
    </row>
    <row r="1174" spans="46:47">
      <c r="AT1174" s="690"/>
      <c r="AU1174" s="690"/>
    </row>
    <row r="1175" spans="46:47">
      <c r="AT1175" s="690"/>
      <c r="AU1175" s="690"/>
    </row>
    <row r="1176" spans="46:47">
      <c r="AT1176" s="690"/>
      <c r="AU1176" s="690"/>
    </row>
    <row r="1177" spans="46:47">
      <c r="AT1177" s="690"/>
      <c r="AU1177" s="690"/>
    </row>
    <row r="1178" spans="46:47">
      <c r="AT1178" s="690"/>
      <c r="AU1178" s="690"/>
    </row>
    <row r="1179" spans="46:47">
      <c r="AT1179" s="690"/>
      <c r="AU1179" s="690"/>
    </row>
    <row r="1180" spans="46:47">
      <c r="AT1180" s="690"/>
      <c r="AU1180" s="690"/>
    </row>
    <row r="1181" spans="46:47">
      <c r="AT1181" s="690"/>
      <c r="AU1181" s="690"/>
    </row>
    <row r="1182" spans="46:47">
      <c r="AT1182" s="690"/>
      <c r="AU1182" s="690"/>
    </row>
    <row r="1183" spans="46:47">
      <c r="AT1183" s="690"/>
      <c r="AU1183" s="690"/>
    </row>
    <row r="1184" spans="46:47">
      <c r="AT1184" s="690"/>
      <c r="AU1184" s="690"/>
    </row>
    <row r="1185" spans="46:47">
      <c r="AT1185" s="690"/>
      <c r="AU1185" s="690"/>
    </row>
    <row r="1186" spans="46:47">
      <c r="AT1186" s="690"/>
      <c r="AU1186" s="690"/>
    </row>
    <row r="1187" spans="46:47">
      <c r="AT1187" s="690"/>
      <c r="AU1187" s="690"/>
    </row>
    <row r="1188" spans="46:47">
      <c r="AT1188" s="690"/>
      <c r="AU1188" s="690"/>
    </row>
    <row r="1189" spans="46:47">
      <c r="AT1189" s="690"/>
      <c r="AU1189" s="690"/>
    </row>
    <row r="1190" spans="46:47">
      <c r="AT1190" s="690"/>
      <c r="AU1190" s="690"/>
    </row>
    <row r="1191" spans="46:47">
      <c r="AT1191" s="690"/>
      <c r="AU1191" s="690"/>
    </row>
    <row r="1192" spans="46:47">
      <c r="AT1192" s="690"/>
      <c r="AU1192" s="690"/>
    </row>
    <row r="1193" spans="46:47">
      <c r="AT1193" s="690"/>
      <c r="AU1193" s="690"/>
    </row>
    <row r="1194" spans="46:47">
      <c r="AT1194" s="690"/>
      <c r="AU1194" s="690"/>
    </row>
    <row r="1195" spans="46:47">
      <c r="AT1195" s="690"/>
      <c r="AU1195" s="690"/>
    </row>
    <row r="1196" spans="46:47">
      <c r="AT1196" s="690"/>
      <c r="AU1196" s="690"/>
    </row>
    <row r="1197" spans="46:47">
      <c r="AT1197" s="690"/>
      <c r="AU1197" s="690"/>
    </row>
    <row r="1198" spans="46:47">
      <c r="AT1198" s="690"/>
      <c r="AU1198" s="690"/>
    </row>
    <row r="1199" spans="46:47">
      <c r="AT1199" s="690"/>
      <c r="AU1199" s="690"/>
    </row>
    <row r="1200" spans="46:47">
      <c r="AT1200" s="690"/>
      <c r="AU1200" s="690"/>
    </row>
    <row r="1201" spans="46:47">
      <c r="AT1201" s="690"/>
      <c r="AU1201" s="690"/>
    </row>
    <row r="1202" spans="46:47">
      <c r="AT1202" s="690"/>
      <c r="AU1202" s="690"/>
    </row>
    <row r="1203" spans="46:47">
      <c r="AT1203" s="690"/>
      <c r="AU1203" s="690"/>
    </row>
    <row r="1204" spans="46:47">
      <c r="AT1204" s="690"/>
      <c r="AU1204" s="690"/>
    </row>
    <row r="1205" spans="46:47">
      <c r="AT1205" s="690"/>
      <c r="AU1205" s="690"/>
    </row>
    <row r="1206" spans="46:47">
      <c r="AT1206" s="690"/>
      <c r="AU1206" s="690"/>
    </row>
    <row r="1207" spans="46:47">
      <c r="AT1207" s="690"/>
      <c r="AU1207" s="690"/>
    </row>
    <row r="1208" spans="46:47">
      <c r="AT1208" s="690"/>
      <c r="AU1208" s="690"/>
    </row>
    <row r="1209" spans="46:47">
      <c r="AT1209" s="690"/>
      <c r="AU1209" s="690"/>
    </row>
    <row r="1210" spans="46:47">
      <c r="AT1210" s="690"/>
      <c r="AU1210" s="690"/>
    </row>
    <row r="1211" spans="46:47">
      <c r="AT1211" s="690"/>
      <c r="AU1211" s="690"/>
    </row>
    <row r="1212" spans="46:47">
      <c r="AT1212" s="690"/>
      <c r="AU1212" s="690"/>
    </row>
    <row r="1213" spans="46:47">
      <c r="AT1213" s="690"/>
      <c r="AU1213" s="690"/>
    </row>
    <row r="1214" spans="46:47">
      <c r="AT1214" s="690"/>
      <c r="AU1214" s="690"/>
    </row>
    <row r="1215" spans="46:47">
      <c r="AT1215" s="690"/>
      <c r="AU1215" s="690"/>
    </row>
    <row r="1216" spans="46:47">
      <c r="AT1216" s="690"/>
      <c r="AU1216" s="690"/>
    </row>
    <row r="1217" spans="46:47">
      <c r="AT1217" s="690"/>
      <c r="AU1217" s="690"/>
    </row>
    <row r="1218" spans="46:47">
      <c r="AT1218" s="690"/>
      <c r="AU1218" s="690"/>
    </row>
    <row r="1219" spans="46:47">
      <c r="AT1219" s="690"/>
      <c r="AU1219" s="690"/>
    </row>
    <row r="1220" spans="46:47">
      <c r="AT1220" s="690"/>
      <c r="AU1220" s="690"/>
    </row>
    <row r="1221" spans="46:47">
      <c r="AT1221" s="690"/>
      <c r="AU1221" s="690"/>
    </row>
    <row r="1222" spans="46:47">
      <c r="AT1222" s="690"/>
      <c r="AU1222" s="690"/>
    </row>
    <row r="1223" spans="46:47">
      <c r="AT1223" s="690"/>
      <c r="AU1223" s="690"/>
    </row>
    <row r="1224" spans="46:47">
      <c r="AT1224" s="690"/>
      <c r="AU1224" s="690"/>
    </row>
    <row r="1225" spans="46:47">
      <c r="AT1225" s="690"/>
      <c r="AU1225" s="690"/>
    </row>
    <row r="1226" spans="46:47">
      <c r="AT1226" s="690"/>
      <c r="AU1226" s="690"/>
    </row>
    <row r="1227" spans="46:47">
      <c r="AT1227" s="690"/>
      <c r="AU1227" s="690"/>
    </row>
    <row r="1228" spans="46:47">
      <c r="AT1228" s="690"/>
      <c r="AU1228" s="690"/>
    </row>
    <row r="1229" spans="46:47">
      <c r="AT1229" s="690"/>
      <c r="AU1229" s="690"/>
    </row>
    <row r="1230" spans="46:47">
      <c r="AT1230" s="690"/>
      <c r="AU1230" s="690"/>
    </row>
    <row r="1231" spans="46:47">
      <c r="AT1231" s="690"/>
      <c r="AU1231" s="690"/>
    </row>
    <row r="1232" spans="46:47">
      <c r="AT1232" s="690"/>
      <c r="AU1232" s="690"/>
    </row>
    <row r="1233" spans="46:47">
      <c r="AT1233" s="690"/>
      <c r="AU1233" s="690"/>
    </row>
    <row r="1234" spans="46:47">
      <c r="AT1234" s="690"/>
      <c r="AU1234" s="690"/>
    </row>
    <row r="1235" spans="46:47">
      <c r="AT1235" s="690"/>
      <c r="AU1235" s="690"/>
    </row>
    <row r="1236" spans="46:47">
      <c r="AT1236" s="690"/>
      <c r="AU1236" s="690"/>
    </row>
    <row r="1237" spans="46:47">
      <c r="AT1237" s="690"/>
      <c r="AU1237" s="690"/>
    </row>
    <row r="1238" spans="46:47">
      <c r="AT1238" s="690"/>
      <c r="AU1238" s="690"/>
    </row>
    <row r="1239" spans="46:47">
      <c r="AT1239" s="690"/>
      <c r="AU1239" s="690"/>
    </row>
    <row r="1240" spans="46:47">
      <c r="AT1240" s="690"/>
      <c r="AU1240" s="690"/>
    </row>
    <row r="1241" spans="46:47">
      <c r="AT1241" s="690"/>
      <c r="AU1241" s="690"/>
    </row>
    <row r="1242" spans="46:47">
      <c r="AT1242" s="690"/>
      <c r="AU1242" s="690"/>
    </row>
    <row r="1243" spans="46:47">
      <c r="AT1243" s="690"/>
      <c r="AU1243" s="690"/>
    </row>
    <row r="1244" spans="46:47">
      <c r="AT1244" s="690"/>
      <c r="AU1244" s="690"/>
    </row>
    <row r="1245" spans="46:47">
      <c r="AT1245" s="690"/>
      <c r="AU1245" s="690"/>
    </row>
    <row r="1246" spans="46:47">
      <c r="AT1246" s="690"/>
      <c r="AU1246" s="690"/>
    </row>
    <row r="1247" spans="46:47">
      <c r="AT1247" s="690"/>
      <c r="AU1247" s="690"/>
    </row>
    <row r="1248" spans="46:47">
      <c r="AT1248" s="690"/>
      <c r="AU1248" s="690"/>
    </row>
    <row r="1249" spans="46:47">
      <c r="AT1249" s="690"/>
      <c r="AU1249" s="690"/>
    </row>
    <row r="1250" spans="46:47">
      <c r="AT1250" s="690"/>
      <c r="AU1250" s="690"/>
    </row>
    <row r="1251" spans="46:47">
      <c r="AT1251" s="690"/>
      <c r="AU1251" s="690"/>
    </row>
    <row r="1252" spans="46:47">
      <c r="AT1252" s="690"/>
      <c r="AU1252" s="690"/>
    </row>
    <row r="1253" spans="46:47">
      <c r="AT1253" s="690"/>
      <c r="AU1253" s="690"/>
    </row>
    <row r="1254" spans="46:47">
      <c r="AT1254" s="690"/>
      <c r="AU1254" s="690"/>
    </row>
    <row r="1255" spans="46:47">
      <c r="AT1255" s="690"/>
      <c r="AU1255" s="690"/>
    </row>
    <row r="1256" spans="46:47">
      <c r="AT1256" s="690"/>
      <c r="AU1256" s="690"/>
    </row>
    <row r="1257" spans="46:47">
      <c r="AT1257" s="690"/>
      <c r="AU1257" s="690"/>
    </row>
    <row r="1258" spans="46:47">
      <c r="AT1258" s="690"/>
      <c r="AU1258" s="690"/>
    </row>
    <row r="1259" spans="46:47">
      <c r="AT1259" s="690"/>
      <c r="AU1259" s="690"/>
    </row>
    <row r="1260" spans="46:47">
      <c r="AT1260" s="690"/>
      <c r="AU1260" s="690"/>
    </row>
    <row r="1261" spans="46:47">
      <c r="AT1261" s="690"/>
      <c r="AU1261" s="690"/>
    </row>
    <row r="1262" spans="46:47">
      <c r="AT1262" s="690"/>
      <c r="AU1262" s="690"/>
    </row>
    <row r="1263" spans="46:47">
      <c r="AT1263" s="690"/>
      <c r="AU1263" s="690"/>
    </row>
    <row r="1264" spans="46:47">
      <c r="AT1264" s="690"/>
      <c r="AU1264" s="690"/>
    </row>
    <row r="1265" spans="46:47">
      <c r="AT1265" s="690"/>
      <c r="AU1265" s="690"/>
    </row>
    <row r="1266" spans="46:47">
      <c r="AT1266" s="690"/>
      <c r="AU1266" s="690"/>
    </row>
    <row r="1267" spans="46:47">
      <c r="AT1267" s="690"/>
      <c r="AU1267" s="690"/>
    </row>
    <row r="1268" spans="46:47">
      <c r="AT1268" s="690"/>
      <c r="AU1268" s="690"/>
    </row>
    <row r="1269" spans="46:47">
      <c r="AT1269" s="690"/>
      <c r="AU1269" s="690"/>
    </row>
    <row r="1270" spans="46:47">
      <c r="AT1270" s="690"/>
      <c r="AU1270" s="690"/>
    </row>
    <row r="1271" spans="46:47">
      <c r="AT1271" s="690"/>
      <c r="AU1271" s="690"/>
    </row>
    <row r="1272" spans="46:47">
      <c r="AT1272" s="690"/>
      <c r="AU1272" s="690"/>
    </row>
    <row r="1273" spans="46:47">
      <c r="AT1273" s="690"/>
      <c r="AU1273" s="690"/>
    </row>
    <row r="1274" spans="46:47">
      <c r="AT1274" s="690"/>
      <c r="AU1274" s="690"/>
    </row>
    <row r="1275" spans="46:47">
      <c r="AT1275" s="690"/>
      <c r="AU1275" s="690"/>
    </row>
    <row r="1276" spans="46:47">
      <c r="AT1276" s="690"/>
      <c r="AU1276" s="690"/>
    </row>
    <row r="1277" spans="46:47">
      <c r="AT1277" s="690"/>
      <c r="AU1277" s="690"/>
    </row>
    <row r="1278" spans="46:47">
      <c r="AT1278" s="690"/>
      <c r="AU1278" s="690"/>
    </row>
    <row r="1279" spans="46:47">
      <c r="AT1279" s="690"/>
      <c r="AU1279" s="690"/>
    </row>
    <row r="1280" spans="46:47">
      <c r="AT1280" s="690"/>
      <c r="AU1280" s="690"/>
    </row>
    <row r="1281" spans="46:47">
      <c r="AT1281" s="690"/>
      <c r="AU1281" s="690"/>
    </row>
    <row r="1282" spans="46:47">
      <c r="AT1282" s="690"/>
      <c r="AU1282" s="690"/>
    </row>
    <row r="1283" spans="46:47">
      <c r="AT1283" s="690"/>
      <c r="AU1283" s="690"/>
    </row>
    <row r="1284" spans="46:47">
      <c r="AT1284" s="690"/>
      <c r="AU1284" s="690"/>
    </row>
    <row r="1285" spans="46:47">
      <c r="AT1285" s="690"/>
      <c r="AU1285" s="690"/>
    </row>
    <row r="1286" spans="46:47">
      <c r="AT1286" s="690"/>
      <c r="AU1286" s="690"/>
    </row>
    <row r="1287" spans="46:47">
      <c r="AT1287" s="690"/>
      <c r="AU1287" s="690"/>
    </row>
    <row r="1288" spans="46:47">
      <c r="AT1288" s="690"/>
      <c r="AU1288" s="690"/>
    </row>
    <row r="1289" spans="46:47">
      <c r="AT1289" s="690"/>
      <c r="AU1289" s="690"/>
    </row>
    <row r="1290" spans="46:47">
      <c r="AT1290" s="690"/>
      <c r="AU1290" s="690"/>
    </row>
    <row r="1291" spans="46:47">
      <c r="AT1291" s="690"/>
      <c r="AU1291" s="690"/>
    </row>
    <row r="1292" spans="46:47">
      <c r="AT1292" s="690"/>
      <c r="AU1292" s="690"/>
    </row>
    <row r="1293" spans="46:47">
      <c r="AT1293" s="690"/>
      <c r="AU1293" s="690"/>
    </row>
    <row r="1294" spans="46:47">
      <c r="AT1294" s="690"/>
      <c r="AU1294" s="690"/>
    </row>
    <row r="1295" spans="46:47">
      <c r="AT1295" s="690"/>
      <c r="AU1295" s="690"/>
    </row>
    <row r="1296" spans="46:47">
      <c r="AT1296" s="690"/>
      <c r="AU1296" s="690"/>
    </row>
    <row r="1297" spans="46:47">
      <c r="AT1297" s="690"/>
      <c r="AU1297" s="690"/>
    </row>
    <row r="1298" spans="46:47">
      <c r="AT1298" s="690"/>
      <c r="AU1298" s="690"/>
    </row>
    <row r="1299" spans="46:47">
      <c r="AT1299" s="690"/>
      <c r="AU1299" s="690"/>
    </row>
    <row r="1300" spans="46:47">
      <c r="AT1300" s="690"/>
      <c r="AU1300" s="690"/>
    </row>
    <row r="1301" spans="46:47">
      <c r="AT1301" s="690"/>
      <c r="AU1301" s="690"/>
    </row>
    <row r="1302" spans="46:47">
      <c r="AT1302" s="690"/>
      <c r="AU1302" s="690"/>
    </row>
    <row r="1303" spans="46:47">
      <c r="AT1303" s="690"/>
      <c r="AU1303" s="690"/>
    </row>
    <row r="1304" spans="46:47">
      <c r="AT1304" s="690"/>
      <c r="AU1304" s="690"/>
    </row>
    <row r="1305" spans="46:47">
      <c r="AT1305" s="690"/>
      <c r="AU1305" s="690"/>
    </row>
    <row r="1306" spans="46:47">
      <c r="AT1306" s="690"/>
      <c r="AU1306" s="690"/>
    </row>
    <row r="1307" spans="46:47">
      <c r="AT1307" s="690"/>
      <c r="AU1307" s="690"/>
    </row>
    <row r="1308" spans="46:47">
      <c r="AT1308" s="690"/>
      <c r="AU1308" s="690"/>
    </row>
    <row r="1309" spans="46:47">
      <c r="AT1309" s="690"/>
      <c r="AU1309" s="690"/>
    </row>
    <row r="1310" spans="46:47">
      <c r="AT1310" s="690"/>
      <c r="AU1310" s="690"/>
    </row>
    <row r="1311" spans="46:47">
      <c r="AT1311" s="690"/>
      <c r="AU1311" s="690"/>
    </row>
    <row r="1312" spans="46:47">
      <c r="AT1312" s="690"/>
      <c r="AU1312" s="690"/>
    </row>
    <row r="1313" spans="46:47">
      <c r="AT1313" s="690"/>
      <c r="AU1313" s="690"/>
    </row>
    <row r="1314" spans="46:47">
      <c r="AT1314" s="690"/>
      <c r="AU1314" s="690"/>
    </row>
    <row r="1315" spans="46:47">
      <c r="AT1315" s="690"/>
      <c r="AU1315" s="690"/>
    </row>
    <row r="1316" spans="46:47">
      <c r="AT1316" s="690"/>
      <c r="AU1316" s="690"/>
    </row>
    <row r="1317" spans="46:47">
      <c r="AT1317" s="690"/>
      <c r="AU1317" s="690"/>
    </row>
    <row r="1318" spans="46:47">
      <c r="AT1318" s="690"/>
      <c r="AU1318" s="690"/>
    </row>
    <row r="1319" spans="46:47">
      <c r="AT1319" s="690"/>
      <c r="AU1319" s="690"/>
    </row>
    <row r="1320" spans="46:47">
      <c r="AT1320" s="690"/>
      <c r="AU1320" s="690"/>
    </row>
    <row r="1321" spans="46:47">
      <c r="AT1321" s="690"/>
      <c r="AU1321" s="690"/>
    </row>
    <row r="1322" spans="46:47">
      <c r="AT1322" s="690"/>
      <c r="AU1322" s="690"/>
    </row>
    <row r="1323" spans="46:47">
      <c r="AT1323" s="690"/>
      <c r="AU1323" s="690"/>
    </row>
    <row r="1324" spans="46:47">
      <c r="AT1324" s="690"/>
      <c r="AU1324" s="690"/>
    </row>
    <row r="1325" spans="46:47">
      <c r="AT1325" s="690"/>
      <c r="AU1325" s="690"/>
    </row>
    <row r="1326" spans="46:47">
      <c r="AT1326" s="690"/>
      <c r="AU1326" s="690"/>
    </row>
    <row r="1327" spans="46:47">
      <c r="AT1327" s="690"/>
      <c r="AU1327" s="690"/>
    </row>
    <row r="1328" spans="46:47">
      <c r="AT1328" s="690"/>
      <c r="AU1328" s="690"/>
    </row>
    <row r="1329" spans="46:47">
      <c r="AT1329" s="690"/>
      <c r="AU1329" s="690"/>
    </row>
    <row r="1330" spans="46:47">
      <c r="AT1330" s="690"/>
      <c r="AU1330" s="690"/>
    </row>
    <row r="1331" spans="46:47">
      <c r="AT1331" s="690"/>
      <c r="AU1331" s="690"/>
    </row>
    <row r="1332" spans="46:47">
      <c r="AT1332" s="690"/>
      <c r="AU1332" s="690"/>
    </row>
    <row r="1333" spans="46:47">
      <c r="AT1333" s="690"/>
      <c r="AU1333" s="690"/>
    </row>
    <row r="1334" spans="46:47">
      <c r="AT1334" s="690"/>
      <c r="AU1334" s="690"/>
    </row>
    <row r="1335" spans="46:47">
      <c r="AT1335" s="690"/>
      <c r="AU1335" s="690"/>
    </row>
    <row r="1336" spans="46:47">
      <c r="AT1336" s="690"/>
      <c r="AU1336" s="690"/>
    </row>
    <row r="1337" spans="46:47">
      <c r="AT1337" s="690"/>
      <c r="AU1337" s="690"/>
    </row>
    <row r="1338" spans="46:47">
      <c r="AT1338" s="690"/>
      <c r="AU1338" s="690"/>
    </row>
    <row r="1339" spans="46:47">
      <c r="AT1339" s="690"/>
      <c r="AU1339" s="690"/>
    </row>
    <row r="1340" spans="46:47">
      <c r="AT1340" s="690"/>
      <c r="AU1340" s="690"/>
    </row>
    <row r="1341" spans="46:47">
      <c r="AT1341" s="690"/>
      <c r="AU1341" s="690"/>
    </row>
    <row r="1342" spans="46:47">
      <c r="AT1342" s="690"/>
      <c r="AU1342" s="690"/>
    </row>
    <row r="1343" spans="46:47">
      <c r="AT1343" s="690"/>
      <c r="AU1343" s="690"/>
    </row>
    <row r="1344" spans="46:47">
      <c r="AT1344" s="690"/>
      <c r="AU1344" s="690"/>
    </row>
    <row r="1345" spans="46:47">
      <c r="AT1345" s="690"/>
      <c r="AU1345" s="690"/>
    </row>
    <row r="1346" spans="46:47">
      <c r="AT1346" s="690"/>
      <c r="AU1346" s="690"/>
    </row>
    <row r="1347" spans="46:47">
      <c r="AT1347" s="690"/>
      <c r="AU1347" s="690"/>
    </row>
    <row r="1348" spans="46:47">
      <c r="AT1348" s="690"/>
      <c r="AU1348" s="690"/>
    </row>
    <row r="1349" spans="46:47">
      <c r="AT1349" s="690"/>
      <c r="AU1349" s="690"/>
    </row>
    <row r="1350" spans="46:47">
      <c r="AT1350" s="690"/>
      <c r="AU1350" s="690"/>
    </row>
    <row r="1351" spans="46:47">
      <c r="AT1351" s="690"/>
      <c r="AU1351" s="690"/>
    </row>
    <row r="1352" spans="46:47">
      <c r="AT1352" s="690"/>
      <c r="AU1352" s="690"/>
    </row>
    <row r="1353" spans="46:47">
      <c r="AT1353" s="690"/>
      <c r="AU1353" s="690"/>
    </row>
    <row r="1354" spans="46:47">
      <c r="AT1354" s="690"/>
      <c r="AU1354" s="690"/>
    </row>
    <row r="1355" spans="46:47">
      <c r="AT1355" s="690"/>
      <c r="AU1355" s="690"/>
    </row>
    <row r="1356" spans="46:47">
      <c r="AT1356" s="690"/>
      <c r="AU1356" s="690"/>
    </row>
    <row r="1357" spans="46:47">
      <c r="AT1357" s="690"/>
      <c r="AU1357" s="690"/>
    </row>
    <row r="1358" spans="46:47">
      <c r="AT1358" s="690"/>
      <c r="AU1358" s="690"/>
    </row>
    <row r="1359" spans="46:47">
      <c r="AT1359" s="690"/>
      <c r="AU1359" s="690"/>
    </row>
    <row r="1360" spans="46:47">
      <c r="AT1360" s="690"/>
      <c r="AU1360" s="690"/>
    </row>
    <row r="1361" spans="46:47">
      <c r="AT1361" s="690"/>
      <c r="AU1361" s="690"/>
    </row>
    <row r="1362" spans="46:47">
      <c r="AT1362" s="690"/>
      <c r="AU1362" s="690"/>
    </row>
    <row r="1363" spans="46:47">
      <c r="AT1363" s="690"/>
      <c r="AU1363" s="690"/>
    </row>
    <row r="1364" spans="46:47">
      <c r="AT1364" s="690"/>
      <c r="AU1364" s="690"/>
    </row>
    <row r="1365" spans="46:47">
      <c r="AT1365" s="690"/>
      <c r="AU1365" s="690"/>
    </row>
    <row r="1366" spans="46:47">
      <c r="AT1366" s="690"/>
      <c r="AU1366" s="690"/>
    </row>
    <row r="1367" spans="46:47">
      <c r="AT1367" s="690"/>
      <c r="AU1367" s="690"/>
    </row>
    <row r="1368" spans="46:47">
      <c r="AT1368" s="690"/>
      <c r="AU1368" s="690"/>
    </row>
    <row r="1369" spans="46:47">
      <c r="AT1369" s="690"/>
      <c r="AU1369" s="690"/>
    </row>
    <row r="1370" spans="46:47">
      <c r="AT1370" s="690"/>
      <c r="AU1370" s="690"/>
    </row>
    <row r="1371" spans="46:47">
      <c r="AT1371" s="690"/>
      <c r="AU1371" s="690"/>
    </row>
    <row r="1372" spans="46:47">
      <c r="AT1372" s="690"/>
      <c r="AU1372" s="690"/>
    </row>
    <row r="1373" spans="46:47">
      <c r="AT1373" s="690"/>
      <c r="AU1373" s="690"/>
    </row>
    <row r="1374" spans="46:47">
      <c r="AT1374" s="690"/>
      <c r="AU1374" s="690"/>
    </row>
    <row r="1375" spans="46:47">
      <c r="AT1375" s="690"/>
      <c r="AU1375" s="690"/>
    </row>
    <row r="1376" spans="46:47">
      <c r="AT1376" s="690"/>
      <c r="AU1376" s="690"/>
    </row>
    <row r="1377" spans="46:47">
      <c r="AT1377" s="690"/>
      <c r="AU1377" s="690"/>
    </row>
    <row r="1378" spans="46:47">
      <c r="AT1378" s="690"/>
      <c r="AU1378" s="690"/>
    </row>
    <row r="1379" spans="46:47">
      <c r="AT1379" s="690"/>
      <c r="AU1379" s="690"/>
    </row>
    <row r="1380" spans="46:47">
      <c r="AT1380" s="690"/>
      <c r="AU1380" s="690"/>
    </row>
    <row r="1381" spans="46:47">
      <c r="AT1381" s="690"/>
      <c r="AU1381" s="690"/>
    </row>
    <row r="1382" spans="46:47">
      <c r="AT1382" s="690"/>
      <c r="AU1382" s="690"/>
    </row>
    <row r="1383" spans="46:47">
      <c r="AT1383" s="690"/>
      <c r="AU1383" s="690"/>
    </row>
    <row r="1384" spans="46:47">
      <c r="AT1384" s="690"/>
      <c r="AU1384" s="690"/>
    </row>
    <row r="1385" spans="46:47">
      <c r="AT1385" s="690"/>
      <c r="AU1385" s="690"/>
    </row>
    <row r="1386" spans="46:47">
      <c r="AT1386" s="690"/>
      <c r="AU1386" s="690"/>
    </row>
    <row r="1387" spans="46:47">
      <c r="AT1387" s="690"/>
      <c r="AU1387" s="690"/>
    </row>
    <row r="1388" spans="46:47">
      <c r="AT1388" s="690"/>
      <c r="AU1388" s="690"/>
    </row>
    <row r="1389" spans="46:47">
      <c r="AT1389" s="690"/>
      <c r="AU1389" s="690"/>
    </row>
    <row r="1390" spans="46:47">
      <c r="AT1390" s="690"/>
      <c r="AU1390" s="690"/>
    </row>
    <row r="1391" spans="46:47">
      <c r="AT1391" s="690"/>
      <c r="AU1391" s="690"/>
    </row>
    <row r="1392" spans="46:47">
      <c r="AT1392" s="690"/>
      <c r="AU1392" s="690"/>
    </row>
    <row r="1393" spans="46:47">
      <c r="AT1393" s="690"/>
      <c r="AU1393" s="690"/>
    </row>
    <row r="1394" spans="46:47">
      <c r="AT1394" s="690"/>
      <c r="AU1394" s="690"/>
    </row>
    <row r="1395" spans="46:47">
      <c r="AT1395" s="690"/>
      <c r="AU1395" s="690"/>
    </row>
    <row r="1396" spans="46:47">
      <c r="AT1396" s="690"/>
      <c r="AU1396" s="690"/>
    </row>
    <row r="1397" spans="46:47">
      <c r="AT1397" s="690"/>
      <c r="AU1397" s="690"/>
    </row>
    <row r="1398" spans="46:47">
      <c r="AT1398" s="690"/>
      <c r="AU1398" s="690"/>
    </row>
    <row r="1399" spans="46:47">
      <c r="AT1399" s="690"/>
      <c r="AU1399" s="690"/>
    </row>
    <row r="1400" spans="46:47">
      <c r="AT1400" s="690"/>
      <c r="AU1400" s="690"/>
    </row>
    <row r="1401" spans="46:47">
      <c r="AT1401" s="690"/>
      <c r="AU1401" s="690"/>
    </row>
    <row r="1402" spans="46:47">
      <c r="AT1402" s="690"/>
      <c r="AU1402" s="690"/>
    </row>
    <row r="1403" spans="46:47">
      <c r="AT1403" s="690"/>
      <c r="AU1403" s="690"/>
    </row>
    <row r="1404" spans="46:47">
      <c r="AT1404" s="690"/>
      <c r="AU1404" s="690"/>
    </row>
    <row r="1405" spans="46:47">
      <c r="AT1405" s="690"/>
      <c r="AU1405" s="690"/>
    </row>
    <row r="1406" spans="46:47">
      <c r="AT1406" s="690"/>
      <c r="AU1406" s="690"/>
    </row>
    <row r="1407" spans="46:47">
      <c r="AT1407" s="690"/>
      <c r="AU1407" s="690"/>
    </row>
    <row r="1408" spans="46:47">
      <c r="AT1408" s="690"/>
      <c r="AU1408" s="690"/>
    </row>
    <row r="1409" spans="46:47">
      <c r="AT1409" s="690"/>
      <c r="AU1409" s="690"/>
    </row>
    <row r="1410" spans="46:47">
      <c r="AT1410" s="690"/>
      <c r="AU1410" s="690"/>
    </row>
    <row r="1411" spans="46:47">
      <c r="AT1411" s="690"/>
      <c r="AU1411" s="690"/>
    </row>
    <row r="1412" spans="46:47">
      <c r="AT1412" s="690"/>
      <c r="AU1412" s="690"/>
    </row>
    <row r="1413" spans="46:47">
      <c r="AT1413" s="690"/>
      <c r="AU1413" s="690"/>
    </row>
    <row r="1414" spans="46:47">
      <c r="AT1414" s="690"/>
      <c r="AU1414" s="690"/>
    </row>
    <row r="1415" spans="46:47">
      <c r="AT1415" s="690"/>
      <c r="AU1415" s="690"/>
    </row>
    <row r="1416" spans="46:47">
      <c r="AT1416" s="690"/>
      <c r="AU1416" s="690"/>
    </row>
    <row r="1417" spans="46:47">
      <c r="AT1417" s="690"/>
      <c r="AU1417" s="690"/>
    </row>
    <row r="1418" spans="46:47">
      <c r="AT1418" s="690"/>
      <c r="AU1418" s="690"/>
    </row>
    <row r="1419" spans="46:47">
      <c r="AT1419" s="690"/>
      <c r="AU1419" s="690"/>
    </row>
    <row r="1420" spans="46:47">
      <c r="AT1420" s="690"/>
      <c r="AU1420" s="690"/>
    </row>
    <row r="1421" spans="46:47">
      <c r="AT1421" s="690"/>
      <c r="AU1421" s="690"/>
    </row>
    <row r="1422" spans="46:47">
      <c r="AT1422" s="690"/>
      <c r="AU1422" s="690"/>
    </row>
    <row r="1423" spans="46:47">
      <c r="AT1423" s="690"/>
      <c r="AU1423" s="690"/>
    </row>
    <row r="1424" spans="46:47">
      <c r="AT1424" s="690"/>
      <c r="AU1424" s="690"/>
    </row>
    <row r="1425" spans="46:47">
      <c r="AT1425" s="690"/>
      <c r="AU1425" s="690"/>
    </row>
    <row r="1426" spans="46:47">
      <c r="AT1426" s="690"/>
      <c r="AU1426" s="690"/>
    </row>
    <row r="1427" spans="46:47">
      <c r="AT1427" s="690"/>
      <c r="AU1427" s="690"/>
    </row>
    <row r="1428" spans="46:47">
      <c r="AT1428" s="690"/>
      <c r="AU1428" s="690"/>
    </row>
    <row r="1429" spans="46:47">
      <c r="AT1429" s="690"/>
      <c r="AU1429" s="690"/>
    </row>
    <row r="1430" spans="46:47">
      <c r="AT1430" s="690"/>
      <c r="AU1430" s="690"/>
    </row>
    <row r="1431" spans="46:47">
      <c r="AT1431" s="690"/>
      <c r="AU1431" s="690"/>
    </row>
    <row r="1432" spans="46:47">
      <c r="AT1432" s="690"/>
      <c r="AU1432" s="690"/>
    </row>
    <row r="1433" spans="46:47">
      <c r="AT1433" s="690"/>
      <c r="AU1433" s="690"/>
    </row>
    <row r="1434" spans="46:47">
      <c r="AT1434" s="690"/>
      <c r="AU1434" s="690"/>
    </row>
    <row r="1435" spans="46:47">
      <c r="AT1435" s="690"/>
      <c r="AU1435" s="690"/>
    </row>
    <row r="1436" spans="46:47">
      <c r="AT1436" s="690"/>
      <c r="AU1436" s="690"/>
    </row>
    <row r="1437" spans="46:47">
      <c r="AT1437" s="690"/>
      <c r="AU1437" s="690"/>
    </row>
    <row r="1438" spans="46:47">
      <c r="AT1438" s="690"/>
      <c r="AU1438" s="690"/>
    </row>
    <row r="1439" spans="46:47">
      <c r="AT1439" s="690"/>
      <c r="AU1439" s="690"/>
    </row>
    <row r="1440" spans="46:47">
      <c r="AT1440" s="690"/>
      <c r="AU1440" s="690"/>
    </row>
    <row r="1441" spans="46:47">
      <c r="AT1441" s="690"/>
      <c r="AU1441" s="690"/>
    </row>
    <row r="1442" spans="46:47">
      <c r="AT1442" s="690"/>
      <c r="AU1442" s="690"/>
    </row>
    <row r="1443" spans="46:47">
      <c r="AT1443" s="690"/>
      <c r="AU1443" s="690"/>
    </row>
    <row r="1444" spans="46:47">
      <c r="AT1444" s="690"/>
      <c r="AU1444" s="690"/>
    </row>
    <row r="1445" spans="46:47">
      <c r="AT1445" s="690"/>
      <c r="AU1445" s="690"/>
    </row>
    <row r="1446" spans="46:47">
      <c r="AT1446" s="690"/>
      <c r="AU1446" s="690"/>
    </row>
    <row r="1447" spans="46:47">
      <c r="AT1447" s="690"/>
      <c r="AU1447" s="690"/>
    </row>
    <row r="1448" spans="46:47">
      <c r="AT1448" s="690"/>
      <c r="AU1448" s="690"/>
    </row>
    <row r="1449" spans="46:47">
      <c r="AT1449" s="690"/>
      <c r="AU1449" s="690"/>
    </row>
    <row r="1450" spans="46:47">
      <c r="AT1450" s="690"/>
      <c r="AU1450" s="690"/>
    </row>
    <row r="1451" spans="46:47">
      <c r="AT1451" s="690"/>
      <c r="AU1451" s="690"/>
    </row>
    <row r="1452" spans="46:47">
      <c r="AT1452" s="690"/>
      <c r="AU1452" s="690"/>
    </row>
    <row r="1453" spans="46:47">
      <c r="AT1453" s="690"/>
      <c r="AU1453" s="690"/>
    </row>
    <row r="1454" spans="46:47">
      <c r="AT1454" s="690"/>
      <c r="AU1454" s="690"/>
    </row>
    <row r="1455" spans="46:47">
      <c r="AT1455" s="690"/>
      <c r="AU1455" s="690"/>
    </row>
    <row r="1456" spans="46:47">
      <c r="AT1456" s="690"/>
      <c r="AU1456" s="690"/>
    </row>
    <row r="1457" spans="46:47">
      <c r="AT1457" s="690"/>
      <c r="AU1457" s="690"/>
    </row>
    <row r="1458" spans="46:47">
      <c r="AT1458" s="690"/>
      <c r="AU1458" s="690"/>
    </row>
    <row r="1459" spans="46:47">
      <c r="AT1459" s="690"/>
      <c r="AU1459" s="690"/>
    </row>
    <row r="1460" spans="46:47">
      <c r="AT1460" s="690"/>
      <c r="AU1460" s="690"/>
    </row>
    <row r="1461" spans="46:47">
      <c r="AT1461" s="690"/>
      <c r="AU1461" s="690"/>
    </row>
    <row r="1462" spans="46:47">
      <c r="AT1462" s="690"/>
      <c r="AU1462" s="690"/>
    </row>
    <row r="1463" spans="46:47">
      <c r="AT1463" s="690"/>
      <c r="AU1463" s="690"/>
    </row>
    <row r="1464" spans="46:47">
      <c r="AT1464" s="690"/>
      <c r="AU1464" s="690"/>
    </row>
    <row r="1465" spans="46:47">
      <c r="AT1465" s="690"/>
      <c r="AU1465" s="690"/>
    </row>
    <row r="1466" spans="46:47">
      <c r="AT1466" s="690"/>
      <c r="AU1466" s="690"/>
    </row>
    <row r="1467" spans="46:47">
      <c r="AT1467" s="690"/>
      <c r="AU1467" s="690"/>
    </row>
    <row r="1468" spans="46:47">
      <c r="AT1468" s="690"/>
      <c r="AU1468" s="690"/>
    </row>
    <row r="1469" spans="46:47">
      <c r="AT1469" s="690"/>
      <c r="AU1469" s="690"/>
    </row>
    <row r="1470" spans="46:47">
      <c r="AT1470" s="690"/>
      <c r="AU1470" s="690"/>
    </row>
    <row r="1471" spans="46:47">
      <c r="AT1471" s="690"/>
      <c r="AU1471" s="690"/>
    </row>
    <row r="1472" spans="46:47">
      <c r="AT1472" s="690"/>
      <c r="AU1472" s="690"/>
    </row>
    <row r="1473" spans="46:47">
      <c r="AT1473" s="690"/>
      <c r="AU1473" s="690"/>
    </row>
    <row r="1474" spans="46:47">
      <c r="AT1474" s="690"/>
      <c r="AU1474" s="690"/>
    </row>
    <row r="1475" spans="46:47">
      <c r="AT1475" s="690"/>
      <c r="AU1475" s="690"/>
    </row>
    <row r="1476" spans="46:47">
      <c r="AT1476" s="690"/>
      <c r="AU1476" s="690"/>
    </row>
    <row r="1477" spans="46:47">
      <c r="AT1477" s="690"/>
      <c r="AU1477" s="690"/>
    </row>
    <row r="1478" spans="46:47">
      <c r="AT1478" s="690"/>
      <c r="AU1478" s="690"/>
    </row>
    <row r="1479" spans="46:47">
      <c r="AT1479" s="690"/>
      <c r="AU1479" s="690"/>
    </row>
    <row r="1480" spans="46:47">
      <c r="AT1480" s="690"/>
      <c r="AU1480" s="690"/>
    </row>
    <row r="1481" spans="46:47">
      <c r="AT1481" s="690"/>
      <c r="AU1481" s="690"/>
    </row>
    <row r="1482" spans="46:47">
      <c r="AT1482" s="690"/>
      <c r="AU1482" s="690"/>
    </row>
    <row r="1483" spans="46:47">
      <c r="AT1483" s="690"/>
      <c r="AU1483" s="690"/>
    </row>
    <row r="1484" spans="46:47">
      <c r="AT1484" s="690"/>
      <c r="AU1484" s="690"/>
    </row>
    <row r="1485" spans="46:47">
      <c r="AT1485" s="690"/>
      <c r="AU1485" s="690"/>
    </row>
    <row r="1486" spans="46:47">
      <c r="AT1486" s="690"/>
      <c r="AU1486" s="690"/>
    </row>
    <row r="1487" spans="46:47">
      <c r="AT1487" s="690"/>
      <c r="AU1487" s="690"/>
    </row>
    <row r="1488" spans="46:47">
      <c r="AT1488" s="690"/>
      <c r="AU1488" s="690"/>
    </row>
    <row r="1489" spans="46:47">
      <c r="AT1489" s="690"/>
      <c r="AU1489" s="690"/>
    </row>
    <row r="1490" spans="46:47">
      <c r="AT1490" s="690"/>
      <c r="AU1490" s="690"/>
    </row>
    <row r="1491" spans="46:47">
      <c r="AT1491" s="690"/>
      <c r="AU1491" s="690"/>
    </row>
    <row r="1492" spans="46:47">
      <c r="AT1492" s="690"/>
      <c r="AU1492" s="690"/>
    </row>
    <row r="1493" spans="46:47">
      <c r="AT1493" s="690"/>
      <c r="AU1493" s="690"/>
    </row>
    <row r="1494" spans="46:47">
      <c r="AT1494" s="690"/>
      <c r="AU1494" s="690"/>
    </row>
    <row r="1495" spans="46:47">
      <c r="AT1495" s="690"/>
      <c r="AU1495" s="690"/>
    </row>
    <row r="1496" spans="46:47">
      <c r="AT1496" s="690"/>
      <c r="AU1496" s="690"/>
    </row>
    <row r="1497" spans="46:47">
      <c r="AT1497" s="690"/>
      <c r="AU1497" s="690"/>
    </row>
    <row r="1498" spans="46:47">
      <c r="AT1498" s="690"/>
      <c r="AU1498" s="690"/>
    </row>
    <row r="1499" spans="46:47">
      <c r="AT1499" s="690"/>
      <c r="AU1499" s="690"/>
    </row>
    <row r="1500" spans="46:47">
      <c r="AT1500" s="690"/>
      <c r="AU1500" s="690"/>
    </row>
    <row r="1501" spans="46:47">
      <c r="AT1501" s="690"/>
      <c r="AU1501" s="690"/>
    </row>
    <row r="1502" spans="46:47">
      <c r="AT1502" s="690"/>
      <c r="AU1502" s="690"/>
    </row>
    <row r="1503" spans="46:47">
      <c r="AT1503" s="690"/>
      <c r="AU1503" s="690"/>
    </row>
    <row r="1504" spans="46:47">
      <c r="AT1504" s="690"/>
      <c r="AU1504" s="690"/>
    </row>
    <row r="1505" spans="46:47">
      <c r="AT1505" s="690"/>
      <c r="AU1505" s="690"/>
    </row>
    <row r="1506" spans="46:47">
      <c r="AT1506" s="690"/>
      <c r="AU1506" s="690"/>
    </row>
    <row r="1507" spans="46:47">
      <c r="AT1507" s="690"/>
      <c r="AU1507" s="690"/>
    </row>
    <row r="1508" spans="46:47">
      <c r="AT1508" s="690"/>
      <c r="AU1508" s="690"/>
    </row>
    <row r="1509" spans="46:47">
      <c r="AT1509" s="690"/>
      <c r="AU1509" s="690"/>
    </row>
    <row r="1510" spans="46:47">
      <c r="AT1510" s="690"/>
      <c r="AU1510" s="690"/>
    </row>
    <row r="1511" spans="46:47">
      <c r="AT1511" s="690"/>
      <c r="AU1511" s="690"/>
    </row>
    <row r="1512" spans="46:47">
      <c r="AT1512" s="690"/>
      <c r="AU1512" s="690"/>
    </row>
    <row r="1513" spans="46:47">
      <c r="AT1513" s="690"/>
      <c r="AU1513" s="690"/>
    </row>
    <row r="1514" spans="46:47">
      <c r="AT1514" s="690"/>
      <c r="AU1514" s="690"/>
    </row>
    <row r="1515" spans="46:47">
      <c r="AT1515" s="690"/>
      <c r="AU1515" s="690"/>
    </row>
    <row r="1516" spans="46:47">
      <c r="AT1516" s="690"/>
      <c r="AU1516" s="690"/>
    </row>
    <row r="1517" spans="46:47">
      <c r="AT1517" s="690"/>
      <c r="AU1517" s="690"/>
    </row>
    <row r="1518" spans="46:47">
      <c r="AT1518" s="690"/>
      <c r="AU1518" s="690"/>
    </row>
    <row r="1519" spans="46:47">
      <c r="AT1519" s="690"/>
      <c r="AU1519" s="690"/>
    </row>
    <row r="1520" spans="46:47">
      <c r="AT1520" s="690"/>
      <c r="AU1520" s="690"/>
    </row>
    <row r="1521" spans="46:47">
      <c r="AT1521" s="690"/>
      <c r="AU1521" s="690"/>
    </row>
    <row r="1522" spans="46:47">
      <c r="AT1522" s="690"/>
      <c r="AU1522" s="690"/>
    </row>
    <row r="1523" spans="46:47">
      <c r="AT1523" s="690"/>
      <c r="AU1523" s="690"/>
    </row>
    <row r="1524" spans="46:47">
      <c r="AT1524" s="690"/>
      <c r="AU1524" s="690"/>
    </row>
    <row r="1525" spans="46:47">
      <c r="AT1525" s="690"/>
      <c r="AU1525" s="690"/>
    </row>
    <row r="1526" spans="46:47">
      <c r="AT1526" s="690"/>
      <c r="AU1526" s="690"/>
    </row>
    <row r="1527" spans="46:47">
      <c r="AT1527" s="690"/>
      <c r="AU1527" s="690"/>
    </row>
    <row r="1528" spans="46:47">
      <c r="AT1528" s="690"/>
      <c r="AU1528" s="690"/>
    </row>
    <row r="1529" spans="46:47">
      <c r="AT1529" s="690"/>
      <c r="AU1529" s="690"/>
    </row>
    <row r="1530" spans="46:47">
      <c r="AT1530" s="690"/>
      <c r="AU1530" s="690"/>
    </row>
    <row r="1531" spans="46:47">
      <c r="AT1531" s="690"/>
      <c r="AU1531" s="690"/>
    </row>
    <row r="1532" spans="46:47">
      <c r="AT1532" s="690"/>
      <c r="AU1532" s="690"/>
    </row>
    <row r="1533" spans="46:47">
      <c r="AT1533" s="690"/>
      <c r="AU1533" s="690"/>
    </row>
    <row r="1534" spans="46:47">
      <c r="AT1534" s="690"/>
      <c r="AU1534" s="690"/>
    </row>
    <row r="1535" spans="46:47">
      <c r="AT1535" s="690"/>
      <c r="AU1535" s="690"/>
    </row>
    <row r="1536" spans="46:47">
      <c r="AT1536" s="690"/>
      <c r="AU1536" s="690"/>
    </row>
    <row r="1537" spans="46:47">
      <c r="AT1537" s="690"/>
      <c r="AU1537" s="690"/>
    </row>
    <row r="1538" spans="46:47">
      <c r="AT1538" s="690"/>
      <c r="AU1538" s="690"/>
    </row>
    <row r="1539" spans="46:47">
      <c r="AT1539" s="690"/>
      <c r="AU1539" s="690"/>
    </row>
    <row r="1540" spans="46:47">
      <c r="AT1540" s="690"/>
      <c r="AU1540" s="690"/>
    </row>
    <row r="1541" spans="46:47">
      <c r="AT1541" s="690"/>
      <c r="AU1541" s="690"/>
    </row>
    <row r="1542" spans="46:47">
      <c r="AT1542" s="690"/>
      <c r="AU1542" s="690"/>
    </row>
    <row r="1543" spans="46:47">
      <c r="AT1543" s="690"/>
      <c r="AU1543" s="690"/>
    </row>
    <row r="1544" spans="46:47">
      <c r="AT1544" s="690"/>
      <c r="AU1544" s="690"/>
    </row>
    <row r="1545" spans="46:47">
      <c r="AT1545" s="690"/>
      <c r="AU1545" s="690"/>
    </row>
    <row r="1546" spans="46:47">
      <c r="AT1546" s="690"/>
      <c r="AU1546" s="690"/>
    </row>
    <row r="1547" spans="46:47">
      <c r="AT1547" s="690"/>
      <c r="AU1547" s="690"/>
    </row>
    <row r="1548" spans="46:47">
      <c r="AT1548" s="690"/>
      <c r="AU1548" s="690"/>
    </row>
    <row r="1549" spans="46:47">
      <c r="AT1549" s="690"/>
      <c r="AU1549" s="690"/>
    </row>
    <row r="1550" spans="46:47">
      <c r="AT1550" s="690"/>
      <c r="AU1550" s="690"/>
    </row>
    <row r="1551" spans="46:47">
      <c r="AT1551" s="690"/>
      <c r="AU1551" s="690"/>
    </row>
    <row r="1552" spans="46:47">
      <c r="AT1552" s="690"/>
      <c r="AU1552" s="690"/>
    </row>
    <row r="1553" spans="46:47">
      <c r="AT1553" s="690"/>
      <c r="AU1553" s="690"/>
    </row>
    <row r="1554" spans="46:47">
      <c r="AT1554" s="690"/>
      <c r="AU1554" s="690"/>
    </row>
    <row r="1555" spans="46:47">
      <c r="AT1555" s="690"/>
      <c r="AU1555" s="690"/>
    </row>
    <row r="1556" spans="46:47">
      <c r="AT1556" s="690"/>
      <c r="AU1556" s="690"/>
    </row>
    <row r="1557" spans="46:47">
      <c r="AT1557" s="690"/>
      <c r="AU1557" s="690"/>
    </row>
    <row r="1558" spans="46:47">
      <c r="AT1558" s="690"/>
      <c r="AU1558" s="690"/>
    </row>
    <row r="1559" spans="46:47">
      <c r="AT1559" s="690"/>
      <c r="AU1559" s="690"/>
    </row>
    <row r="1560" spans="46:47">
      <c r="AT1560" s="690"/>
      <c r="AU1560" s="690"/>
    </row>
    <row r="1561" spans="46:47">
      <c r="AT1561" s="690"/>
      <c r="AU1561" s="690"/>
    </row>
    <row r="1562" spans="46:47">
      <c r="AT1562" s="690"/>
      <c r="AU1562" s="690"/>
    </row>
    <row r="1563" spans="46:47">
      <c r="AT1563" s="690"/>
      <c r="AU1563" s="690"/>
    </row>
    <row r="1564" spans="46:47">
      <c r="AT1564" s="690"/>
      <c r="AU1564" s="690"/>
    </row>
    <row r="1565" spans="46:47">
      <c r="AT1565" s="690"/>
      <c r="AU1565" s="690"/>
    </row>
    <row r="1566" spans="46:47">
      <c r="AT1566" s="690"/>
      <c r="AU1566" s="690"/>
    </row>
    <row r="1567" spans="46:47">
      <c r="AT1567" s="690"/>
      <c r="AU1567" s="690"/>
    </row>
    <row r="1568" spans="46:47">
      <c r="AT1568" s="690"/>
      <c r="AU1568" s="690"/>
    </row>
    <row r="1569" spans="46:47">
      <c r="AT1569" s="690"/>
      <c r="AU1569" s="690"/>
    </row>
    <row r="1570" spans="46:47">
      <c r="AT1570" s="690"/>
      <c r="AU1570" s="690"/>
    </row>
    <row r="1571" spans="46:47">
      <c r="AT1571" s="690"/>
      <c r="AU1571" s="690"/>
    </row>
    <row r="1572" spans="46:47">
      <c r="AT1572" s="690"/>
      <c r="AU1572" s="690"/>
    </row>
    <row r="1573" spans="46:47">
      <c r="AT1573" s="690"/>
      <c r="AU1573" s="690"/>
    </row>
    <row r="1574" spans="46:47">
      <c r="AT1574" s="690"/>
      <c r="AU1574" s="690"/>
    </row>
    <row r="1575" spans="46:47">
      <c r="AT1575" s="690"/>
      <c r="AU1575" s="690"/>
    </row>
    <row r="1576" spans="46:47">
      <c r="AT1576" s="690"/>
      <c r="AU1576" s="690"/>
    </row>
    <row r="1577" spans="46:47">
      <c r="AT1577" s="690"/>
      <c r="AU1577" s="690"/>
    </row>
    <row r="1578" spans="46:47">
      <c r="AT1578" s="690"/>
      <c r="AU1578" s="690"/>
    </row>
    <row r="1579" spans="46:47">
      <c r="AT1579" s="690"/>
      <c r="AU1579" s="690"/>
    </row>
    <row r="1580" spans="46:47">
      <c r="AT1580" s="690"/>
      <c r="AU1580" s="690"/>
    </row>
    <row r="1581" spans="46:47">
      <c r="AT1581" s="690"/>
      <c r="AU1581" s="690"/>
    </row>
    <row r="1582" spans="46:47">
      <c r="AT1582" s="690"/>
      <c r="AU1582" s="690"/>
    </row>
    <row r="1583" spans="46:47">
      <c r="AT1583" s="690"/>
      <c r="AU1583" s="690"/>
    </row>
    <row r="1584" spans="46:47">
      <c r="AT1584" s="690"/>
      <c r="AU1584" s="690"/>
    </row>
    <row r="1585" spans="46:47">
      <c r="AT1585" s="690"/>
      <c r="AU1585" s="690"/>
    </row>
    <row r="1586" spans="46:47">
      <c r="AT1586" s="690"/>
      <c r="AU1586" s="690"/>
    </row>
    <row r="1587" spans="46:47">
      <c r="AT1587" s="690"/>
      <c r="AU1587" s="690"/>
    </row>
    <row r="1588" spans="46:47">
      <c r="AT1588" s="690"/>
      <c r="AU1588" s="690"/>
    </row>
    <row r="1589" spans="46:47">
      <c r="AT1589" s="690"/>
      <c r="AU1589" s="690"/>
    </row>
    <row r="1590" spans="46:47">
      <c r="AT1590" s="690"/>
      <c r="AU1590" s="690"/>
    </row>
    <row r="1591" spans="46:47">
      <c r="AT1591" s="690"/>
      <c r="AU1591" s="690"/>
    </row>
    <row r="1592" spans="46:47">
      <c r="AT1592" s="690"/>
      <c r="AU1592" s="690"/>
    </row>
    <row r="1593" spans="46:47">
      <c r="AT1593" s="690"/>
      <c r="AU1593" s="690"/>
    </row>
    <row r="1594" spans="46:47">
      <c r="AT1594" s="690"/>
      <c r="AU1594" s="690"/>
    </row>
    <row r="1595" spans="46:47">
      <c r="AT1595" s="690"/>
      <c r="AU1595" s="690"/>
    </row>
    <row r="1596" spans="46:47">
      <c r="AT1596" s="690"/>
      <c r="AU1596" s="690"/>
    </row>
    <row r="1597" spans="46:47">
      <c r="AT1597" s="690"/>
      <c r="AU1597" s="690"/>
    </row>
    <row r="1598" spans="46:47">
      <c r="AT1598" s="690"/>
      <c r="AU1598" s="690"/>
    </row>
    <row r="1599" spans="46:47">
      <c r="AT1599" s="690"/>
      <c r="AU1599" s="690"/>
    </row>
    <row r="1600" spans="46:47">
      <c r="AT1600" s="690"/>
      <c r="AU1600" s="690"/>
    </row>
    <row r="1601" spans="46:47">
      <c r="AT1601" s="690"/>
      <c r="AU1601" s="690"/>
    </row>
    <row r="1602" spans="46:47">
      <c r="AT1602" s="690"/>
      <c r="AU1602" s="690"/>
    </row>
    <row r="1603" spans="46:47">
      <c r="AT1603" s="690"/>
      <c r="AU1603" s="690"/>
    </row>
    <row r="1604" spans="46:47">
      <c r="AT1604" s="690"/>
      <c r="AU1604" s="690"/>
    </row>
    <row r="1605" spans="46:47">
      <c r="AT1605" s="690"/>
      <c r="AU1605" s="690"/>
    </row>
    <row r="1606" spans="46:47">
      <c r="AT1606" s="690"/>
      <c r="AU1606" s="690"/>
    </row>
    <row r="1607" spans="46:47">
      <c r="AT1607" s="690"/>
      <c r="AU1607" s="690"/>
    </row>
    <row r="1608" spans="46:47">
      <c r="AT1608" s="690"/>
      <c r="AU1608" s="690"/>
    </row>
    <row r="1609" spans="46:47">
      <c r="AT1609" s="690"/>
      <c r="AU1609" s="690"/>
    </row>
    <row r="1610" spans="46:47">
      <c r="AT1610" s="690"/>
      <c r="AU1610" s="690"/>
    </row>
    <row r="1611" spans="46:47">
      <c r="AT1611" s="690"/>
      <c r="AU1611" s="690"/>
    </row>
    <row r="1612" spans="46:47">
      <c r="AT1612" s="690"/>
      <c r="AU1612" s="690"/>
    </row>
    <row r="1613" spans="46:47">
      <c r="AT1613" s="690"/>
      <c r="AU1613" s="690"/>
    </row>
    <row r="1614" spans="46:47">
      <c r="AT1614" s="690"/>
      <c r="AU1614" s="690"/>
    </row>
    <row r="1615" spans="46:47">
      <c r="AT1615" s="690"/>
      <c r="AU1615" s="690"/>
    </row>
    <row r="1616" spans="46:47">
      <c r="AT1616" s="690"/>
      <c r="AU1616" s="690"/>
    </row>
    <row r="1617" spans="46:47">
      <c r="AT1617" s="690"/>
      <c r="AU1617" s="690"/>
    </row>
    <row r="1618" spans="46:47">
      <c r="AT1618" s="690"/>
      <c r="AU1618" s="690"/>
    </row>
    <row r="1619" spans="46:47">
      <c r="AT1619" s="690"/>
      <c r="AU1619" s="690"/>
    </row>
    <row r="1620" spans="46:47">
      <c r="AT1620" s="690"/>
      <c r="AU1620" s="690"/>
    </row>
    <row r="1621" spans="46:47">
      <c r="AT1621" s="690"/>
      <c r="AU1621" s="690"/>
    </row>
    <row r="1622" spans="46:47">
      <c r="AT1622" s="690"/>
      <c r="AU1622" s="690"/>
    </row>
    <row r="1623" spans="46:47">
      <c r="AT1623" s="690"/>
      <c r="AU1623" s="690"/>
    </row>
    <row r="1624" spans="46:47">
      <c r="AT1624" s="690"/>
      <c r="AU1624" s="690"/>
    </row>
    <row r="1625" spans="46:47">
      <c r="AT1625" s="690"/>
      <c r="AU1625" s="690"/>
    </row>
    <row r="1626" spans="46:47">
      <c r="AT1626" s="690"/>
      <c r="AU1626" s="690"/>
    </row>
    <row r="1627" spans="46:47">
      <c r="AT1627" s="690"/>
      <c r="AU1627" s="690"/>
    </row>
    <row r="1628" spans="46:47">
      <c r="AT1628" s="690"/>
      <c r="AU1628" s="690"/>
    </row>
    <row r="1629" spans="46:47">
      <c r="AT1629" s="690"/>
      <c r="AU1629" s="690"/>
    </row>
    <row r="1630" spans="46:47">
      <c r="AT1630" s="690"/>
      <c r="AU1630" s="690"/>
    </row>
    <row r="1631" spans="46:47">
      <c r="AT1631" s="690"/>
      <c r="AU1631" s="690"/>
    </row>
    <row r="1632" spans="46:47">
      <c r="AT1632" s="690"/>
      <c r="AU1632" s="690"/>
    </row>
    <row r="1633" spans="46:47">
      <c r="AT1633" s="690"/>
      <c r="AU1633" s="690"/>
    </row>
    <row r="1634" spans="46:47">
      <c r="AT1634" s="690"/>
      <c r="AU1634" s="690"/>
    </row>
    <row r="1635" spans="46:47">
      <c r="AT1635" s="690"/>
      <c r="AU1635" s="690"/>
    </row>
    <row r="1636" spans="46:47">
      <c r="AT1636" s="690"/>
      <c r="AU1636" s="690"/>
    </row>
    <row r="1637" spans="46:47">
      <c r="AT1637" s="690"/>
      <c r="AU1637" s="690"/>
    </row>
    <row r="1638" spans="46:47">
      <c r="AT1638" s="690"/>
      <c r="AU1638" s="690"/>
    </row>
    <row r="1639" spans="46:47">
      <c r="AT1639" s="690"/>
      <c r="AU1639" s="690"/>
    </row>
    <row r="1640" spans="46:47">
      <c r="AT1640" s="690"/>
      <c r="AU1640" s="690"/>
    </row>
    <row r="1641" spans="46:47">
      <c r="AT1641" s="690"/>
      <c r="AU1641" s="690"/>
    </row>
    <row r="1642" spans="46:47">
      <c r="AT1642" s="690"/>
      <c r="AU1642" s="690"/>
    </row>
    <row r="1643" spans="46:47">
      <c r="AT1643" s="690"/>
      <c r="AU1643" s="690"/>
    </row>
    <row r="1644" spans="46:47">
      <c r="AT1644" s="690"/>
      <c r="AU1644" s="690"/>
    </row>
    <row r="1645" spans="46:47">
      <c r="AT1645" s="690"/>
      <c r="AU1645" s="690"/>
    </row>
    <row r="1646" spans="46:47">
      <c r="AT1646" s="690"/>
      <c r="AU1646" s="690"/>
    </row>
    <row r="1647" spans="46:47">
      <c r="AT1647" s="690"/>
      <c r="AU1647" s="690"/>
    </row>
    <row r="1648" spans="46:47">
      <c r="AT1648" s="690"/>
      <c r="AU1648" s="690"/>
    </row>
    <row r="1649" spans="46:47">
      <c r="AT1649" s="690"/>
      <c r="AU1649" s="690"/>
    </row>
    <row r="1650" spans="46:47">
      <c r="AT1650" s="690"/>
      <c r="AU1650" s="690"/>
    </row>
    <row r="1651" spans="46:47">
      <c r="AT1651" s="690"/>
      <c r="AU1651" s="690"/>
    </row>
    <row r="1652" spans="46:47">
      <c r="AT1652" s="690"/>
      <c r="AU1652" s="690"/>
    </row>
    <row r="1653" spans="46:47">
      <c r="AT1653" s="690"/>
      <c r="AU1653" s="690"/>
    </row>
    <row r="1654" spans="46:47">
      <c r="AT1654" s="690"/>
      <c r="AU1654" s="690"/>
    </row>
    <row r="1655" spans="46:47">
      <c r="AT1655" s="690"/>
      <c r="AU1655" s="690"/>
    </row>
    <row r="1656" spans="46:47">
      <c r="AT1656" s="690"/>
      <c r="AU1656" s="690"/>
    </row>
    <row r="1657" spans="46:47">
      <c r="AT1657" s="690"/>
      <c r="AU1657" s="690"/>
    </row>
    <row r="1658" spans="46:47">
      <c r="AT1658" s="690"/>
      <c r="AU1658" s="690"/>
    </row>
    <row r="1659" spans="46:47">
      <c r="AT1659" s="690"/>
      <c r="AU1659" s="690"/>
    </row>
    <row r="1660" spans="46:47">
      <c r="AT1660" s="690"/>
      <c r="AU1660" s="690"/>
    </row>
    <row r="1661" spans="46:47">
      <c r="AT1661" s="690"/>
      <c r="AU1661" s="690"/>
    </row>
    <row r="1662" spans="46:47">
      <c r="AT1662" s="690"/>
      <c r="AU1662" s="690"/>
    </row>
    <row r="1663" spans="46:47">
      <c r="AT1663" s="690"/>
      <c r="AU1663" s="690"/>
    </row>
    <row r="1664" spans="46:47">
      <c r="AT1664" s="690"/>
      <c r="AU1664" s="690"/>
    </row>
    <row r="1665" spans="46:47">
      <c r="AT1665" s="690"/>
      <c r="AU1665" s="690"/>
    </row>
    <row r="1666" spans="46:47">
      <c r="AT1666" s="690"/>
      <c r="AU1666" s="690"/>
    </row>
    <row r="1667" spans="46:47">
      <c r="AT1667" s="690"/>
      <c r="AU1667" s="690"/>
    </row>
    <row r="1668" spans="46:47">
      <c r="AT1668" s="690"/>
      <c r="AU1668" s="690"/>
    </row>
    <row r="1669" spans="46:47">
      <c r="AT1669" s="690"/>
      <c r="AU1669" s="690"/>
    </row>
    <row r="1670" spans="46:47">
      <c r="AT1670" s="690"/>
      <c r="AU1670" s="690"/>
    </row>
    <row r="1671" spans="46:47">
      <c r="AT1671" s="690"/>
      <c r="AU1671" s="690"/>
    </row>
    <row r="1672" spans="46:47">
      <c r="AT1672" s="690"/>
      <c r="AU1672" s="690"/>
    </row>
    <row r="1673" spans="46:47">
      <c r="AT1673" s="690"/>
      <c r="AU1673" s="690"/>
    </row>
    <row r="1674" spans="46:47">
      <c r="AT1674" s="690"/>
      <c r="AU1674" s="690"/>
    </row>
    <row r="1675" spans="46:47">
      <c r="AT1675" s="690"/>
      <c r="AU1675" s="690"/>
    </row>
    <row r="1676" spans="46:47">
      <c r="AT1676" s="690"/>
      <c r="AU1676" s="690"/>
    </row>
    <row r="1677" spans="46:47">
      <c r="AT1677" s="690"/>
      <c r="AU1677" s="690"/>
    </row>
    <row r="1678" spans="46:47">
      <c r="AT1678" s="690"/>
      <c r="AU1678" s="690"/>
    </row>
    <row r="1679" spans="46:47">
      <c r="AT1679" s="690"/>
      <c r="AU1679" s="690"/>
    </row>
    <row r="1680" spans="46:47">
      <c r="AT1680" s="690"/>
      <c r="AU1680" s="690"/>
    </row>
    <row r="1681" spans="46:47">
      <c r="AT1681" s="690"/>
      <c r="AU1681" s="690"/>
    </row>
    <row r="1682" spans="46:47">
      <c r="AT1682" s="690"/>
      <c r="AU1682" s="690"/>
    </row>
    <row r="1683" spans="46:47">
      <c r="AT1683" s="690"/>
      <c r="AU1683" s="690"/>
    </row>
    <row r="1684" spans="46:47">
      <c r="AT1684" s="690"/>
      <c r="AU1684" s="690"/>
    </row>
    <row r="1685" spans="46:47">
      <c r="AT1685" s="690"/>
      <c r="AU1685" s="690"/>
    </row>
    <row r="1686" spans="46:47">
      <c r="AT1686" s="690"/>
      <c r="AU1686" s="690"/>
    </row>
    <row r="1687" spans="46:47">
      <c r="AT1687" s="690"/>
      <c r="AU1687" s="690"/>
    </row>
    <row r="1688" spans="46:47">
      <c r="AT1688" s="690"/>
      <c r="AU1688" s="690"/>
    </row>
    <row r="1689" spans="46:47">
      <c r="AT1689" s="690"/>
      <c r="AU1689" s="690"/>
    </row>
    <row r="1690" spans="46:47">
      <c r="AT1690" s="690"/>
      <c r="AU1690" s="690"/>
    </row>
    <row r="1691" spans="46:47">
      <c r="AT1691" s="690"/>
      <c r="AU1691" s="690"/>
    </row>
    <row r="1692" spans="46:47">
      <c r="AT1692" s="690"/>
      <c r="AU1692" s="690"/>
    </row>
    <row r="1693" spans="46:47">
      <c r="AT1693" s="690"/>
      <c r="AU1693" s="690"/>
    </row>
    <row r="1694" spans="46:47">
      <c r="AT1694" s="690"/>
      <c r="AU1694" s="690"/>
    </row>
    <row r="1695" spans="46:47">
      <c r="AT1695" s="690"/>
      <c r="AU1695" s="690"/>
    </row>
    <row r="1696" spans="46:47">
      <c r="AT1696" s="690"/>
      <c r="AU1696" s="690"/>
    </row>
    <row r="1697" spans="46:47">
      <c r="AT1697" s="690"/>
      <c r="AU1697" s="690"/>
    </row>
    <row r="1698" spans="46:47">
      <c r="AT1698" s="690"/>
      <c r="AU1698" s="690"/>
    </row>
    <row r="1699" spans="46:47">
      <c r="AT1699" s="690"/>
      <c r="AU1699" s="690"/>
    </row>
    <row r="1700" spans="46:47">
      <c r="AT1700" s="690"/>
      <c r="AU1700" s="690"/>
    </row>
    <row r="1701" spans="46:47">
      <c r="AT1701" s="690"/>
      <c r="AU1701" s="690"/>
    </row>
    <row r="1702" spans="46:47">
      <c r="AT1702" s="690"/>
      <c r="AU1702" s="690"/>
    </row>
    <row r="1703" spans="46:47">
      <c r="AT1703" s="690"/>
      <c r="AU1703" s="690"/>
    </row>
    <row r="1704" spans="46:47">
      <c r="AT1704" s="690"/>
      <c r="AU1704" s="690"/>
    </row>
    <row r="1705" spans="46:47">
      <c r="AT1705" s="690"/>
      <c r="AU1705" s="690"/>
    </row>
    <row r="1706" spans="46:47">
      <c r="AT1706" s="690"/>
      <c r="AU1706" s="690"/>
    </row>
    <row r="1707" spans="46:47">
      <c r="AT1707" s="690"/>
      <c r="AU1707" s="690"/>
    </row>
    <row r="1708" spans="46:47">
      <c r="AT1708" s="690"/>
      <c r="AU1708" s="690"/>
    </row>
    <row r="1709" spans="46:47">
      <c r="AT1709" s="690"/>
      <c r="AU1709" s="690"/>
    </row>
    <row r="1710" spans="46:47">
      <c r="AT1710" s="690"/>
      <c r="AU1710" s="690"/>
    </row>
    <row r="1711" spans="46:47">
      <c r="AT1711" s="690"/>
      <c r="AU1711" s="690"/>
    </row>
    <row r="1712" spans="46:47">
      <c r="AT1712" s="690"/>
      <c r="AU1712" s="690"/>
    </row>
    <row r="1713" spans="46:47">
      <c r="AT1713" s="690"/>
      <c r="AU1713" s="690"/>
    </row>
    <row r="1714" spans="46:47">
      <c r="AT1714" s="690"/>
      <c r="AU1714" s="690"/>
    </row>
    <row r="1715" spans="46:47">
      <c r="AT1715" s="690"/>
      <c r="AU1715" s="690"/>
    </row>
    <row r="1716" spans="46:47">
      <c r="AT1716" s="690"/>
      <c r="AU1716" s="690"/>
    </row>
    <row r="1717" spans="46:47">
      <c r="AT1717" s="690"/>
      <c r="AU1717" s="690"/>
    </row>
    <row r="1718" spans="46:47">
      <c r="AT1718" s="690"/>
      <c r="AU1718" s="690"/>
    </row>
    <row r="1719" spans="46:47">
      <c r="AT1719" s="690"/>
      <c r="AU1719" s="690"/>
    </row>
    <row r="1720" spans="46:47">
      <c r="AT1720" s="690"/>
      <c r="AU1720" s="690"/>
    </row>
    <row r="1721" spans="46:47">
      <c r="AT1721" s="690"/>
      <c r="AU1721" s="690"/>
    </row>
    <row r="1722" spans="46:47">
      <c r="AT1722" s="690"/>
      <c r="AU1722" s="690"/>
    </row>
    <row r="1723" spans="46:47">
      <c r="AT1723" s="690"/>
      <c r="AU1723" s="690"/>
    </row>
    <row r="1724" spans="46:47">
      <c r="AT1724" s="690"/>
      <c r="AU1724" s="690"/>
    </row>
    <row r="1725" spans="46:47">
      <c r="AT1725" s="690"/>
      <c r="AU1725" s="690"/>
    </row>
    <row r="1726" spans="46:47">
      <c r="AT1726" s="690"/>
      <c r="AU1726" s="690"/>
    </row>
    <row r="1727" spans="46:47">
      <c r="AT1727" s="690"/>
      <c r="AU1727" s="690"/>
    </row>
    <row r="1728" spans="46:47">
      <c r="AT1728" s="690"/>
      <c r="AU1728" s="690"/>
    </row>
    <row r="1729" spans="46:47">
      <c r="AT1729" s="690"/>
      <c r="AU1729" s="690"/>
    </row>
    <row r="1730" spans="46:47">
      <c r="AT1730" s="690"/>
      <c r="AU1730" s="690"/>
    </row>
    <row r="1731" spans="46:47">
      <c r="AT1731" s="690"/>
      <c r="AU1731" s="690"/>
    </row>
    <row r="1732" spans="46:47">
      <c r="AT1732" s="690"/>
      <c r="AU1732" s="690"/>
    </row>
    <row r="1733" spans="46:47">
      <c r="AT1733" s="690"/>
      <c r="AU1733" s="690"/>
    </row>
    <row r="1734" spans="46:47">
      <c r="AT1734" s="690"/>
      <c r="AU1734" s="690"/>
    </row>
    <row r="1735" spans="46:47">
      <c r="AT1735" s="690"/>
      <c r="AU1735" s="690"/>
    </row>
    <row r="1736" spans="46:47">
      <c r="AT1736" s="690"/>
      <c r="AU1736" s="690"/>
    </row>
    <row r="1737" spans="46:47">
      <c r="AT1737" s="690"/>
      <c r="AU1737" s="690"/>
    </row>
    <row r="1738" spans="46:47">
      <c r="AT1738" s="690"/>
      <c r="AU1738" s="690"/>
    </row>
    <row r="1739" spans="46:47">
      <c r="AT1739" s="690"/>
      <c r="AU1739" s="690"/>
    </row>
    <row r="1740" spans="46:47">
      <c r="AT1740" s="690"/>
      <c r="AU1740" s="690"/>
    </row>
    <row r="1741" spans="46:47">
      <c r="AT1741" s="690"/>
      <c r="AU1741" s="690"/>
    </row>
    <row r="1742" spans="46:47">
      <c r="AT1742" s="690"/>
      <c r="AU1742" s="690"/>
    </row>
    <row r="1743" spans="46:47">
      <c r="AT1743" s="690"/>
      <c r="AU1743" s="690"/>
    </row>
    <row r="1744" spans="46:47">
      <c r="AT1744" s="690"/>
      <c r="AU1744" s="690"/>
    </row>
    <row r="1745" spans="46:47">
      <c r="AT1745" s="690"/>
      <c r="AU1745" s="690"/>
    </row>
    <row r="1746" spans="46:47">
      <c r="AT1746" s="690"/>
      <c r="AU1746" s="690"/>
    </row>
    <row r="1747" spans="46:47">
      <c r="AT1747" s="690"/>
      <c r="AU1747" s="690"/>
    </row>
    <row r="1748" spans="46:47">
      <c r="AT1748" s="690"/>
      <c r="AU1748" s="690"/>
    </row>
    <row r="1749" spans="46:47">
      <c r="AT1749" s="690"/>
      <c r="AU1749" s="690"/>
    </row>
    <row r="1750" spans="46:47">
      <c r="AT1750" s="690"/>
      <c r="AU1750" s="690"/>
    </row>
    <row r="1751" spans="46:47">
      <c r="AT1751" s="690"/>
      <c r="AU1751" s="690"/>
    </row>
    <row r="1752" spans="46:47">
      <c r="AT1752" s="690"/>
      <c r="AU1752" s="690"/>
    </row>
    <row r="1753" spans="46:47">
      <c r="AT1753" s="690"/>
      <c r="AU1753" s="690"/>
    </row>
    <row r="1754" spans="46:47">
      <c r="AT1754" s="690"/>
      <c r="AU1754" s="690"/>
    </row>
    <row r="1755" spans="46:47">
      <c r="AT1755" s="690"/>
      <c r="AU1755" s="690"/>
    </row>
    <row r="1756" spans="46:47">
      <c r="AT1756" s="690"/>
      <c r="AU1756" s="690"/>
    </row>
    <row r="1757" spans="46:47">
      <c r="AT1757" s="690"/>
      <c r="AU1757" s="690"/>
    </row>
    <row r="1758" spans="46:47">
      <c r="AT1758" s="690"/>
      <c r="AU1758" s="690"/>
    </row>
    <row r="1759" spans="46:47">
      <c r="AT1759" s="690"/>
      <c r="AU1759" s="690"/>
    </row>
    <row r="1760" spans="46:47">
      <c r="AT1760" s="690"/>
      <c r="AU1760" s="690"/>
    </row>
    <row r="1761" spans="46:47">
      <c r="AT1761" s="690"/>
      <c r="AU1761" s="690"/>
    </row>
    <row r="1762" spans="46:47">
      <c r="AT1762" s="690"/>
      <c r="AU1762" s="690"/>
    </row>
    <row r="1763" spans="46:47">
      <c r="AT1763" s="690"/>
      <c r="AU1763" s="690"/>
    </row>
    <row r="1764" spans="46:47">
      <c r="AT1764" s="690"/>
      <c r="AU1764" s="690"/>
    </row>
    <row r="1765" spans="46:47">
      <c r="AT1765" s="690"/>
      <c r="AU1765" s="690"/>
    </row>
    <row r="1766" spans="46:47">
      <c r="AT1766" s="690"/>
      <c r="AU1766" s="690"/>
    </row>
    <row r="1767" spans="46:47">
      <c r="AT1767" s="690"/>
      <c r="AU1767" s="690"/>
    </row>
    <row r="1768" spans="46:47">
      <c r="AT1768" s="690"/>
      <c r="AU1768" s="690"/>
    </row>
    <row r="1769" spans="46:47">
      <c r="AT1769" s="690"/>
      <c r="AU1769" s="690"/>
    </row>
    <row r="1770" spans="46:47">
      <c r="AT1770" s="690"/>
      <c r="AU1770" s="690"/>
    </row>
    <row r="1771" spans="46:47">
      <c r="AT1771" s="690"/>
      <c r="AU1771" s="690"/>
    </row>
    <row r="1772" spans="46:47">
      <c r="AT1772" s="690"/>
      <c r="AU1772" s="690"/>
    </row>
    <row r="1773" spans="46:47">
      <c r="AT1773" s="690"/>
      <c r="AU1773" s="690"/>
    </row>
    <row r="1774" spans="46:47">
      <c r="AT1774" s="690"/>
      <c r="AU1774" s="690"/>
    </row>
    <row r="1775" spans="46:47">
      <c r="AT1775" s="690"/>
      <c r="AU1775" s="690"/>
    </row>
    <row r="1776" spans="46:47">
      <c r="AT1776" s="690"/>
      <c r="AU1776" s="690"/>
    </row>
    <row r="1777" spans="46:47">
      <c r="AT1777" s="690"/>
      <c r="AU1777" s="690"/>
    </row>
    <row r="1778" spans="46:47">
      <c r="AT1778" s="690"/>
      <c r="AU1778" s="690"/>
    </row>
    <row r="1779" spans="46:47">
      <c r="AT1779" s="690"/>
      <c r="AU1779" s="690"/>
    </row>
    <row r="1780" spans="46:47">
      <c r="AT1780" s="690"/>
      <c r="AU1780" s="690"/>
    </row>
    <row r="1781" spans="46:47">
      <c r="AT1781" s="690"/>
      <c r="AU1781" s="690"/>
    </row>
    <row r="1782" spans="46:47">
      <c r="AT1782" s="690"/>
      <c r="AU1782" s="690"/>
    </row>
    <row r="1783" spans="46:47">
      <c r="AT1783" s="690"/>
      <c r="AU1783" s="690"/>
    </row>
    <row r="1784" spans="46:47">
      <c r="AT1784" s="690"/>
      <c r="AU1784" s="690"/>
    </row>
    <row r="1785" spans="46:47">
      <c r="AT1785" s="690"/>
      <c r="AU1785" s="690"/>
    </row>
    <row r="1786" spans="46:47">
      <c r="AT1786" s="690"/>
      <c r="AU1786" s="690"/>
    </row>
    <row r="1787" spans="46:47">
      <c r="AT1787" s="690"/>
      <c r="AU1787" s="690"/>
    </row>
    <row r="1788" spans="46:47">
      <c r="AT1788" s="690"/>
      <c r="AU1788" s="690"/>
    </row>
    <row r="1789" spans="46:47">
      <c r="AT1789" s="690"/>
      <c r="AU1789" s="690"/>
    </row>
    <row r="1790" spans="46:47">
      <c r="AT1790" s="690"/>
      <c r="AU1790" s="690"/>
    </row>
    <row r="1791" spans="46:47">
      <c r="AT1791" s="690"/>
      <c r="AU1791" s="690"/>
    </row>
    <row r="1792" spans="46:47">
      <c r="AT1792" s="690"/>
      <c r="AU1792" s="690"/>
    </row>
    <row r="1793" spans="46:47">
      <c r="AT1793" s="690"/>
      <c r="AU1793" s="690"/>
    </row>
    <row r="1794" spans="46:47">
      <c r="AT1794" s="690"/>
      <c r="AU1794" s="690"/>
    </row>
    <row r="1795" spans="46:47">
      <c r="AT1795" s="690"/>
      <c r="AU1795" s="690"/>
    </row>
    <row r="1796" spans="46:47">
      <c r="AT1796" s="690"/>
      <c r="AU1796" s="690"/>
    </row>
    <row r="1797" spans="46:47">
      <c r="AT1797" s="690"/>
      <c r="AU1797" s="690"/>
    </row>
    <row r="1798" spans="46:47">
      <c r="AT1798" s="690"/>
      <c r="AU1798" s="690"/>
    </row>
    <row r="1799" spans="46:47">
      <c r="AT1799" s="690"/>
      <c r="AU1799" s="690"/>
    </row>
    <row r="1800" spans="46:47">
      <c r="AT1800" s="690"/>
      <c r="AU1800" s="690"/>
    </row>
    <row r="1801" spans="46:47">
      <c r="AT1801" s="690"/>
      <c r="AU1801" s="690"/>
    </row>
    <row r="1802" spans="46:47">
      <c r="AT1802" s="690"/>
      <c r="AU1802" s="690"/>
    </row>
    <row r="1803" spans="46:47">
      <c r="AT1803" s="690"/>
      <c r="AU1803" s="690"/>
    </row>
    <row r="1804" spans="46:47">
      <c r="AT1804" s="690"/>
      <c r="AU1804" s="690"/>
    </row>
    <row r="1805" spans="46:47">
      <c r="AT1805" s="690"/>
      <c r="AU1805" s="690"/>
    </row>
    <row r="1806" spans="46:47">
      <c r="AT1806" s="690"/>
      <c r="AU1806" s="690"/>
    </row>
    <row r="1807" spans="46:47">
      <c r="AT1807" s="690"/>
      <c r="AU1807" s="690"/>
    </row>
    <row r="1808" spans="46:47">
      <c r="AT1808" s="690"/>
      <c r="AU1808" s="690"/>
    </row>
    <row r="1809" spans="46:47">
      <c r="AT1809" s="690"/>
      <c r="AU1809" s="690"/>
    </row>
    <row r="1810" spans="46:47">
      <c r="AT1810" s="690"/>
      <c r="AU1810" s="690"/>
    </row>
    <row r="1811" spans="46:47">
      <c r="AT1811" s="690"/>
      <c r="AU1811" s="690"/>
    </row>
    <row r="1812" spans="46:47">
      <c r="AT1812" s="690"/>
      <c r="AU1812" s="690"/>
    </row>
    <row r="1813" spans="46:47">
      <c r="AT1813" s="690"/>
      <c r="AU1813" s="690"/>
    </row>
    <row r="1814" spans="46:47">
      <c r="AT1814" s="690"/>
      <c r="AU1814" s="690"/>
    </row>
    <row r="1815" spans="46:47">
      <c r="AT1815" s="690"/>
      <c r="AU1815" s="690"/>
    </row>
    <row r="1816" spans="46:47">
      <c r="AT1816" s="690"/>
      <c r="AU1816" s="690"/>
    </row>
    <row r="1817" spans="46:47">
      <c r="AT1817" s="690"/>
      <c r="AU1817" s="690"/>
    </row>
    <row r="1818" spans="46:47">
      <c r="AT1818" s="690"/>
      <c r="AU1818" s="690"/>
    </row>
    <row r="1819" spans="46:47">
      <c r="AT1819" s="690"/>
      <c r="AU1819" s="690"/>
    </row>
    <row r="1820" spans="46:47">
      <c r="AT1820" s="690"/>
      <c r="AU1820" s="690"/>
    </row>
    <row r="1821" spans="46:47">
      <c r="AT1821" s="690"/>
      <c r="AU1821" s="690"/>
    </row>
    <row r="1822" spans="46:47">
      <c r="AT1822" s="690"/>
      <c r="AU1822" s="690"/>
    </row>
    <row r="1823" spans="46:47">
      <c r="AT1823" s="690"/>
      <c r="AU1823" s="690"/>
    </row>
    <row r="1824" spans="46:47">
      <c r="AT1824" s="690"/>
      <c r="AU1824" s="690"/>
    </row>
    <row r="1825" spans="46:47">
      <c r="AT1825" s="690"/>
      <c r="AU1825" s="690"/>
    </row>
    <row r="1826" spans="46:47">
      <c r="AT1826" s="690"/>
      <c r="AU1826" s="690"/>
    </row>
    <row r="1827" spans="46:47">
      <c r="AT1827" s="690"/>
      <c r="AU1827" s="690"/>
    </row>
    <row r="1828" spans="46:47">
      <c r="AT1828" s="690"/>
      <c r="AU1828" s="690"/>
    </row>
    <row r="1829" spans="46:47">
      <c r="AT1829" s="690"/>
      <c r="AU1829" s="690"/>
    </row>
    <row r="1830" spans="46:47">
      <c r="AT1830" s="690"/>
      <c r="AU1830" s="690"/>
    </row>
    <row r="1831" spans="46:47">
      <c r="AT1831" s="690"/>
      <c r="AU1831" s="690"/>
    </row>
    <row r="1832" spans="46:47">
      <c r="AT1832" s="690"/>
      <c r="AU1832" s="690"/>
    </row>
    <row r="1833" spans="46:47">
      <c r="AT1833" s="690"/>
      <c r="AU1833" s="690"/>
    </row>
    <row r="1834" spans="46:47">
      <c r="AT1834" s="690"/>
      <c r="AU1834" s="690"/>
    </row>
    <row r="1835" spans="46:47">
      <c r="AT1835" s="690"/>
      <c r="AU1835" s="690"/>
    </row>
    <row r="1836" spans="46:47">
      <c r="AT1836" s="690"/>
      <c r="AU1836" s="690"/>
    </row>
    <row r="1837" spans="46:47">
      <c r="AT1837" s="690"/>
      <c r="AU1837" s="690"/>
    </row>
    <row r="1838" spans="46:47">
      <c r="AT1838" s="690"/>
      <c r="AU1838" s="690"/>
    </row>
    <row r="1839" spans="46:47">
      <c r="AT1839" s="690"/>
      <c r="AU1839" s="690"/>
    </row>
    <row r="1840" spans="46:47">
      <c r="AT1840" s="690"/>
      <c r="AU1840" s="690"/>
    </row>
    <row r="1841" spans="46:47">
      <c r="AT1841" s="690"/>
      <c r="AU1841" s="690"/>
    </row>
    <row r="1842" spans="46:47">
      <c r="AT1842" s="690"/>
      <c r="AU1842" s="690"/>
    </row>
    <row r="1843" spans="46:47">
      <c r="AT1843" s="690"/>
      <c r="AU1843" s="690"/>
    </row>
    <row r="1844" spans="46:47">
      <c r="AT1844" s="690"/>
      <c r="AU1844" s="690"/>
    </row>
    <row r="1845" spans="46:47">
      <c r="AT1845" s="690"/>
      <c r="AU1845" s="690"/>
    </row>
    <row r="1846" spans="46:47">
      <c r="AT1846" s="690"/>
      <c r="AU1846" s="690"/>
    </row>
    <row r="1847" spans="46:47">
      <c r="AT1847" s="690"/>
      <c r="AU1847" s="690"/>
    </row>
    <row r="1848" spans="46:47">
      <c r="AT1848" s="690"/>
      <c r="AU1848" s="690"/>
    </row>
    <row r="1849" spans="46:47">
      <c r="AT1849" s="690"/>
      <c r="AU1849" s="690"/>
    </row>
    <row r="1850" spans="46:47">
      <c r="AT1850" s="690"/>
      <c r="AU1850" s="690"/>
    </row>
    <row r="1851" spans="46:47">
      <c r="AT1851" s="690"/>
      <c r="AU1851" s="690"/>
    </row>
    <row r="1852" spans="46:47">
      <c r="AT1852" s="690"/>
      <c r="AU1852" s="690"/>
    </row>
    <row r="1853" spans="46:47">
      <c r="AT1853" s="690"/>
      <c r="AU1853" s="690"/>
    </row>
    <row r="1854" spans="46:47">
      <c r="AT1854" s="690"/>
      <c r="AU1854" s="690"/>
    </row>
    <row r="1855" spans="46:47">
      <c r="AT1855" s="690"/>
      <c r="AU1855" s="690"/>
    </row>
    <row r="1856" spans="46:47">
      <c r="AT1856" s="690"/>
      <c r="AU1856" s="690"/>
    </row>
    <row r="1857" spans="46:47">
      <c r="AT1857" s="690"/>
      <c r="AU1857" s="690"/>
    </row>
    <row r="1858" spans="46:47">
      <c r="AT1858" s="690"/>
      <c r="AU1858" s="690"/>
    </row>
    <row r="1859" spans="46:47">
      <c r="AT1859" s="690"/>
      <c r="AU1859" s="690"/>
    </row>
    <row r="1860" spans="46:47">
      <c r="AT1860" s="690"/>
      <c r="AU1860" s="690"/>
    </row>
    <row r="1861" spans="46:47">
      <c r="AT1861" s="690"/>
      <c r="AU1861" s="690"/>
    </row>
    <row r="1862" spans="46:47">
      <c r="AT1862" s="690"/>
      <c r="AU1862" s="690"/>
    </row>
    <row r="1863" spans="46:47">
      <c r="AT1863" s="690"/>
      <c r="AU1863" s="690"/>
    </row>
    <row r="1864" spans="46:47">
      <c r="AT1864" s="690"/>
      <c r="AU1864" s="690"/>
    </row>
    <row r="1865" spans="46:47">
      <c r="AT1865" s="690"/>
      <c r="AU1865" s="690"/>
    </row>
    <row r="1866" spans="46:47">
      <c r="AT1866" s="690"/>
      <c r="AU1866" s="690"/>
    </row>
    <row r="1867" spans="46:47">
      <c r="AT1867" s="690"/>
      <c r="AU1867" s="690"/>
    </row>
    <row r="1868" spans="46:47">
      <c r="AT1868" s="690"/>
      <c r="AU1868" s="690"/>
    </row>
    <row r="1869" spans="46:47">
      <c r="AT1869" s="690"/>
      <c r="AU1869" s="690"/>
    </row>
    <row r="1870" spans="46:47">
      <c r="AT1870" s="690"/>
      <c r="AU1870" s="690"/>
    </row>
    <row r="1871" spans="46:47">
      <c r="AT1871" s="690"/>
      <c r="AU1871" s="690"/>
    </row>
    <row r="1872" spans="46:47">
      <c r="AT1872" s="690"/>
      <c r="AU1872" s="690"/>
    </row>
    <row r="1873" spans="46:47">
      <c r="AT1873" s="690"/>
      <c r="AU1873" s="690"/>
    </row>
    <row r="1874" spans="46:47">
      <c r="AT1874" s="690"/>
      <c r="AU1874" s="690"/>
    </row>
    <row r="1875" spans="46:47">
      <c r="AT1875" s="690"/>
      <c r="AU1875" s="690"/>
    </row>
    <row r="1876" spans="46:47">
      <c r="AT1876" s="690"/>
      <c r="AU1876" s="690"/>
    </row>
    <row r="1877" spans="46:47">
      <c r="AT1877" s="690"/>
      <c r="AU1877" s="690"/>
    </row>
    <row r="1878" spans="46:47">
      <c r="AT1878" s="690"/>
      <c r="AU1878" s="690"/>
    </row>
    <row r="1879" spans="46:47">
      <c r="AT1879" s="690"/>
      <c r="AU1879" s="690"/>
    </row>
    <row r="1880" spans="46:47">
      <c r="AT1880" s="690"/>
      <c r="AU1880" s="690"/>
    </row>
    <row r="1881" spans="46:47">
      <c r="AT1881" s="690"/>
      <c r="AU1881" s="690"/>
    </row>
    <row r="1882" spans="46:47">
      <c r="AT1882" s="690"/>
      <c r="AU1882" s="690"/>
    </row>
    <row r="1883" spans="46:47">
      <c r="AT1883" s="690"/>
      <c r="AU1883" s="690"/>
    </row>
    <row r="1884" spans="46:47">
      <c r="AT1884" s="690"/>
      <c r="AU1884" s="690"/>
    </row>
    <row r="1885" spans="46:47">
      <c r="AT1885" s="690"/>
      <c r="AU1885" s="690"/>
    </row>
    <row r="1886" spans="46:47">
      <c r="AT1886" s="690"/>
      <c r="AU1886" s="690"/>
    </row>
    <row r="1887" spans="46:47">
      <c r="AT1887" s="690"/>
      <c r="AU1887" s="690"/>
    </row>
    <row r="1888" spans="46:47">
      <c r="AT1888" s="690"/>
      <c r="AU1888" s="690"/>
    </row>
    <row r="1889" spans="46:47">
      <c r="AT1889" s="690"/>
      <c r="AU1889" s="690"/>
    </row>
    <row r="1890" spans="46:47">
      <c r="AT1890" s="690"/>
      <c r="AU1890" s="690"/>
    </row>
    <row r="1891" spans="46:47">
      <c r="AT1891" s="690"/>
      <c r="AU1891" s="690"/>
    </row>
    <row r="1892" spans="46:47">
      <c r="AT1892" s="690"/>
      <c r="AU1892" s="690"/>
    </row>
    <row r="1893" spans="46:47">
      <c r="AT1893" s="690"/>
      <c r="AU1893" s="690"/>
    </row>
    <row r="1894" spans="46:47">
      <c r="AT1894" s="690"/>
      <c r="AU1894" s="690"/>
    </row>
    <row r="1895" spans="46:47">
      <c r="AT1895" s="690"/>
      <c r="AU1895" s="690"/>
    </row>
    <row r="1896" spans="46:47">
      <c r="AT1896" s="690"/>
      <c r="AU1896" s="690"/>
    </row>
    <row r="1897" spans="46:47">
      <c r="AT1897" s="690"/>
      <c r="AU1897" s="690"/>
    </row>
    <row r="1898" spans="46:47">
      <c r="AT1898" s="690"/>
      <c r="AU1898" s="690"/>
    </row>
    <row r="1899" spans="46:47">
      <c r="AT1899" s="690"/>
      <c r="AU1899" s="690"/>
    </row>
    <row r="1900" spans="46:47">
      <c r="AT1900" s="690"/>
      <c r="AU1900" s="690"/>
    </row>
    <row r="1901" spans="46:47">
      <c r="AT1901" s="690"/>
      <c r="AU1901" s="690"/>
    </row>
    <row r="1902" spans="46:47">
      <c r="AT1902" s="690"/>
      <c r="AU1902" s="690"/>
    </row>
    <row r="1903" spans="46:47">
      <c r="AT1903" s="690"/>
      <c r="AU1903" s="690"/>
    </row>
    <row r="1904" spans="46:47">
      <c r="AT1904" s="690"/>
      <c r="AU1904" s="690"/>
    </row>
    <row r="1905" spans="46:47">
      <c r="AT1905" s="690"/>
      <c r="AU1905" s="690"/>
    </row>
    <row r="1906" spans="46:47">
      <c r="AT1906" s="690"/>
      <c r="AU1906" s="690"/>
    </row>
    <row r="1907" spans="46:47">
      <c r="AT1907" s="690"/>
      <c r="AU1907" s="690"/>
    </row>
    <row r="1908" spans="46:47">
      <c r="AT1908" s="690"/>
      <c r="AU1908" s="690"/>
    </row>
    <row r="1909" spans="46:47">
      <c r="AT1909" s="690"/>
      <c r="AU1909" s="690"/>
    </row>
    <row r="1910" spans="46:47">
      <c r="AT1910" s="690"/>
      <c r="AU1910" s="690"/>
    </row>
    <row r="1911" spans="46:47">
      <c r="AT1911" s="690"/>
      <c r="AU1911" s="690"/>
    </row>
    <row r="1912" spans="46:47">
      <c r="AT1912" s="690"/>
      <c r="AU1912" s="690"/>
    </row>
    <row r="1913" spans="46:47">
      <c r="AT1913" s="690"/>
      <c r="AU1913" s="690"/>
    </row>
    <row r="1914" spans="46:47">
      <c r="AT1914" s="690"/>
      <c r="AU1914" s="690"/>
    </row>
    <row r="1915" spans="46:47">
      <c r="AT1915" s="690"/>
      <c r="AU1915" s="690"/>
    </row>
    <row r="1916" spans="46:47">
      <c r="AT1916" s="690"/>
      <c r="AU1916" s="690"/>
    </row>
    <row r="1917" spans="46:47">
      <c r="AT1917" s="690"/>
      <c r="AU1917" s="690"/>
    </row>
    <row r="1918" spans="46:47">
      <c r="AT1918" s="690"/>
      <c r="AU1918" s="690"/>
    </row>
    <row r="1919" spans="46:47">
      <c r="AT1919" s="690"/>
      <c r="AU1919" s="690"/>
    </row>
    <row r="1920" spans="46:47">
      <c r="AT1920" s="690"/>
      <c r="AU1920" s="690"/>
    </row>
    <row r="1921" spans="46:47">
      <c r="AT1921" s="690"/>
      <c r="AU1921" s="690"/>
    </row>
    <row r="1922" spans="46:47">
      <c r="AT1922" s="690"/>
      <c r="AU1922" s="690"/>
    </row>
    <row r="1923" spans="46:47">
      <c r="AT1923" s="690"/>
      <c r="AU1923" s="690"/>
    </row>
    <row r="1924" spans="46:47">
      <c r="AT1924" s="690"/>
      <c r="AU1924" s="690"/>
    </row>
    <row r="1925" spans="46:47">
      <c r="AT1925" s="690"/>
      <c r="AU1925" s="690"/>
    </row>
    <row r="1926" spans="46:47">
      <c r="AT1926" s="690"/>
      <c r="AU1926" s="690"/>
    </row>
    <row r="1927" spans="46:47">
      <c r="AT1927" s="690"/>
      <c r="AU1927" s="690"/>
    </row>
    <row r="1928" spans="46:47">
      <c r="AT1928" s="690"/>
      <c r="AU1928" s="690"/>
    </row>
    <row r="1929" spans="46:47">
      <c r="AT1929" s="690"/>
      <c r="AU1929" s="690"/>
    </row>
    <row r="1930" spans="46:47">
      <c r="AT1930" s="690"/>
      <c r="AU1930" s="690"/>
    </row>
    <row r="1931" spans="46:47">
      <c r="AT1931" s="690"/>
      <c r="AU1931" s="690"/>
    </row>
    <row r="1932" spans="46:47">
      <c r="AT1932" s="690"/>
      <c r="AU1932" s="690"/>
    </row>
    <row r="1933" spans="46:47">
      <c r="AT1933" s="690"/>
      <c r="AU1933" s="690"/>
    </row>
    <row r="1934" spans="46:47">
      <c r="AT1934" s="690"/>
      <c r="AU1934" s="690"/>
    </row>
    <row r="1935" spans="46:47">
      <c r="AT1935" s="690"/>
      <c r="AU1935" s="690"/>
    </row>
    <row r="1936" spans="46:47">
      <c r="AT1936" s="690"/>
      <c r="AU1936" s="690"/>
    </row>
    <row r="1937" spans="46:47">
      <c r="AT1937" s="690"/>
      <c r="AU1937" s="690"/>
    </row>
    <row r="1938" spans="46:47">
      <c r="AT1938" s="690"/>
      <c r="AU1938" s="690"/>
    </row>
    <row r="1939" spans="46:47">
      <c r="AT1939" s="690"/>
      <c r="AU1939" s="690"/>
    </row>
    <row r="1940" spans="46:47">
      <c r="AT1940" s="690"/>
      <c r="AU1940" s="690"/>
    </row>
    <row r="1941" spans="46:47">
      <c r="AT1941" s="690"/>
      <c r="AU1941" s="690"/>
    </row>
    <row r="1942" spans="46:47">
      <c r="AT1942" s="690"/>
      <c r="AU1942" s="690"/>
    </row>
    <row r="1943" spans="46:47">
      <c r="AT1943" s="690"/>
      <c r="AU1943" s="690"/>
    </row>
    <row r="1944" spans="46:47">
      <c r="AT1944" s="690"/>
      <c r="AU1944" s="690"/>
    </row>
    <row r="1945" spans="46:47">
      <c r="AT1945" s="690"/>
      <c r="AU1945" s="690"/>
    </row>
    <row r="1946" spans="46:47">
      <c r="AT1946" s="690"/>
      <c r="AU1946" s="690"/>
    </row>
    <row r="1947" spans="46:47">
      <c r="AT1947" s="690"/>
      <c r="AU1947" s="690"/>
    </row>
    <row r="1948" spans="46:47">
      <c r="AT1948" s="690"/>
      <c r="AU1948" s="690"/>
    </row>
    <row r="1949" spans="46:47">
      <c r="AT1949" s="690"/>
      <c r="AU1949" s="690"/>
    </row>
    <row r="1950" spans="46:47">
      <c r="AT1950" s="690"/>
      <c r="AU1950" s="690"/>
    </row>
    <row r="1951" spans="46:47">
      <c r="AT1951" s="690"/>
      <c r="AU1951" s="690"/>
    </row>
    <row r="1952" spans="46:47">
      <c r="AT1952" s="690"/>
      <c r="AU1952" s="690"/>
    </row>
    <row r="1953" spans="46:47">
      <c r="AT1953" s="690"/>
      <c r="AU1953" s="690"/>
    </row>
    <row r="1954" spans="46:47">
      <c r="AT1954" s="690"/>
      <c r="AU1954" s="690"/>
    </row>
    <row r="1955" spans="46:47">
      <c r="AT1955" s="690"/>
      <c r="AU1955" s="690"/>
    </row>
    <row r="1956" spans="46:47">
      <c r="AT1956" s="690"/>
      <c r="AU1956" s="690"/>
    </row>
    <row r="1957" spans="46:47">
      <c r="AT1957" s="690"/>
      <c r="AU1957" s="690"/>
    </row>
    <row r="1958" spans="46:47">
      <c r="AT1958" s="690"/>
      <c r="AU1958" s="690"/>
    </row>
    <row r="1959" spans="46:47">
      <c r="AT1959" s="690"/>
      <c r="AU1959" s="690"/>
    </row>
    <row r="1960" spans="46:47">
      <c r="AT1960" s="690"/>
      <c r="AU1960" s="690"/>
    </row>
    <row r="1961" spans="46:47">
      <c r="AT1961" s="690"/>
      <c r="AU1961" s="690"/>
    </row>
    <row r="1962" spans="46:47">
      <c r="AT1962" s="690"/>
      <c r="AU1962" s="690"/>
    </row>
    <row r="1963" spans="46:47">
      <c r="AT1963" s="690"/>
      <c r="AU1963" s="690"/>
    </row>
    <row r="1964" spans="46:47">
      <c r="AT1964" s="690"/>
      <c r="AU1964" s="690"/>
    </row>
    <row r="1965" spans="46:47">
      <c r="AT1965" s="690"/>
      <c r="AU1965" s="690"/>
    </row>
    <row r="1966" spans="46:47">
      <c r="AT1966" s="690"/>
      <c r="AU1966" s="690"/>
    </row>
    <row r="1967" spans="46:47">
      <c r="AT1967" s="690"/>
      <c r="AU1967" s="690"/>
    </row>
    <row r="1968" spans="46:47">
      <c r="AT1968" s="690"/>
      <c r="AU1968" s="690"/>
    </row>
    <row r="1969" spans="46:47">
      <c r="AT1969" s="690"/>
      <c r="AU1969" s="690"/>
    </row>
    <row r="1970" spans="46:47">
      <c r="AT1970" s="690"/>
      <c r="AU1970" s="690"/>
    </row>
    <row r="1971" spans="46:47">
      <c r="AT1971" s="690"/>
      <c r="AU1971" s="690"/>
    </row>
    <row r="1972" spans="46:47">
      <c r="AT1972" s="690"/>
      <c r="AU1972" s="690"/>
    </row>
    <row r="1973" spans="46:47">
      <c r="AT1973" s="690"/>
      <c r="AU1973" s="690"/>
    </row>
    <row r="1974" spans="46:47">
      <c r="AT1974" s="690"/>
      <c r="AU1974" s="690"/>
    </row>
    <row r="1975" spans="46:47">
      <c r="AT1975" s="690"/>
      <c r="AU1975" s="690"/>
    </row>
    <row r="1976" spans="46:47">
      <c r="AT1976" s="690"/>
      <c r="AU1976" s="690"/>
    </row>
    <row r="1977" spans="46:47">
      <c r="AT1977" s="690"/>
      <c r="AU1977" s="690"/>
    </row>
    <row r="1978" spans="46:47">
      <c r="AT1978" s="690"/>
      <c r="AU1978" s="690"/>
    </row>
    <row r="1979" spans="46:47">
      <c r="AT1979" s="690"/>
      <c r="AU1979" s="690"/>
    </row>
    <row r="1980" spans="46:47">
      <c r="AT1980" s="690"/>
      <c r="AU1980" s="690"/>
    </row>
    <row r="1981" spans="46:47">
      <c r="AT1981" s="690"/>
      <c r="AU1981" s="690"/>
    </row>
    <row r="1982" spans="46:47">
      <c r="AT1982" s="690"/>
      <c r="AU1982" s="690"/>
    </row>
    <row r="1983" spans="46:47">
      <c r="AT1983" s="690"/>
      <c r="AU1983" s="690"/>
    </row>
    <row r="1984" spans="46:47">
      <c r="AT1984" s="690"/>
      <c r="AU1984" s="690"/>
    </row>
    <row r="1985" spans="46:47">
      <c r="AT1985" s="690"/>
      <c r="AU1985" s="690"/>
    </row>
    <row r="1986" spans="46:47">
      <c r="AT1986" s="690"/>
      <c r="AU1986" s="690"/>
    </row>
    <row r="1987" spans="46:47">
      <c r="AT1987" s="690"/>
      <c r="AU1987" s="690"/>
    </row>
    <row r="1988" spans="46:47">
      <c r="AT1988" s="690"/>
      <c r="AU1988" s="690"/>
    </row>
    <row r="1989" spans="46:47">
      <c r="AT1989" s="690"/>
      <c r="AU1989" s="690"/>
    </row>
    <row r="1990" spans="46:47">
      <c r="AT1990" s="690"/>
      <c r="AU1990" s="690"/>
    </row>
    <row r="1991" spans="46:47">
      <c r="AT1991" s="690"/>
      <c r="AU1991" s="690"/>
    </row>
    <row r="1992" spans="46:47">
      <c r="AT1992" s="690"/>
      <c r="AU1992" s="690"/>
    </row>
    <row r="1993" spans="46:47">
      <c r="AT1993" s="690"/>
      <c r="AU1993" s="690"/>
    </row>
    <row r="1994" spans="46:47">
      <c r="AT1994" s="690"/>
      <c r="AU1994" s="690"/>
    </row>
    <row r="1995" spans="46:47">
      <c r="AT1995" s="690"/>
      <c r="AU1995" s="690"/>
    </row>
    <row r="1996" spans="46:47">
      <c r="AT1996" s="690"/>
      <c r="AU1996" s="690"/>
    </row>
    <row r="1997" spans="46:47">
      <c r="AT1997" s="690"/>
      <c r="AU1997" s="690"/>
    </row>
    <row r="1998" spans="46:47">
      <c r="AT1998" s="690"/>
      <c r="AU1998" s="690"/>
    </row>
    <row r="1999" spans="46:47">
      <c r="AT1999" s="690"/>
      <c r="AU1999" s="690"/>
    </row>
    <row r="2000" spans="46:47">
      <c r="AT2000" s="690"/>
      <c r="AU2000" s="690"/>
    </row>
    <row r="2001" spans="46:47">
      <c r="AT2001" s="690"/>
      <c r="AU2001" s="690"/>
    </row>
    <row r="2002" spans="46:47">
      <c r="AT2002" s="690"/>
      <c r="AU2002" s="690"/>
    </row>
    <row r="2003" spans="46:47">
      <c r="AT2003" s="690"/>
      <c r="AU2003" s="690"/>
    </row>
    <row r="2004" spans="46:47">
      <c r="AT2004" s="690"/>
      <c r="AU2004" s="690"/>
    </row>
    <row r="2005" spans="46:47">
      <c r="AT2005" s="690"/>
      <c r="AU2005" s="690"/>
    </row>
    <row r="2006" spans="46:47">
      <c r="AT2006" s="690"/>
      <c r="AU2006" s="690"/>
    </row>
    <row r="2007" spans="46:47">
      <c r="AT2007" s="690"/>
      <c r="AU2007" s="690"/>
    </row>
    <row r="2008" spans="46:47">
      <c r="AT2008" s="690"/>
      <c r="AU2008" s="690"/>
    </row>
    <row r="2009" spans="46:47">
      <c r="AT2009" s="690"/>
      <c r="AU2009" s="690"/>
    </row>
    <row r="2010" spans="46:47">
      <c r="AT2010" s="690"/>
      <c r="AU2010" s="690"/>
    </row>
    <row r="2011" spans="46:47">
      <c r="AT2011" s="690"/>
      <c r="AU2011" s="690"/>
    </row>
    <row r="2012" spans="46:47">
      <c r="AT2012" s="690"/>
      <c r="AU2012" s="690"/>
    </row>
    <row r="2013" spans="46:47">
      <c r="AT2013" s="690"/>
      <c r="AU2013" s="690"/>
    </row>
    <row r="2014" spans="46:47">
      <c r="AT2014" s="690"/>
      <c r="AU2014" s="690"/>
    </row>
    <row r="2015" spans="46:47">
      <c r="AT2015" s="690"/>
      <c r="AU2015" s="690"/>
    </row>
    <row r="2016" spans="46:47">
      <c r="AT2016" s="690"/>
      <c r="AU2016" s="690"/>
    </row>
    <row r="2017" spans="46:47">
      <c r="AT2017" s="690"/>
      <c r="AU2017" s="690"/>
    </row>
    <row r="2018" spans="46:47">
      <c r="AT2018" s="690"/>
      <c r="AU2018" s="690"/>
    </row>
    <row r="2019" spans="46:47">
      <c r="AT2019" s="690"/>
      <c r="AU2019" s="690"/>
    </row>
    <row r="2020" spans="46:47">
      <c r="AT2020" s="690"/>
      <c r="AU2020" s="690"/>
    </row>
    <row r="2021" spans="46:47">
      <c r="AT2021" s="690"/>
      <c r="AU2021" s="690"/>
    </row>
    <row r="2022" spans="46:47">
      <c r="AT2022" s="690"/>
      <c r="AU2022" s="690"/>
    </row>
    <row r="2023" spans="46:47">
      <c r="AT2023" s="690"/>
      <c r="AU2023" s="690"/>
    </row>
    <row r="2024" spans="46:47">
      <c r="AT2024" s="690"/>
      <c r="AU2024" s="690"/>
    </row>
    <row r="2025" spans="46:47">
      <c r="AT2025" s="690"/>
      <c r="AU2025" s="690"/>
    </row>
    <row r="2026" spans="46:47">
      <c r="AT2026" s="690"/>
      <c r="AU2026" s="690"/>
    </row>
    <row r="2027" spans="46:47">
      <c r="AT2027" s="690"/>
      <c r="AU2027" s="690"/>
    </row>
    <row r="2028" spans="46:47">
      <c r="AT2028" s="690"/>
      <c r="AU2028" s="690"/>
    </row>
    <row r="2029" spans="46:47">
      <c r="AT2029" s="690"/>
      <c r="AU2029" s="690"/>
    </row>
    <row r="2030" spans="46:47">
      <c r="AT2030" s="690"/>
      <c r="AU2030" s="690"/>
    </row>
    <row r="2031" spans="46:47">
      <c r="AT2031" s="690"/>
      <c r="AU2031" s="690"/>
    </row>
    <row r="2032" spans="46:47">
      <c r="AT2032" s="690"/>
      <c r="AU2032" s="690"/>
    </row>
    <row r="2033" spans="46:47">
      <c r="AT2033" s="690"/>
      <c r="AU2033" s="690"/>
    </row>
    <row r="2034" spans="46:47">
      <c r="AT2034" s="690"/>
      <c r="AU2034" s="690"/>
    </row>
    <row r="2035" spans="46:47">
      <c r="AT2035" s="690"/>
      <c r="AU2035" s="690"/>
    </row>
    <row r="2036" spans="46:47">
      <c r="AT2036" s="690"/>
      <c r="AU2036" s="690"/>
    </row>
    <row r="2037" spans="46:47">
      <c r="AT2037" s="690"/>
      <c r="AU2037" s="690"/>
    </row>
    <row r="2038" spans="46:47">
      <c r="AT2038" s="690"/>
      <c r="AU2038" s="690"/>
    </row>
    <row r="2039" spans="46:47">
      <c r="AT2039" s="690"/>
      <c r="AU2039" s="690"/>
    </row>
    <row r="2040" spans="46:47">
      <c r="AT2040" s="690"/>
      <c r="AU2040" s="690"/>
    </row>
    <row r="2041" spans="46:47">
      <c r="AT2041" s="690"/>
      <c r="AU2041" s="690"/>
    </row>
    <row r="2042" spans="46:47">
      <c r="AT2042" s="690"/>
      <c r="AU2042" s="690"/>
    </row>
    <row r="2043" spans="46:47">
      <c r="AT2043" s="690"/>
      <c r="AU2043" s="690"/>
    </row>
    <row r="2044" spans="46:47">
      <c r="AT2044" s="690"/>
      <c r="AU2044" s="690"/>
    </row>
    <row r="2045" spans="46:47">
      <c r="AT2045" s="690"/>
      <c r="AU2045" s="690"/>
    </row>
    <row r="2046" spans="46:47">
      <c r="AT2046" s="690"/>
      <c r="AU2046" s="690"/>
    </row>
    <row r="2047" spans="46:47">
      <c r="AT2047" s="690"/>
      <c r="AU2047" s="690"/>
    </row>
    <row r="2048" spans="46:47">
      <c r="AT2048" s="690"/>
      <c r="AU2048" s="690"/>
    </row>
    <row r="2049" spans="46:47">
      <c r="AT2049" s="690"/>
      <c r="AU2049" s="690"/>
    </row>
    <row r="2050" spans="46:47">
      <c r="AT2050" s="690"/>
      <c r="AU2050" s="690"/>
    </row>
    <row r="2051" spans="46:47">
      <c r="AT2051" s="690"/>
      <c r="AU2051" s="690"/>
    </row>
    <row r="2052" spans="46:47">
      <c r="AT2052" s="690"/>
      <c r="AU2052" s="690"/>
    </row>
    <row r="2053" spans="46:47">
      <c r="AT2053" s="690"/>
      <c r="AU2053" s="690"/>
    </row>
    <row r="2054" spans="46:47">
      <c r="AT2054" s="690"/>
      <c r="AU2054" s="690"/>
    </row>
    <row r="2055" spans="46:47">
      <c r="AT2055" s="690"/>
      <c r="AU2055" s="690"/>
    </row>
    <row r="2056" spans="46:47">
      <c r="AT2056" s="690"/>
      <c r="AU2056" s="690"/>
    </row>
    <row r="2057" spans="46:47">
      <c r="AT2057" s="690"/>
      <c r="AU2057" s="690"/>
    </row>
    <row r="2058" spans="46:47">
      <c r="AT2058" s="690"/>
      <c r="AU2058" s="690"/>
    </row>
    <row r="2059" spans="46:47">
      <c r="AT2059" s="690"/>
      <c r="AU2059" s="690"/>
    </row>
    <row r="2060" spans="46:47">
      <c r="AT2060" s="690"/>
      <c r="AU2060" s="690"/>
    </row>
    <row r="2061" spans="46:47">
      <c r="AT2061" s="690"/>
      <c r="AU2061" s="690"/>
    </row>
    <row r="2062" spans="46:47">
      <c r="AT2062" s="690"/>
      <c r="AU2062" s="690"/>
    </row>
    <row r="2063" spans="46:47">
      <c r="AT2063" s="690"/>
      <c r="AU2063" s="690"/>
    </row>
    <row r="2064" spans="46:47">
      <c r="AT2064" s="690"/>
      <c r="AU2064" s="690"/>
    </row>
    <row r="2065" spans="46:47">
      <c r="AT2065" s="690"/>
      <c r="AU2065" s="690"/>
    </row>
    <row r="2066" spans="46:47">
      <c r="AT2066" s="690"/>
      <c r="AU2066" s="690"/>
    </row>
    <row r="2067" spans="46:47">
      <c r="AT2067" s="690"/>
      <c r="AU2067" s="690"/>
    </row>
    <row r="2068" spans="46:47">
      <c r="AT2068" s="690"/>
      <c r="AU2068" s="690"/>
    </row>
    <row r="2069" spans="46:47">
      <c r="AT2069" s="690"/>
      <c r="AU2069" s="690"/>
    </row>
    <row r="2070" spans="46:47">
      <c r="AT2070" s="690"/>
      <c r="AU2070" s="690"/>
    </row>
    <row r="2071" spans="46:47">
      <c r="AT2071" s="690"/>
      <c r="AU2071" s="690"/>
    </row>
    <row r="2072" spans="46:47">
      <c r="AT2072" s="690"/>
      <c r="AU2072" s="690"/>
    </row>
    <row r="2073" spans="46:47">
      <c r="AT2073" s="690"/>
      <c r="AU2073" s="690"/>
    </row>
    <row r="2074" spans="46:47">
      <c r="AT2074" s="690"/>
      <c r="AU2074" s="690"/>
    </row>
    <row r="2075" spans="46:47">
      <c r="AT2075" s="690"/>
      <c r="AU2075" s="690"/>
    </row>
    <row r="2076" spans="46:47">
      <c r="AT2076" s="690"/>
      <c r="AU2076" s="690"/>
    </row>
    <row r="2077" spans="46:47">
      <c r="AT2077" s="690"/>
      <c r="AU2077" s="690"/>
    </row>
    <row r="2078" spans="46:47">
      <c r="AT2078" s="690"/>
      <c r="AU2078" s="690"/>
    </row>
    <row r="2079" spans="46:47">
      <c r="AT2079" s="690"/>
      <c r="AU2079" s="690"/>
    </row>
    <row r="2080" spans="46:47">
      <c r="AT2080" s="690"/>
      <c r="AU2080" s="690"/>
    </row>
    <row r="2081" spans="46:47">
      <c r="AT2081" s="690"/>
      <c r="AU2081" s="690"/>
    </row>
    <row r="2082" spans="46:47">
      <c r="AT2082" s="690"/>
      <c r="AU2082" s="690"/>
    </row>
    <row r="2083" spans="46:47">
      <c r="AT2083" s="690"/>
      <c r="AU2083" s="690"/>
    </row>
    <row r="2084" spans="46:47">
      <c r="AT2084" s="690"/>
      <c r="AU2084" s="690"/>
    </row>
    <row r="2085" spans="46:47">
      <c r="AT2085" s="690"/>
      <c r="AU2085" s="690"/>
    </row>
    <row r="2086" spans="46:47">
      <c r="AT2086" s="690"/>
      <c r="AU2086" s="690"/>
    </row>
    <row r="2087" spans="46:47">
      <c r="AT2087" s="690"/>
      <c r="AU2087" s="690"/>
    </row>
    <row r="2088" spans="46:47">
      <c r="AT2088" s="690"/>
      <c r="AU2088" s="690"/>
    </row>
    <row r="2089" spans="46:47">
      <c r="AT2089" s="690"/>
      <c r="AU2089" s="690"/>
    </row>
    <row r="2090" spans="46:47">
      <c r="AT2090" s="690"/>
      <c r="AU2090" s="690"/>
    </row>
    <row r="2091" spans="46:47">
      <c r="AT2091" s="690"/>
      <c r="AU2091" s="690"/>
    </row>
    <row r="2092" spans="46:47">
      <c r="AT2092" s="690"/>
      <c r="AU2092" s="690"/>
    </row>
    <row r="2093" spans="46:47">
      <c r="AT2093" s="690"/>
      <c r="AU2093" s="690"/>
    </row>
    <row r="2094" spans="46:47">
      <c r="AT2094" s="690"/>
      <c r="AU2094" s="690"/>
    </row>
    <row r="2095" spans="46:47">
      <c r="AT2095" s="690"/>
      <c r="AU2095" s="690"/>
    </row>
    <row r="2096" spans="46:47">
      <c r="AT2096" s="690"/>
      <c r="AU2096" s="690"/>
    </row>
    <row r="2097" spans="46:47">
      <c r="AT2097" s="690"/>
      <c r="AU2097" s="690"/>
    </row>
    <row r="2098" spans="46:47">
      <c r="AT2098" s="690"/>
      <c r="AU2098" s="690"/>
    </row>
    <row r="2099" spans="46:47">
      <c r="AT2099" s="690"/>
      <c r="AU2099" s="690"/>
    </row>
    <row r="2100" spans="46:47">
      <c r="AT2100" s="690"/>
      <c r="AU2100" s="690"/>
    </row>
    <row r="2101" spans="46:47">
      <c r="AT2101" s="690"/>
      <c r="AU2101" s="690"/>
    </row>
    <row r="2102" spans="46:47">
      <c r="AT2102" s="690"/>
      <c r="AU2102" s="690"/>
    </row>
    <row r="2103" spans="46:47">
      <c r="AT2103" s="690"/>
      <c r="AU2103" s="690"/>
    </row>
    <row r="2104" spans="46:47">
      <c r="AT2104" s="690"/>
      <c r="AU2104" s="690"/>
    </row>
    <row r="2105" spans="46:47">
      <c r="AT2105" s="690"/>
      <c r="AU2105" s="690"/>
    </row>
    <row r="2106" spans="46:47">
      <c r="AT2106" s="690"/>
      <c r="AU2106" s="690"/>
    </row>
    <row r="2107" spans="46:47">
      <c r="AT2107" s="690"/>
      <c r="AU2107" s="690"/>
    </row>
    <row r="2108" spans="46:47">
      <c r="AT2108" s="690"/>
      <c r="AU2108" s="690"/>
    </row>
    <row r="2109" spans="46:47">
      <c r="AT2109" s="690"/>
      <c r="AU2109" s="690"/>
    </row>
    <row r="2110" spans="46:47">
      <c r="AT2110" s="690"/>
      <c r="AU2110" s="690"/>
    </row>
    <row r="2111" spans="46:47">
      <c r="AT2111" s="690"/>
      <c r="AU2111" s="690"/>
    </row>
    <row r="2112" spans="46:47">
      <c r="AT2112" s="690"/>
      <c r="AU2112" s="690"/>
    </row>
    <row r="2113" spans="46:47">
      <c r="AT2113" s="690"/>
      <c r="AU2113" s="690"/>
    </row>
    <row r="2114" spans="46:47">
      <c r="AT2114" s="690"/>
      <c r="AU2114" s="690"/>
    </row>
    <row r="2115" spans="46:47">
      <c r="AT2115" s="690"/>
      <c r="AU2115" s="690"/>
    </row>
    <row r="2116" spans="46:47">
      <c r="AT2116" s="690"/>
      <c r="AU2116" s="690"/>
    </row>
    <row r="2117" spans="46:47">
      <c r="AT2117" s="690"/>
      <c r="AU2117" s="690"/>
    </row>
    <row r="2118" spans="46:47">
      <c r="AT2118" s="690"/>
      <c r="AU2118" s="690"/>
    </row>
    <row r="2119" spans="46:47">
      <c r="AT2119" s="690"/>
      <c r="AU2119" s="690"/>
    </row>
    <row r="2120" spans="46:47">
      <c r="AT2120" s="690"/>
      <c r="AU2120" s="690"/>
    </row>
    <row r="2121" spans="46:47">
      <c r="AT2121" s="690"/>
      <c r="AU2121" s="690"/>
    </row>
    <row r="2122" spans="46:47">
      <c r="AT2122" s="690"/>
      <c r="AU2122" s="690"/>
    </row>
    <row r="2123" spans="46:47">
      <c r="AT2123" s="690"/>
      <c r="AU2123" s="690"/>
    </row>
    <row r="2124" spans="46:47">
      <c r="AT2124" s="690"/>
      <c r="AU2124" s="690"/>
    </row>
    <row r="2125" spans="46:47">
      <c r="AT2125" s="690"/>
      <c r="AU2125" s="690"/>
    </row>
    <row r="2126" spans="46:47">
      <c r="AT2126" s="690"/>
      <c r="AU2126" s="690"/>
    </row>
    <row r="2127" spans="46:47">
      <c r="AT2127" s="690"/>
      <c r="AU2127" s="690"/>
    </row>
    <row r="2128" spans="46:47">
      <c r="AT2128" s="690"/>
      <c r="AU2128" s="690"/>
    </row>
    <row r="2129" spans="46:47">
      <c r="AT2129" s="690"/>
      <c r="AU2129" s="690"/>
    </row>
    <row r="2130" spans="46:47">
      <c r="AT2130" s="690"/>
      <c r="AU2130" s="690"/>
    </row>
    <row r="2131" spans="46:47">
      <c r="AT2131" s="690"/>
      <c r="AU2131" s="690"/>
    </row>
    <row r="2132" spans="46:47">
      <c r="AT2132" s="690"/>
      <c r="AU2132" s="690"/>
    </row>
    <row r="2133" spans="46:47">
      <c r="AT2133" s="690"/>
      <c r="AU2133" s="690"/>
    </row>
    <row r="2134" spans="46:47">
      <c r="AT2134" s="690"/>
      <c r="AU2134" s="690"/>
    </row>
    <row r="2135" spans="46:47">
      <c r="AT2135" s="690"/>
      <c r="AU2135" s="690"/>
    </row>
    <row r="2136" spans="46:47">
      <c r="AT2136" s="690"/>
      <c r="AU2136" s="690"/>
    </row>
    <row r="2137" spans="46:47">
      <c r="AT2137" s="690"/>
      <c r="AU2137" s="690"/>
    </row>
    <row r="2138" spans="46:47">
      <c r="AT2138" s="690"/>
      <c r="AU2138" s="690"/>
    </row>
    <row r="2139" spans="46:47">
      <c r="AT2139" s="690"/>
      <c r="AU2139" s="690"/>
    </row>
    <row r="2140" spans="46:47">
      <c r="AT2140" s="690"/>
      <c r="AU2140" s="690"/>
    </row>
    <row r="2141" spans="46:47">
      <c r="AT2141" s="690"/>
      <c r="AU2141" s="690"/>
    </row>
    <row r="2142" spans="46:47">
      <c r="AT2142" s="690"/>
      <c r="AU2142" s="690"/>
    </row>
    <row r="2143" spans="46:47">
      <c r="AT2143" s="690"/>
      <c r="AU2143" s="690"/>
    </row>
    <row r="2144" spans="46:47">
      <c r="AT2144" s="690"/>
      <c r="AU2144" s="690"/>
    </row>
    <row r="2145" spans="46:47">
      <c r="AT2145" s="690"/>
      <c r="AU2145" s="690"/>
    </row>
    <row r="2146" spans="46:47">
      <c r="AT2146" s="690"/>
      <c r="AU2146" s="690"/>
    </row>
    <row r="2147" spans="46:47">
      <c r="AT2147" s="690"/>
      <c r="AU2147" s="690"/>
    </row>
    <row r="2148" spans="46:47">
      <c r="AT2148" s="690"/>
      <c r="AU2148" s="690"/>
    </row>
    <row r="2149" spans="46:47">
      <c r="AT2149" s="690"/>
      <c r="AU2149" s="690"/>
    </row>
    <row r="2150" spans="46:47">
      <c r="AT2150" s="690"/>
      <c r="AU2150" s="690"/>
    </row>
    <row r="2151" spans="46:47">
      <c r="AT2151" s="690"/>
      <c r="AU2151" s="690"/>
    </row>
    <row r="2152" spans="46:47">
      <c r="AT2152" s="690"/>
      <c r="AU2152" s="690"/>
    </row>
    <row r="2153" spans="46:47">
      <c r="AT2153" s="690"/>
      <c r="AU2153" s="690"/>
    </row>
    <row r="2154" spans="46:47">
      <c r="AT2154" s="690"/>
      <c r="AU2154" s="690"/>
    </row>
    <row r="2155" spans="46:47">
      <c r="AT2155" s="690"/>
      <c r="AU2155" s="690"/>
    </row>
    <row r="2156" spans="46:47">
      <c r="AT2156" s="690"/>
      <c r="AU2156" s="690"/>
    </row>
    <row r="2157" spans="46:47">
      <c r="AT2157" s="690"/>
      <c r="AU2157" s="690"/>
    </row>
    <row r="2158" spans="46:47">
      <c r="AT2158" s="690"/>
      <c r="AU2158" s="690"/>
    </row>
    <row r="2159" spans="46:47">
      <c r="AT2159" s="690"/>
      <c r="AU2159" s="690"/>
    </row>
    <row r="2160" spans="46:47">
      <c r="AT2160" s="690"/>
      <c r="AU2160" s="690"/>
    </row>
    <row r="2161" spans="46:47">
      <c r="AT2161" s="690"/>
      <c r="AU2161" s="690"/>
    </row>
    <row r="2162" spans="46:47">
      <c r="AT2162" s="690"/>
      <c r="AU2162" s="690"/>
    </row>
    <row r="2163" spans="46:47">
      <c r="AT2163" s="690"/>
      <c r="AU2163" s="690"/>
    </row>
    <row r="2164" spans="46:47">
      <c r="AT2164" s="690"/>
      <c r="AU2164" s="690"/>
    </row>
    <row r="2165" spans="46:47">
      <c r="AT2165" s="690"/>
      <c r="AU2165" s="690"/>
    </row>
    <row r="2166" spans="46:47">
      <c r="AT2166" s="690"/>
      <c r="AU2166" s="690"/>
    </row>
    <row r="2167" spans="46:47">
      <c r="AT2167" s="690"/>
      <c r="AU2167" s="690"/>
    </row>
    <row r="2168" spans="46:47">
      <c r="AT2168" s="690"/>
      <c r="AU2168" s="690"/>
    </row>
    <row r="2169" spans="46:47">
      <c r="AT2169" s="690"/>
      <c r="AU2169" s="690"/>
    </row>
    <row r="2170" spans="46:47">
      <c r="AT2170" s="690"/>
      <c r="AU2170" s="690"/>
    </row>
    <row r="2171" spans="46:47">
      <c r="AT2171" s="690"/>
      <c r="AU2171" s="690"/>
    </row>
    <row r="2172" spans="46:47">
      <c r="AT2172" s="690"/>
      <c r="AU2172" s="690"/>
    </row>
    <row r="2173" spans="46:47">
      <c r="AT2173" s="690"/>
      <c r="AU2173" s="690"/>
    </row>
    <row r="2174" spans="46:47">
      <c r="AT2174" s="690"/>
      <c r="AU2174" s="690"/>
    </row>
    <row r="2175" spans="46:47">
      <c r="AT2175" s="690"/>
      <c r="AU2175" s="690"/>
    </row>
    <row r="2176" spans="46:47">
      <c r="AT2176" s="690"/>
      <c r="AU2176" s="690"/>
    </row>
    <row r="2177" spans="46:47">
      <c r="AT2177" s="690"/>
      <c r="AU2177" s="690"/>
    </row>
    <row r="2178" spans="46:47">
      <c r="AT2178" s="690"/>
      <c r="AU2178" s="690"/>
    </row>
    <row r="2179" spans="46:47">
      <c r="AT2179" s="690"/>
      <c r="AU2179" s="690"/>
    </row>
    <row r="2180" spans="46:47">
      <c r="AT2180" s="690"/>
      <c r="AU2180" s="690"/>
    </row>
    <row r="2181" spans="46:47">
      <c r="AT2181" s="690"/>
      <c r="AU2181" s="690"/>
    </row>
    <row r="2182" spans="46:47">
      <c r="AT2182" s="690"/>
      <c r="AU2182" s="690"/>
    </row>
    <row r="2183" spans="46:47">
      <c r="AT2183" s="690"/>
      <c r="AU2183" s="690"/>
    </row>
    <row r="2184" spans="46:47">
      <c r="AT2184" s="690"/>
      <c r="AU2184" s="690"/>
    </row>
    <row r="2185" spans="46:47">
      <c r="AT2185" s="690"/>
      <c r="AU2185" s="690"/>
    </row>
    <row r="2186" spans="46:47">
      <c r="AT2186" s="690"/>
      <c r="AU2186" s="690"/>
    </row>
    <row r="2187" spans="46:47">
      <c r="AT2187" s="690"/>
      <c r="AU2187" s="690"/>
    </row>
    <row r="2188" spans="46:47">
      <c r="AT2188" s="690"/>
      <c r="AU2188" s="690"/>
    </row>
    <row r="2189" spans="46:47">
      <c r="AT2189" s="690"/>
      <c r="AU2189" s="690"/>
    </row>
    <row r="2190" spans="46:47">
      <c r="AT2190" s="690"/>
      <c r="AU2190" s="690"/>
    </row>
    <row r="2191" spans="46:47">
      <c r="AT2191" s="690"/>
      <c r="AU2191" s="690"/>
    </row>
    <row r="2192" spans="46:47">
      <c r="AT2192" s="690"/>
      <c r="AU2192" s="690"/>
    </row>
    <row r="2193" spans="46:47">
      <c r="AT2193" s="690"/>
      <c r="AU2193" s="690"/>
    </row>
    <row r="2194" spans="46:47">
      <c r="AT2194" s="690"/>
      <c r="AU2194" s="690"/>
    </row>
    <row r="2195" spans="46:47">
      <c r="AT2195" s="690"/>
      <c r="AU2195" s="690"/>
    </row>
    <row r="2196" spans="46:47">
      <c r="AT2196" s="690"/>
      <c r="AU2196" s="690"/>
    </row>
    <row r="2197" spans="46:47">
      <c r="AT2197" s="690"/>
      <c r="AU2197" s="690"/>
    </row>
    <row r="2198" spans="46:47">
      <c r="AT2198" s="690"/>
      <c r="AU2198" s="690"/>
    </row>
    <row r="2199" spans="46:47">
      <c r="AT2199" s="690"/>
      <c r="AU2199" s="690"/>
    </row>
    <row r="2200" spans="46:47">
      <c r="AT2200" s="690"/>
      <c r="AU2200" s="690"/>
    </row>
    <row r="2201" spans="46:47">
      <c r="AT2201" s="690"/>
      <c r="AU2201" s="690"/>
    </row>
    <row r="2202" spans="46:47">
      <c r="AT2202" s="690"/>
      <c r="AU2202" s="690"/>
    </row>
    <row r="2203" spans="46:47">
      <c r="AT2203" s="690"/>
      <c r="AU2203" s="690"/>
    </row>
    <row r="2204" spans="46:47">
      <c r="AT2204" s="690"/>
      <c r="AU2204" s="690"/>
    </row>
    <row r="2205" spans="46:47">
      <c r="AT2205" s="690"/>
      <c r="AU2205" s="690"/>
    </row>
    <row r="2206" spans="46:47">
      <c r="AT2206" s="690"/>
      <c r="AU2206" s="690"/>
    </row>
    <row r="2207" spans="46:47">
      <c r="AT2207" s="690"/>
      <c r="AU2207" s="690"/>
    </row>
    <row r="2208" spans="46:47">
      <c r="AT2208" s="690"/>
      <c r="AU2208" s="690"/>
    </row>
    <row r="2209" spans="46:47">
      <c r="AT2209" s="690"/>
      <c r="AU2209" s="690"/>
    </row>
    <row r="2210" spans="46:47">
      <c r="AT2210" s="690"/>
      <c r="AU2210" s="690"/>
    </row>
    <row r="2211" spans="46:47">
      <c r="AT2211" s="690"/>
      <c r="AU2211" s="690"/>
    </row>
    <row r="2212" spans="46:47">
      <c r="AT2212" s="690"/>
      <c r="AU2212" s="690"/>
    </row>
    <row r="2213" spans="46:47">
      <c r="AT2213" s="690"/>
      <c r="AU2213" s="690"/>
    </row>
    <row r="2214" spans="46:47">
      <c r="AT2214" s="690"/>
      <c r="AU2214" s="690"/>
    </row>
    <row r="2215" spans="46:47">
      <c r="AT2215" s="690"/>
      <c r="AU2215" s="690"/>
    </row>
    <row r="2216" spans="46:47">
      <c r="AT2216" s="690"/>
      <c r="AU2216" s="690"/>
    </row>
    <row r="2217" spans="46:47">
      <c r="AT2217" s="690"/>
      <c r="AU2217" s="690"/>
    </row>
    <row r="2218" spans="46:47">
      <c r="AT2218" s="690"/>
      <c r="AU2218" s="690"/>
    </row>
    <row r="2219" spans="46:47">
      <c r="AT2219" s="690"/>
      <c r="AU2219" s="690"/>
    </row>
    <row r="2220" spans="46:47">
      <c r="AT2220" s="690"/>
      <c r="AU2220" s="690"/>
    </row>
    <row r="2221" spans="46:47">
      <c r="AT2221" s="690"/>
      <c r="AU2221" s="690"/>
    </row>
    <row r="2222" spans="46:47">
      <c r="AT2222" s="690"/>
      <c r="AU2222" s="690"/>
    </row>
    <row r="2223" spans="46:47">
      <c r="AT2223" s="690"/>
      <c r="AU2223" s="690"/>
    </row>
    <row r="2224" spans="46:47">
      <c r="AT2224" s="690"/>
      <c r="AU2224" s="690"/>
    </row>
    <row r="2225" spans="46:47">
      <c r="AT2225" s="690"/>
      <c r="AU2225" s="690"/>
    </row>
    <row r="2226" spans="46:47">
      <c r="AT2226" s="690"/>
      <c r="AU2226" s="690"/>
    </row>
    <row r="2227" spans="46:47">
      <c r="AT2227" s="690"/>
      <c r="AU2227" s="690"/>
    </row>
    <row r="2228" spans="46:47">
      <c r="AT2228" s="690"/>
      <c r="AU2228" s="690"/>
    </row>
    <row r="2229" spans="46:47">
      <c r="AT2229" s="690"/>
      <c r="AU2229" s="690"/>
    </row>
    <row r="2230" spans="46:47">
      <c r="AT2230" s="690"/>
      <c r="AU2230" s="690"/>
    </row>
    <row r="2231" spans="46:47">
      <c r="AT2231" s="690"/>
      <c r="AU2231" s="690"/>
    </row>
    <row r="2232" spans="46:47">
      <c r="AT2232" s="690"/>
      <c r="AU2232" s="690"/>
    </row>
    <row r="2233" spans="46:47">
      <c r="AT2233" s="690"/>
      <c r="AU2233" s="690"/>
    </row>
    <row r="2234" spans="46:47">
      <c r="AT2234" s="690"/>
      <c r="AU2234" s="690"/>
    </row>
    <row r="2235" spans="46:47">
      <c r="AT2235" s="690"/>
      <c r="AU2235" s="690"/>
    </row>
    <row r="2236" spans="46:47">
      <c r="AT2236" s="690"/>
      <c r="AU2236" s="690"/>
    </row>
    <row r="2237" spans="46:47">
      <c r="AT2237" s="690"/>
      <c r="AU2237" s="690"/>
    </row>
    <row r="2238" spans="46:47">
      <c r="AT2238" s="690"/>
      <c r="AU2238" s="690"/>
    </row>
    <row r="2239" spans="46:47">
      <c r="AT2239" s="690"/>
      <c r="AU2239" s="690"/>
    </row>
    <row r="2240" spans="46:47">
      <c r="AT2240" s="690"/>
      <c r="AU2240" s="690"/>
    </row>
    <row r="2241" spans="46:47">
      <c r="AT2241" s="690"/>
      <c r="AU2241" s="690"/>
    </row>
    <row r="2242" spans="46:47">
      <c r="AT2242" s="690"/>
      <c r="AU2242" s="690"/>
    </row>
    <row r="2243" spans="46:47">
      <c r="AT2243" s="690"/>
      <c r="AU2243" s="690"/>
    </row>
    <row r="2244" spans="46:47">
      <c r="AT2244" s="690"/>
      <c r="AU2244" s="690"/>
    </row>
    <row r="2245" spans="46:47">
      <c r="AT2245" s="690"/>
      <c r="AU2245" s="690"/>
    </row>
    <row r="2246" spans="46:47">
      <c r="AT2246" s="690"/>
      <c r="AU2246" s="690"/>
    </row>
    <row r="2247" spans="46:47">
      <c r="AT2247" s="690"/>
      <c r="AU2247" s="690"/>
    </row>
    <row r="2248" spans="46:47">
      <c r="AT2248" s="690"/>
      <c r="AU2248" s="690"/>
    </row>
    <row r="2249" spans="46:47">
      <c r="AT2249" s="690"/>
      <c r="AU2249" s="690"/>
    </row>
    <row r="2250" spans="46:47">
      <c r="AT2250" s="690"/>
      <c r="AU2250" s="690"/>
    </row>
    <row r="2251" spans="46:47">
      <c r="AT2251" s="690"/>
      <c r="AU2251" s="690"/>
    </row>
    <row r="2252" spans="46:47">
      <c r="AT2252" s="690"/>
      <c r="AU2252" s="690"/>
    </row>
    <row r="2253" spans="46:47">
      <c r="AT2253" s="690"/>
      <c r="AU2253" s="690"/>
    </row>
    <row r="2254" spans="46:47">
      <c r="AT2254" s="690"/>
      <c r="AU2254" s="690"/>
    </row>
    <row r="2255" spans="46:47">
      <c r="AT2255" s="690"/>
      <c r="AU2255" s="690"/>
    </row>
    <row r="2256" spans="46:47">
      <c r="AT2256" s="690"/>
      <c r="AU2256" s="690"/>
    </row>
    <row r="2257" spans="46:47">
      <c r="AT2257" s="690"/>
      <c r="AU2257" s="690"/>
    </row>
    <row r="2258" spans="46:47">
      <c r="AT2258" s="690"/>
      <c r="AU2258" s="690"/>
    </row>
    <row r="2259" spans="46:47">
      <c r="AT2259" s="690"/>
      <c r="AU2259" s="690"/>
    </row>
    <row r="2260" spans="46:47">
      <c r="AT2260" s="690"/>
      <c r="AU2260" s="690"/>
    </row>
    <row r="2261" spans="46:47">
      <c r="AT2261" s="690"/>
      <c r="AU2261" s="690"/>
    </row>
    <row r="2262" spans="46:47">
      <c r="AT2262" s="690"/>
      <c r="AU2262" s="690"/>
    </row>
    <row r="2263" spans="46:47">
      <c r="AT2263" s="690"/>
      <c r="AU2263" s="690"/>
    </row>
    <row r="2264" spans="46:47">
      <c r="AT2264" s="690"/>
      <c r="AU2264" s="690"/>
    </row>
    <row r="2265" spans="46:47">
      <c r="AT2265" s="690"/>
      <c r="AU2265" s="690"/>
    </row>
    <row r="2266" spans="46:47">
      <c r="AT2266" s="690"/>
      <c r="AU2266" s="690"/>
    </row>
    <row r="2267" spans="46:47">
      <c r="AT2267" s="690"/>
      <c r="AU2267" s="690"/>
    </row>
    <row r="2268" spans="46:47">
      <c r="AT2268" s="690"/>
      <c r="AU2268" s="690"/>
    </row>
    <row r="2269" spans="46:47">
      <c r="AT2269" s="690"/>
      <c r="AU2269" s="690"/>
    </row>
    <row r="2270" spans="46:47">
      <c r="AT2270" s="690"/>
      <c r="AU2270" s="690"/>
    </row>
    <row r="2271" spans="46:47">
      <c r="AT2271" s="690"/>
      <c r="AU2271" s="690"/>
    </row>
    <row r="2272" spans="46:47">
      <c r="AT2272" s="690"/>
      <c r="AU2272" s="690"/>
    </row>
    <row r="2273" spans="46:47">
      <c r="AT2273" s="690"/>
      <c r="AU2273" s="690"/>
    </row>
    <row r="2274" spans="46:47">
      <c r="AT2274" s="690"/>
      <c r="AU2274" s="690"/>
    </row>
    <row r="2275" spans="46:47">
      <c r="AT2275" s="690"/>
      <c r="AU2275" s="690"/>
    </row>
    <row r="2276" spans="46:47">
      <c r="AT2276" s="690"/>
      <c r="AU2276" s="690"/>
    </row>
    <row r="2277" spans="46:47">
      <c r="AT2277" s="690"/>
      <c r="AU2277" s="690"/>
    </row>
    <row r="2278" spans="46:47">
      <c r="AT2278" s="690"/>
      <c r="AU2278" s="690"/>
    </row>
    <row r="2279" spans="46:47">
      <c r="AT2279" s="690"/>
      <c r="AU2279" s="690"/>
    </row>
    <row r="2280" spans="46:47">
      <c r="AT2280" s="690"/>
      <c r="AU2280" s="690"/>
    </row>
    <row r="2281" spans="46:47">
      <c r="AT2281" s="690"/>
      <c r="AU2281" s="690"/>
    </row>
    <row r="2282" spans="46:47">
      <c r="AT2282" s="690"/>
      <c r="AU2282" s="690"/>
    </row>
    <row r="2283" spans="46:47">
      <c r="AT2283" s="690"/>
      <c r="AU2283" s="690"/>
    </row>
    <row r="2284" spans="46:47">
      <c r="AT2284" s="690"/>
      <c r="AU2284" s="690"/>
    </row>
    <row r="2285" spans="46:47">
      <c r="AT2285" s="690"/>
      <c r="AU2285" s="690"/>
    </row>
    <row r="2286" spans="46:47">
      <c r="AT2286" s="690"/>
      <c r="AU2286" s="690"/>
    </row>
    <row r="2287" spans="46:47">
      <c r="AT2287" s="690"/>
      <c r="AU2287" s="690"/>
    </row>
    <row r="2288" spans="46:47">
      <c r="AT2288" s="690"/>
      <c r="AU2288" s="690"/>
    </row>
    <row r="2289" spans="46:47">
      <c r="AT2289" s="690"/>
      <c r="AU2289" s="690"/>
    </row>
    <row r="2290" spans="46:47">
      <c r="AT2290" s="690"/>
      <c r="AU2290" s="690"/>
    </row>
    <row r="2291" spans="46:47">
      <c r="AT2291" s="690"/>
      <c r="AU2291" s="690"/>
    </row>
    <row r="2292" spans="46:47">
      <c r="AT2292" s="690"/>
      <c r="AU2292" s="690"/>
    </row>
    <row r="2293" spans="46:47">
      <c r="AT2293" s="690"/>
      <c r="AU2293" s="690"/>
    </row>
    <row r="2294" spans="46:47">
      <c r="AT2294" s="690"/>
      <c r="AU2294" s="690"/>
    </row>
    <row r="2295" spans="46:47">
      <c r="AT2295" s="690"/>
      <c r="AU2295" s="690"/>
    </row>
    <row r="2296" spans="46:47">
      <c r="AT2296" s="690"/>
      <c r="AU2296" s="690"/>
    </row>
    <row r="2297" spans="46:47">
      <c r="AT2297" s="690"/>
      <c r="AU2297" s="690"/>
    </row>
    <row r="2298" spans="46:47">
      <c r="AT2298" s="690"/>
      <c r="AU2298" s="690"/>
    </row>
    <row r="2299" spans="46:47">
      <c r="AT2299" s="690"/>
      <c r="AU2299" s="690"/>
    </row>
    <row r="2300" spans="46:47">
      <c r="AT2300" s="690"/>
      <c r="AU2300" s="690"/>
    </row>
    <row r="2301" spans="46:47">
      <c r="AT2301" s="690"/>
      <c r="AU2301" s="690"/>
    </row>
    <row r="2302" spans="46:47">
      <c r="AT2302" s="690"/>
      <c r="AU2302" s="690"/>
    </row>
    <row r="2303" spans="46:47">
      <c r="AT2303" s="690"/>
      <c r="AU2303" s="690"/>
    </row>
    <row r="2304" spans="46:47">
      <c r="AT2304" s="690"/>
      <c r="AU2304" s="690"/>
    </row>
    <row r="2305" spans="46:47">
      <c r="AT2305" s="690"/>
      <c r="AU2305" s="690"/>
    </row>
    <row r="2306" spans="46:47">
      <c r="AT2306" s="690"/>
      <c r="AU2306" s="690"/>
    </row>
    <row r="2307" spans="46:47">
      <c r="AT2307" s="690"/>
      <c r="AU2307" s="690"/>
    </row>
    <row r="2308" spans="46:47">
      <c r="AT2308" s="690"/>
      <c r="AU2308" s="690"/>
    </row>
    <row r="2309" spans="46:47">
      <c r="AT2309" s="690"/>
      <c r="AU2309" s="690"/>
    </row>
    <row r="2310" spans="46:47">
      <c r="AT2310" s="690"/>
      <c r="AU2310" s="690"/>
    </row>
    <row r="2311" spans="46:47">
      <c r="AT2311" s="690"/>
      <c r="AU2311" s="690"/>
    </row>
    <row r="2312" spans="46:47">
      <c r="AT2312" s="690"/>
      <c r="AU2312" s="690"/>
    </row>
    <row r="2313" spans="46:47">
      <c r="AT2313" s="690"/>
      <c r="AU2313" s="690"/>
    </row>
    <row r="2314" spans="46:47">
      <c r="AT2314" s="690"/>
      <c r="AU2314" s="690"/>
    </row>
    <row r="2315" spans="46:47">
      <c r="AT2315" s="690"/>
      <c r="AU2315" s="690"/>
    </row>
    <row r="2316" spans="46:47">
      <c r="AT2316" s="690"/>
      <c r="AU2316" s="690"/>
    </row>
    <row r="2317" spans="46:47">
      <c r="AT2317" s="690"/>
      <c r="AU2317" s="690"/>
    </row>
    <row r="2318" spans="46:47">
      <c r="AT2318" s="690"/>
      <c r="AU2318" s="690"/>
    </row>
    <row r="2319" spans="46:47">
      <c r="AT2319" s="690"/>
      <c r="AU2319" s="690"/>
    </row>
    <row r="2320" spans="46:47">
      <c r="AT2320" s="690"/>
      <c r="AU2320" s="690"/>
    </row>
    <row r="2321" spans="46:47">
      <c r="AT2321" s="690"/>
      <c r="AU2321" s="690"/>
    </row>
    <row r="2322" spans="46:47">
      <c r="AT2322" s="690"/>
      <c r="AU2322" s="690"/>
    </row>
    <row r="2323" spans="46:47">
      <c r="AT2323" s="690"/>
      <c r="AU2323" s="690"/>
    </row>
    <row r="2324" spans="46:47">
      <c r="AT2324" s="690"/>
      <c r="AU2324" s="690"/>
    </row>
    <row r="2325" spans="46:47">
      <c r="AT2325" s="690"/>
      <c r="AU2325" s="690"/>
    </row>
    <row r="2326" spans="46:47">
      <c r="AT2326" s="690"/>
      <c r="AU2326" s="690"/>
    </row>
    <row r="2327" spans="46:47">
      <c r="AT2327" s="690"/>
      <c r="AU2327" s="690"/>
    </row>
    <row r="2328" spans="46:47">
      <c r="AT2328" s="690"/>
      <c r="AU2328" s="690"/>
    </row>
    <row r="2329" spans="46:47">
      <c r="AT2329" s="690"/>
      <c r="AU2329" s="690"/>
    </row>
    <row r="2330" spans="46:47">
      <c r="AT2330" s="690"/>
      <c r="AU2330" s="690"/>
    </row>
    <row r="2331" spans="46:47">
      <c r="AT2331" s="690"/>
      <c r="AU2331" s="690"/>
    </row>
    <row r="2332" spans="46:47">
      <c r="AT2332" s="690"/>
      <c r="AU2332" s="690"/>
    </row>
    <row r="2333" spans="46:47">
      <c r="AT2333" s="690"/>
      <c r="AU2333" s="690"/>
    </row>
    <row r="2334" spans="46:47">
      <c r="AT2334" s="690"/>
      <c r="AU2334" s="690"/>
    </row>
    <row r="2335" spans="46:47">
      <c r="AT2335" s="690"/>
      <c r="AU2335" s="690"/>
    </row>
    <row r="2336" spans="46:47">
      <c r="AT2336" s="690"/>
      <c r="AU2336" s="690"/>
    </row>
    <row r="2337" spans="46:47">
      <c r="AT2337" s="690"/>
      <c r="AU2337" s="690"/>
    </row>
    <row r="2338" spans="46:47">
      <c r="AT2338" s="690"/>
      <c r="AU2338" s="690"/>
    </row>
    <row r="2339" spans="46:47">
      <c r="AT2339" s="690"/>
      <c r="AU2339" s="690"/>
    </row>
    <row r="2340" spans="46:47">
      <c r="AT2340" s="690"/>
      <c r="AU2340" s="690"/>
    </row>
    <row r="2341" spans="46:47">
      <c r="AT2341" s="690"/>
      <c r="AU2341" s="690"/>
    </row>
    <row r="2342" spans="46:47">
      <c r="AT2342" s="690"/>
      <c r="AU2342" s="690"/>
    </row>
    <row r="2343" spans="46:47">
      <c r="AT2343" s="690"/>
      <c r="AU2343" s="690"/>
    </row>
    <row r="2344" spans="46:47">
      <c r="AT2344" s="690"/>
      <c r="AU2344" s="690"/>
    </row>
    <row r="2345" spans="46:47">
      <c r="AT2345" s="690"/>
      <c r="AU2345" s="690"/>
    </row>
    <row r="2346" spans="46:47">
      <c r="AT2346" s="690"/>
      <c r="AU2346" s="690"/>
    </row>
    <row r="2347" spans="46:47">
      <c r="AT2347" s="690"/>
      <c r="AU2347" s="690"/>
    </row>
    <row r="2348" spans="46:47">
      <c r="AT2348" s="690"/>
      <c r="AU2348" s="690"/>
    </row>
    <row r="2349" spans="46:47">
      <c r="AT2349" s="690"/>
      <c r="AU2349" s="690"/>
    </row>
    <row r="2350" spans="46:47">
      <c r="AT2350" s="690"/>
      <c r="AU2350" s="690"/>
    </row>
    <row r="2351" spans="46:47">
      <c r="AT2351" s="690"/>
      <c r="AU2351" s="690"/>
    </row>
    <row r="2352" spans="46:47">
      <c r="AT2352" s="690"/>
      <c r="AU2352" s="690"/>
    </row>
    <row r="2353" spans="46:47">
      <c r="AT2353" s="690"/>
      <c r="AU2353" s="690"/>
    </row>
    <row r="2354" spans="46:47">
      <c r="AT2354" s="690"/>
      <c r="AU2354" s="690"/>
    </row>
    <row r="2355" spans="46:47">
      <c r="AT2355" s="690"/>
      <c r="AU2355" s="690"/>
    </row>
    <row r="2356" spans="46:47">
      <c r="AT2356" s="690"/>
      <c r="AU2356" s="690"/>
    </row>
    <row r="2357" spans="46:47">
      <c r="AT2357" s="690"/>
      <c r="AU2357" s="690"/>
    </row>
    <row r="2358" spans="46:47">
      <c r="AT2358" s="690"/>
      <c r="AU2358" s="690"/>
    </row>
    <row r="2359" spans="46:47">
      <c r="AT2359" s="690"/>
      <c r="AU2359" s="690"/>
    </row>
    <row r="2360" spans="46:47">
      <c r="AT2360" s="690"/>
      <c r="AU2360" s="690"/>
    </row>
    <row r="2361" spans="46:47">
      <c r="AT2361" s="690"/>
      <c r="AU2361" s="690"/>
    </row>
    <row r="2362" spans="46:47">
      <c r="AT2362" s="690"/>
      <c r="AU2362" s="690"/>
    </row>
    <row r="2363" spans="46:47">
      <c r="AT2363" s="690"/>
      <c r="AU2363" s="690"/>
    </row>
    <row r="2364" spans="46:47">
      <c r="AT2364" s="690"/>
      <c r="AU2364" s="690"/>
    </row>
    <row r="2365" spans="46:47">
      <c r="AT2365" s="690"/>
      <c r="AU2365" s="690"/>
    </row>
    <row r="2366" spans="46:47">
      <c r="AT2366" s="690"/>
      <c r="AU2366" s="690"/>
    </row>
    <row r="2367" spans="46:47">
      <c r="AT2367" s="690"/>
      <c r="AU2367" s="690"/>
    </row>
    <row r="2368" spans="46:47">
      <c r="AT2368" s="690"/>
      <c r="AU2368" s="690"/>
    </row>
    <row r="2369" spans="46:47">
      <c r="AT2369" s="690"/>
      <c r="AU2369" s="690"/>
    </row>
    <row r="2370" spans="46:47">
      <c r="AT2370" s="690"/>
      <c r="AU2370" s="690"/>
    </row>
    <row r="2371" spans="46:47">
      <c r="AT2371" s="690"/>
      <c r="AU2371" s="690"/>
    </row>
    <row r="2372" spans="46:47">
      <c r="AT2372" s="690"/>
      <c r="AU2372" s="690"/>
    </row>
    <row r="2373" spans="46:47">
      <c r="AT2373" s="690"/>
      <c r="AU2373" s="690"/>
    </row>
    <row r="2374" spans="46:47">
      <c r="AT2374" s="690"/>
      <c r="AU2374" s="690"/>
    </row>
    <row r="2375" spans="46:47">
      <c r="AT2375" s="690"/>
      <c r="AU2375" s="690"/>
    </row>
    <row r="2376" spans="46:47">
      <c r="AT2376" s="690"/>
      <c r="AU2376" s="690"/>
    </row>
    <row r="2377" spans="46:47">
      <c r="AT2377" s="690"/>
      <c r="AU2377" s="690"/>
    </row>
    <row r="2378" spans="46:47">
      <c r="AT2378" s="690"/>
      <c r="AU2378" s="690"/>
    </row>
    <row r="2379" spans="46:47">
      <c r="AT2379" s="690"/>
      <c r="AU2379" s="690"/>
    </row>
    <row r="2380" spans="46:47">
      <c r="AT2380" s="690"/>
      <c r="AU2380" s="690"/>
    </row>
    <row r="2381" spans="46:47">
      <c r="AT2381" s="690"/>
      <c r="AU2381" s="690"/>
    </row>
    <row r="2382" spans="46:47">
      <c r="AT2382" s="690"/>
      <c r="AU2382" s="690"/>
    </row>
    <row r="2383" spans="46:47">
      <c r="AT2383" s="690"/>
      <c r="AU2383" s="690"/>
    </row>
    <row r="2384" spans="46:47">
      <c r="AT2384" s="690"/>
      <c r="AU2384" s="690"/>
    </row>
    <row r="2385" spans="46:47">
      <c r="AT2385" s="690"/>
      <c r="AU2385" s="690"/>
    </row>
    <row r="2386" spans="46:47">
      <c r="AT2386" s="690"/>
      <c r="AU2386" s="690"/>
    </row>
    <row r="2387" spans="46:47">
      <c r="AT2387" s="690"/>
      <c r="AU2387" s="690"/>
    </row>
    <row r="2388" spans="46:47">
      <c r="AT2388" s="690"/>
      <c r="AU2388" s="690"/>
    </row>
    <row r="2389" spans="46:47">
      <c r="AT2389" s="690"/>
      <c r="AU2389" s="690"/>
    </row>
    <row r="2390" spans="46:47">
      <c r="AT2390" s="690"/>
      <c r="AU2390" s="690"/>
    </row>
    <row r="2391" spans="46:47">
      <c r="AT2391" s="690"/>
      <c r="AU2391" s="690"/>
    </row>
    <row r="2392" spans="46:47">
      <c r="AT2392" s="690"/>
      <c r="AU2392" s="690"/>
    </row>
    <row r="2393" spans="46:47">
      <c r="AT2393" s="690"/>
      <c r="AU2393" s="690"/>
    </row>
    <row r="2394" spans="46:47">
      <c r="AT2394" s="690"/>
      <c r="AU2394" s="690"/>
    </row>
    <row r="2395" spans="46:47">
      <c r="AT2395" s="690"/>
      <c r="AU2395" s="690"/>
    </row>
    <row r="2396" spans="46:47">
      <c r="AT2396" s="690"/>
      <c r="AU2396" s="690"/>
    </row>
    <row r="2397" spans="46:47">
      <c r="AT2397" s="690"/>
      <c r="AU2397" s="690"/>
    </row>
    <row r="2398" spans="46:47">
      <c r="AT2398" s="690"/>
      <c r="AU2398" s="690"/>
    </row>
    <row r="2399" spans="46:47">
      <c r="AT2399" s="690"/>
      <c r="AU2399" s="690"/>
    </row>
    <row r="2400" spans="46:47">
      <c r="AT2400" s="690"/>
      <c r="AU2400" s="690"/>
    </row>
    <row r="2401" spans="46:47">
      <c r="AT2401" s="690"/>
      <c r="AU2401" s="690"/>
    </row>
    <row r="2402" spans="46:47">
      <c r="AT2402" s="690"/>
      <c r="AU2402" s="690"/>
    </row>
    <row r="2403" spans="46:47">
      <c r="AT2403" s="690"/>
      <c r="AU2403" s="690"/>
    </row>
    <row r="2404" spans="46:47">
      <c r="AT2404" s="690"/>
      <c r="AU2404" s="690"/>
    </row>
    <row r="2405" spans="46:47">
      <c r="AT2405" s="690"/>
      <c r="AU2405" s="690"/>
    </row>
    <row r="2406" spans="46:47">
      <c r="AT2406" s="690"/>
      <c r="AU2406" s="690"/>
    </row>
    <row r="2407" spans="46:47">
      <c r="AT2407" s="690"/>
      <c r="AU2407" s="690"/>
    </row>
    <row r="2408" spans="46:47">
      <c r="AT2408" s="690"/>
      <c r="AU2408" s="690"/>
    </row>
    <row r="2409" spans="46:47">
      <c r="AT2409" s="690"/>
      <c r="AU2409" s="690"/>
    </row>
    <row r="2410" spans="46:47">
      <c r="AT2410" s="690"/>
      <c r="AU2410" s="690"/>
    </row>
    <row r="2411" spans="46:47">
      <c r="AT2411" s="690"/>
      <c r="AU2411" s="690"/>
    </row>
    <row r="2412" spans="46:47">
      <c r="AT2412" s="690"/>
      <c r="AU2412" s="690"/>
    </row>
    <row r="2413" spans="46:47">
      <c r="AT2413" s="690"/>
      <c r="AU2413" s="690"/>
    </row>
    <row r="2414" spans="46:47">
      <c r="AT2414" s="690"/>
      <c r="AU2414" s="690"/>
    </row>
    <row r="2415" spans="46:47">
      <c r="AT2415" s="690"/>
      <c r="AU2415" s="690"/>
    </row>
    <row r="2416" spans="46:47">
      <c r="AT2416" s="690"/>
      <c r="AU2416" s="690"/>
    </row>
    <row r="2417" spans="46:47">
      <c r="AT2417" s="690"/>
      <c r="AU2417" s="690"/>
    </row>
    <row r="2418" spans="46:47">
      <c r="AT2418" s="690"/>
      <c r="AU2418" s="690"/>
    </row>
    <row r="2419" spans="46:47">
      <c r="AT2419" s="690"/>
      <c r="AU2419" s="690"/>
    </row>
    <row r="2420" spans="46:47">
      <c r="AT2420" s="690"/>
      <c r="AU2420" s="690"/>
    </row>
    <row r="2421" spans="46:47">
      <c r="AT2421" s="690"/>
      <c r="AU2421" s="690"/>
    </row>
    <row r="2422" spans="46:47">
      <c r="AT2422" s="690"/>
      <c r="AU2422" s="690"/>
    </row>
    <row r="2423" spans="46:47">
      <c r="AT2423" s="690"/>
      <c r="AU2423" s="690"/>
    </row>
    <row r="2424" spans="46:47">
      <c r="AT2424" s="690"/>
      <c r="AU2424" s="690"/>
    </row>
    <row r="2425" spans="46:47">
      <c r="AT2425" s="690"/>
      <c r="AU2425" s="690"/>
    </row>
    <row r="2426" spans="46:47">
      <c r="AT2426" s="690"/>
      <c r="AU2426" s="690"/>
    </row>
    <row r="2427" spans="46:47">
      <c r="AT2427" s="690"/>
      <c r="AU2427" s="690"/>
    </row>
    <row r="2428" spans="46:47">
      <c r="AT2428" s="690"/>
      <c r="AU2428" s="690"/>
    </row>
    <row r="2429" spans="46:47">
      <c r="AT2429" s="690"/>
      <c r="AU2429" s="690"/>
    </row>
    <row r="2430" spans="46:47">
      <c r="AT2430" s="690"/>
      <c r="AU2430" s="690"/>
    </row>
    <row r="2431" spans="46:47">
      <c r="AT2431" s="690"/>
      <c r="AU2431" s="690"/>
    </row>
    <row r="2432" spans="46:47">
      <c r="AT2432" s="690"/>
      <c r="AU2432" s="690"/>
    </row>
    <row r="2433" spans="46:47">
      <c r="AT2433" s="690"/>
      <c r="AU2433" s="690"/>
    </row>
    <row r="2434" spans="46:47">
      <c r="AT2434" s="690"/>
      <c r="AU2434" s="690"/>
    </row>
    <row r="2435" spans="46:47">
      <c r="AT2435" s="690"/>
      <c r="AU2435" s="690"/>
    </row>
    <row r="2436" spans="46:47">
      <c r="AT2436" s="690"/>
      <c r="AU2436" s="690"/>
    </row>
    <row r="2437" spans="46:47">
      <c r="AT2437" s="690"/>
      <c r="AU2437" s="690"/>
    </row>
    <row r="2438" spans="46:47">
      <c r="AT2438" s="690"/>
      <c r="AU2438" s="690"/>
    </row>
    <row r="2439" spans="46:47">
      <c r="AT2439" s="690"/>
      <c r="AU2439" s="690"/>
    </row>
    <row r="2440" spans="46:47">
      <c r="AT2440" s="690"/>
      <c r="AU2440" s="690"/>
    </row>
    <row r="2441" spans="46:47">
      <c r="AT2441" s="690"/>
      <c r="AU2441" s="690"/>
    </row>
    <row r="2442" spans="46:47">
      <c r="AT2442" s="690"/>
      <c r="AU2442" s="690"/>
    </row>
    <row r="2443" spans="46:47">
      <c r="AT2443" s="690"/>
      <c r="AU2443" s="690"/>
    </row>
    <row r="2444" spans="46:47">
      <c r="AT2444" s="690"/>
      <c r="AU2444" s="690"/>
    </row>
    <row r="2445" spans="46:47">
      <c r="AT2445" s="690"/>
      <c r="AU2445" s="690"/>
    </row>
    <row r="2446" spans="46:47">
      <c r="AT2446" s="690"/>
      <c r="AU2446" s="690"/>
    </row>
    <row r="2447" spans="46:47">
      <c r="AT2447" s="690"/>
      <c r="AU2447" s="690"/>
    </row>
    <row r="2448" spans="46:47">
      <c r="AT2448" s="690"/>
      <c r="AU2448" s="690"/>
    </row>
    <row r="2449" spans="46:47">
      <c r="AT2449" s="690"/>
      <c r="AU2449" s="690"/>
    </row>
    <row r="2450" spans="46:47">
      <c r="AT2450" s="690"/>
      <c r="AU2450" s="690"/>
    </row>
    <row r="2451" spans="46:47">
      <c r="AT2451" s="690"/>
      <c r="AU2451" s="690"/>
    </row>
    <row r="2452" spans="46:47">
      <c r="AT2452" s="690"/>
      <c r="AU2452" s="690"/>
    </row>
    <row r="2453" spans="46:47">
      <c r="AT2453" s="690"/>
      <c r="AU2453" s="690"/>
    </row>
    <row r="2454" spans="46:47">
      <c r="AT2454" s="690"/>
      <c r="AU2454" s="690"/>
    </row>
    <row r="2455" spans="46:47">
      <c r="AT2455" s="690"/>
      <c r="AU2455" s="690"/>
    </row>
    <row r="2456" spans="46:47">
      <c r="AT2456" s="690"/>
      <c r="AU2456" s="690"/>
    </row>
    <row r="2457" spans="46:47">
      <c r="AT2457" s="690"/>
      <c r="AU2457" s="690"/>
    </row>
    <row r="2458" spans="46:47">
      <c r="AT2458" s="690"/>
      <c r="AU2458" s="690"/>
    </row>
    <row r="2459" spans="46:47">
      <c r="AT2459" s="690"/>
      <c r="AU2459" s="690"/>
    </row>
    <row r="2460" spans="46:47">
      <c r="AT2460" s="690"/>
      <c r="AU2460" s="690"/>
    </row>
    <row r="2461" spans="46:47">
      <c r="AT2461" s="690"/>
      <c r="AU2461" s="690"/>
    </row>
    <row r="2462" spans="46:47">
      <c r="AT2462" s="690"/>
      <c r="AU2462" s="690"/>
    </row>
    <row r="2463" spans="46:47">
      <c r="AT2463" s="690"/>
      <c r="AU2463" s="690"/>
    </row>
    <row r="2464" spans="46:47">
      <c r="AT2464" s="690"/>
      <c r="AU2464" s="690"/>
    </row>
    <row r="2465" spans="46:47">
      <c r="AT2465" s="690"/>
      <c r="AU2465" s="690"/>
    </row>
    <row r="2466" spans="46:47">
      <c r="AT2466" s="690"/>
      <c r="AU2466" s="690"/>
    </row>
    <row r="2467" spans="46:47">
      <c r="AT2467" s="690"/>
      <c r="AU2467" s="690"/>
    </row>
    <row r="2468" spans="46:47">
      <c r="AT2468" s="690"/>
      <c r="AU2468" s="690"/>
    </row>
    <row r="2469" spans="46:47">
      <c r="AT2469" s="690"/>
      <c r="AU2469" s="690"/>
    </row>
    <row r="2470" spans="46:47">
      <c r="AT2470" s="690"/>
      <c r="AU2470" s="690"/>
    </row>
    <row r="2471" spans="46:47">
      <c r="AT2471" s="690"/>
      <c r="AU2471" s="690"/>
    </row>
    <row r="2472" spans="46:47">
      <c r="AT2472" s="690"/>
      <c r="AU2472" s="690"/>
    </row>
    <row r="2473" spans="46:47">
      <c r="AT2473" s="690"/>
      <c r="AU2473" s="690"/>
    </row>
    <row r="2474" spans="46:47">
      <c r="AT2474" s="690"/>
      <c r="AU2474" s="690"/>
    </row>
    <row r="2475" spans="46:47">
      <c r="AT2475" s="690"/>
      <c r="AU2475" s="690"/>
    </row>
    <row r="2476" spans="46:47">
      <c r="AT2476" s="690"/>
      <c r="AU2476" s="690"/>
    </row>
    <row r="2477" spans="46:47">
      <c r="AT2477" s="690"/>
      <c r="AU2477" s="690"/>
    </row>
    <row r="2478" spans="46:47">
      <c r="AT2478" s="690"/>
      <c r="AU2478" s="690"/>
    </row>
    <row r="2479" spans="46:47">
      <c r="AT2479" s="690"/>
      <c r="AU2479" s="690"/>
    </row>
    <row r="2480" spans="46:47">
      <c r="AT2480" s="690"/>
      <c r="AU2480" s="690"/>
    </row>
    <row r="2481" spans="46:47">
      <c r="AT2481" s="690"/>
      <c r="AU2481" s="690"/>
    </row>
    <row r="2482" spans="46:47">
      <c r="AT2482" s="690"/>
      <c r="AU2482" s="690"/>
    </row>
    <row r="2483" spans="46:47">
      <c r="AT2483" s="690"/>
      <c r="AU2483" s="690"/>
    </row>
    <row r="2484" spans="46:47">
      <c r="AT2484" s="690"/>
      <c r="AU2484" s="690"/>
    </row>
    <row r="2485" spans="46:47">
      <c r="AT2485" s="690"/>
      <c r="AU2485" s="690"/>
    </row>
    <row r="2486" spans="46:47">
      <c r="AT2486" s="690"/>
      <c r="AU2486" s="690"/>
    </row>
    <row r="2487" spans="46:47">
      <c r="AT2487" s="690"/>
      <c r="AU2487" s="690"/>
    </row>
    <row r="2488" spans="46:47">
      <c r="AT2488" s="690"/>
      <c r="AU2488" s="690"/>
    </row>
    <row r="2489" spans="46:47">
      <c r="AT2489" s="690"/>
      <c r="AU2489" s="690"/>
    </row>
    <row r="2490" spans="46:47">
      <c r="AT2490" s="690"/>
      <c r="AU2490" s="690"/>
    </row>
    <row r="2491" spans="46:47">
      <c r="AT2491" s="690"/>
      <c r="AU2491" s="690"/>
    </row>
    <row r="2492" spans="46:47">
      <c r="AT2492" s="690"/>
      <c r="AU2492" s="690"/>
    </row>
    <row r="2493" spans="46:47">
      <c r="AT2493" s="690"/>
      <c r="AU2493" s="690"/>
    </row>
    <row r="2494" spans="46:47">
      <c r="AT2494" s="690"/>
      <c r="AU2494" s="690"/>
    </row>
    <row r="2495" spans="46:47">
      <c r="AT2495" s="690"/>
      <c r="AU2495" s="690"/>
    </row>
    <row r="2496" spans="46:47">
      <c r="AT2496" s="690"/>
      <c r="AU2496" s="690"/>
    </row>
    <row r="2497" spans="46:47">
      <c r="AT2497" s="690"/>
      <c r="AU2497" s="690"/>
    </row>
    <row r="2498" spans="46:47">
      <c r="AT2498" s="690"/>
      <c r="AU2498" s="690"/>
    </row>
    <row r="2499" spans="46:47">
      <c r="AT2499" s="690"/>
      <c r="AU2499" s="690"/>
    </row>
    <row r="2500" spans="46:47">
      <c r="AT2500" s="690"/>
      <c r="AU2500" s="690"/>
    </row>
    <row r="2501" spans="46:47">
      <c r="AT2501" s="690"/>
      <c r="AU2501" s="690"/>
    </row>
    <row r="2502" spans="46:47">
      <c r="AT2502" s="690"/>
      <c r="AU2502" s="690"/>
    </row>
    <row r="2503" spans="46:47">
      <c r="AT2503" s="690"/>
      <c r="AU2503" s="690"/>
    </row>
    <row r="2504" spans="46:47">
      <c r="AT2504" s="690"/>
      <c r="AU2504" s="690"/>
    </row>
    <row r="2505" spans="46:47">
      <c r="AT2505" s="690"/>
      <c r="AU2505" s="690"/>
    </row>
    <row r="2506" spans="46:47">
      <c r="AT2506" s="690"/>
      <c r="AU2506" s="690"/>
    </row>
    <row r="2507" spans="46:47">
      <c r="AT2507" s="690"/>
      <c r="AU2507" s="690"/>
    </row>
    <row r="2508" spans="46:47">
      <c r="AT2508" s="690"/>
      <c r="AU2508" s="690"/>
    </row>
    <row r="2509" spans="46:47">
      <c r="AT2509" s="690"/>
      <c r="AU2509" s="690"/>
    </row>
    <row r="2510" spans="46:47">
      <c r="AT2510" s="690"/>
      <c r="AU2510" s="690"/>
    </row>
    <row r="2511" spans="46:47">
      <c r="AT2511" s="690"/>
      <c r="AU2511" s="690"/>
    </row>
    <row r="2512" spans="46:47">
      <c r="AT2512" s="690"/>
      <c r="AU2512" s="690"/>
    </row>
    <row r="2513" spans="46:47">
      <c r="AT2513" s="690"/>
      <c r="AU2513" s="690"/>
    </row>
    <row r="2514" spans="46:47">
      <c r="AT2514" s="690"/>
      <c r="AU2514" s="690"/>
    </row>
    <row r="2515" spans="46:47">
      <c r="AT2515" s="690"/>
      <c r="AU2515" s="690"/>
    </row>
    <row r="2516" spans="46:47">
      <c r="AT2516" s="690"/>
      <c r="AU2516" s="690"/>
    </row>
    <row r="2517" spans="46:47">
      <c r="AT2517" s="690"/>
      <c r="AU2517" s="690"/>
    </row>
    <row r="2518" spans="46:47">
      <c r="AT2518" s="690"/>
      <c r="AU2518" s="690"/>
    </row>
    <row r="2519" spans="46:47">
      <c r="AT2519" s="690"/>
      <c r="AU2519" s="690"/>
    </row>
    <row r="2520" spans="46:47">
      <c r="AT2520" s="690"/>
      <c r="AU2520" s="690"/>
    </row>
    <row r="2521" spans="46:47">
      <c r="AT2521" s="690"/>
      <c r="AU2521" s="690"/>
    </row>
    <row r="2522" spans="46:47">
      <c r="AT2522" s="690"/>
      <c r="AU2522" s="690"/>
    </row>
    <row r="2523" spans="46:47">
      <c r="AT2523" s="690"/>
      <c r="AU2523" s="690"/>
    </row>
    <row r="2524" spans="46:47">
      <c r="AT2524" s="690"/>
      <c r="AU2524" s="690"/>
    </row>
    <row r="2525" spans="46:47">
      <c r="AT2525" s="690"/>
      <c r="AU2525" s="690"/>
    </row>
    <row r="2526" spans="46:47">
      <c r="AT2526" s="690"/>
      <c r="AU2526" s="690"/>
    </row>
    <row r="2527" spans="46:47">
      <c r="AT2527" s="690"/>
      <c r="AU2527" s="690"/>
    </row>
    <row r="2528" spans="46:47">
      <c r="AT2528" s="690"/>
      <c r="AU2528" s="690"/>
    </row>
    <row r="2529" spans="46:47">
      <c r="AT2529" s="690"/>
      <c r="AU2529" s="690"/>
    </row>
    <row r="2530" spans="46:47">
      <c r="AT2530" s="690"/>
      <c r="AU2530" s="690"/>
    </row>
    <row r="2531" spans="46:47">
      <c r="AT2531" s="690"/>
      <c r="AU2531" s="690"/>
    </row>
    <row r="2532" spans="46:47">
      <c r="AT2532" s="690"/>
      <c r="AU2532" s="690"/>
    </row>
    <row r="2533" spans="46:47">
      <c r="AT2533" s="690"/>
      <c r="AU2533" s="690"/>
    </row>
    <row r="2534" spans="46:47">
      <c r="AT2534" s="690"/>
      <c r="AU2534" s="690"/>
    </row>
    <row r="2535" spans="46:47">
      <c r="AT2535" s="690"/>
      <c r="AU2535" s="690"/>
    </row>
    <row r="2536" spans="46:47">
      <c r="AT2536" s="690"/>
      <c r="AU2536" s="690"/>
    </row>
    <row r="2537" spans="46:47">
      <c r="AT2537" s="690"/>
      <c r="AU2537" s="690"/>
    </row>
    <row r="2538" spans="46:47">
      <c r="AT2538" s="690"/>
      <c r="AU2538" s="690"/>
    </row>
    <row r="2539" spans="46:47">
      <c r="AT2539" s="690"/>
      <c r="AU2539" s="690"/>
    </row>
    <row r="2540" spans="46:47">
      <c r="AT2540" s="690"/>
      <c r="AU2540" s="690"/>
    </row>
    <row r="2541" spans="46:47">
      <c r="AT2541" s="690"/>
      <c r="AU2541" s="690"/>
    </row>
    <row r="2542" spans="46:47">
      <c r="AT2542" s="690"/>
      <c r="AU2542" s="690"/>
    </row>
    <row r="2543" spans="46:47">
      <c r="AT2543" s="690"/>
      <c r="AU2543" s="690"/>
    </row>
    <row r="2544" spans="46:47">
      <c r="AT2544" s="690"/>
      <c r="AU2544" s="690"/>
    </row>
    <row r="2545" spans="46:47">
      <c r="AT2545" s="690"/>
      <c r="AU2545" s="690"/>
    </row>
    <row r="2546" spans="46:47">
      <c r="AT2546" s="690"/>
      <c r="AU2546" s="690"/>
    </row>
    <row r="2547" spans="46:47">
      <c r="AT2547" s="690"/>
      <c r="AU2547" s="690"/>
    </row>
    <row r="2548" spans="46:47">
      <c r="AT2548" s="690"/>
      <c r="AU2548" s="690"/>
    </row>
    <row r="2549" spans="46:47">
      <c r="AT2549" s="690"/>
      <c r="AU2549" s="690"/>
    </row>
    <row r="2550" spans="46:47">
      <c r="AT2550" s="690"/>
      <c r="AU2550" s="690"/>
    </row>
    <row r="2551" spans="46:47">
      <c r="AT2551" s="690"/>
      <c r="AU2551" s="690"/>
    </row>
    <row r="2552" spans="46:47">
      <c r="AT2552" s="690"/>
      <c r="AU2552" s="690"/>
    </row>
    <row r="2553" spans="46:47">
      <c r="AT2553" s="690"/>
      <c r="AU2553" s="690"/>
    </row>
    <row r="2554" spans="46:47">
      <c r="AT2554" s="690"/>
      <c r="AU2554" s="690"/>
    </row>
    <row r="2555" spans="46:47">
      <c r="AT2555" s="690"/>
      <c r="AU2555" s="690"/>
    </row>
    <row r="2556" spans="46:47">
      <c r="AT2556" s="690"/>
      <c r="AU2556" s="690"/>
    </row>
    <row r="2557" spans="46:47">
      <c r="AT2557" s="690"/>
      <c r="AU2557" s="690"/>
    </row>
    <row r="2558" spans="46:47">
      <c r="AT2558" s="690"/>
      <c r="AU2558" s="690"/>
    </row>
    <row r="2559" spans="46:47">
      <c r="AT2559" s="690"/>
      <c r="AU2559" s="690"/>
    </row>
    <row r="2560" spans="46:47">
      <c r="AT2560" s="690"/>
      <c r="AU2560" s="690"/>
    </row>
    <row r="2561" spans="46:47">
      <c r="AT2561" s="690"/>
      <c r="AU2561" s="690"/>
    </row>
    <row r="2562" spans="46:47">
      <c r="AT2562" s="690"/>
      <c r="AU2562" s="690"/>
    </row>
    <row r="2563" spans="46:47">
      <c r="AT2563" s="690"/>
      <c r="AU2563" s="690"/>
    </row>
    <row r="2564" spans="46:47">
      <c r="AT2564" s="690"/>
      <c r="AU2564" s="690"/>
    </row>
    <row r="2565" spans="46:47">
      <c r="AT2565" s="690"/>
      <c r="AU2565" s="690"/>
    </row>
    <row r="2566" spans="46:47">
      <c r="AT2566" s="690"/>
      <c r="AU2566" s="690"/>
    </row>
    <row r="2567" spans="46:47">
      <c r="AT2567" s="690"/>
      <c r="AU2567" s="690"/>
    </row>
    <row r="2568" spans="46:47">
      <c r="AT2568" s="690"/>
      <c r="AU2568" s="690"/>
    </row>
    <row r="2569" spans="46:47">
      <c r="AT2569" s="690"/>
      <c r="AU2569" s="690"/>
    </row>
    <row r="2570" spans="46:47">
      <c r="AT2570" s="690"/>
      <c r="AU2570" s="690"/>
    </row>
    <row r="2571" spans="46:47">
      <c r="AT2571" s="690"/>
      <c r="AU2571" s="690"/>
    </row>
    <row r="2572" spans="46:47">
      <c r="AT2572" s="690"/>
      <c r="AU2572" s="690"/>
    </row>
    <row r="2573" spans="46:47">
      <c r="AT2573" s="690"/>
      <c r="AU2573" s="690"/>
    </row>
    <row r="2574" spans="46:47">
      <c r="AT2574" s="690"/>
      <c r="AU2574" s="690"/>
    </row>
    <row r="2575" spans="46:47">
      <c r="AT2575" s="690"/>
      <c r="AU2575" s="690"/>
    </row>
    <row r="2576" spans="46:47">
      <c r="AT2576" s="690"/>
      <c r="AU2576" s="690"/>
    </row>
    <row r="2577" spans="46:47">
      <c r="AT2577" s="690"/>
      <c r="AU2577" s="690"/>
    </row>
    <row r="2578" spans="46:47">
      <c r="AT2578" s="690"/>
      <c r="AU2578" s="690"/>
    </row>
    <row r="2579" spans="46:47">
      <c r="AT2579" s="690"/>
      <c r="AU2579" s="690"/>
    </row>
    <row r="2580" spans="46:47">
      <c r="AT2580" s="690"/>
      <c r="AU2580" s="690"/>
    </row>
    <row r="2581" spans="46:47">
      <c r="AT2581" s="690"/>
      <c r="AU2581" s="690"/>
    </row>
    <row r="2582" spans="46:47">
      <c r="AT2582" s="690"/>
      <c r="AU2582" s="690"/>
    </row>
    <row r="2583" spans="46:47">
      <c r="AT2583" s="690"/>
      <c r="AU2583" s="690"/>
    </row>
    <row r="2584" spans="46:47">
      <c r="AT2584" s="690"/>
      <c r="AU2584" s="690"/>
    </row>
    <row r="2585" spans="46:47">
      <c r="AT2585" s="690"/>
      <c r="AU2585" s="690"/>
    </row>
    <row r="2586" spans="46:47">
      <c r="AT2586" s="690"/>
      <c r="AU2586" s="690"/>
    </row>
    <row r="2587" spans="46:47">
      <c r="AT2587" s="690"/>
      <c r="AU2587" s="690"/>
    </row>
    <row r="2588" spans="46:47">
      <c r="AT2588" s="690"/>
      <c r="AU2588" s="690"/>
    </row>
    <row r="2589" spans="46:47">
      <c r="AT2589" s="690"/>
      <c r="AU2589" s="690"/>
    </row>
    <row r="2590" spans="46:47">
      <c r="AT2590" s="690"/>
      <c r="AU2590" s="690"/>
    </row>
    <row r="2591" spans="46:47">
      <c r="AT2591" s="690"/>
      <c r="AU2591" s="690"/>
    </row>
    <row r="2592" spans="46:47">
      <c r="AT2592" s="690"/>
      <c r="AU2592" s="690"/>
    </row>
    <row r="2593" spans="46:47">
      <c r="AT2593" s="690"/>
      <c r="AU2593" s="690"/>
    </row>
    <row r="2594" spans="46:47">
      <c r="AT2594" s="690"/>
      <c r="AU2594" s="690"/>
    </row>
    <row r="2595" spans="46:47">
      <c r="AT2595" s="690"/>
      <c r="AU2595" s="690"/>
    </row>
    <row r="2596" spans="46:47">
      <c r="AT2596" s="690"/>
      <c r="AU2596" s="690"/>
    </row>
    <row r="2597" spans="46:47">
      <c r="AT2597" s="690"/>
      <c r="AU2597" s="690"/>
    </row>
    <row r="2598" spans="46:47">
      <c r="AT2598" s="690"/>
      <c r="AU2598" s="690"/>
    </row>
    <row r="2599" spans="46:47">
      <c r="AT2599" s="690"/>
      <c r="AU2599" s="690"/>
    </row>
    <row r="2600" spans="46:47">
      <c r="AT2600" s="690"/>
      <c r="AU2600" s="690"/>
    </row>
    <row r="2601" spans="46:47">
      <c r="AT2601" s="690"/>
      <c r="AU2601" s="690"/>
    </row>
    <row r="2602" spans="46:47">
      <c r="AT2602" s="690"/>
      <c r="AU2602" s="690"/>
    </row>
    <row r="2603" spans="46:47">
      <c r="AT2603" s="690"/>
      <c r="AU2603" s="690"/>
    </row>
    <row r="2604" spans="46:47">
      <c r="AT2604" s="690"/>
      <c r="AU2604" s="690"/>
    </row>
    <row r="2605" spans="46:47">
      <c r="AT2605" s="690"/>
      <c r="AU2605" s="690"/>
    </row>
    <row r="2606" spans="46:47">
      <c r="AT2606" s="690"/>
      <c r="AU2606" s="690"/>
    </row>
    <row r="2607" spans="46:47">
      <c r="AT2607" s="690"/>
      <c r="AU2607" s="690"/>
    </row>
    <row r="2608" spans="46:47">
      <c r="AT2608" s="690"/>
      <c r="AU2608" s="690"/>
    </row>
    <row r="2609" spans="46:47">
      <c r="AT2609" s="690"/>
      <c r="AU2609" s="690"/>
    </row>
    <row r="2610" spans="46:47">
      <c r="AT2610" s="690"/>
      <c r="AU2610" s="690"/>
    </row>
    <row r="2611" spans="46:47">
      <c r="AT2611" s="690"/>
      <c r="AU2611" s="690"/>
    </row>
    <row r="2612" spans="46:47">
      <c r="AT2612" s="690"/>
      <c r="AU2612" s="690"/>
    </row>
    <row r="2613" spans="46:47">
      <c r="AT2613" s="690"/>
      <c r="AU2613" s="690"/>
    </row>
    <row r="2614" spans="46:47">
      <c r="AT2614" s="690"/>
      <c r="AU2614" s="690"/>
    </row>
    <row r="2615" spans="46:47">
      <c r="AT2615" s="690"/>
      <c r="AU2615" s="690"/>
    </row>
    <row r="2616" spans="46:47">
      <c r="AT2616" s="690"/>
      <c r="AU2616" s="690"/>
    </row>
    <row r="2617" spans="46:47">
      <c r="AT2617" s="690"/>
      <c r="AU2617" s="690"/>
    </row>
    <row r="2618" spans="46:47">
      <c r="AT2618" s="690"/>
      <c r="AU2618" s="690"/>
    </row>
    <row r="2619" spans="46:47">
      <c r="AT2619" s="690"/>
      <c r="AU2619" s="690"/>
    </row>
    <row r="2620" spans="46:47">
      <c r="AT2620" s="690"/>
      <c r="AU2620" s="690"/>
    </row>
    <row r="2621" spans="46:47">
      <c r="AT2621" s="690"/>
      <c r="AU2621" s="690"/>
    </row>
    <row r="2622" spans="46:47">
      <c r="AT2622" s="690"/>
      <c r="AU2622" s="690"/>
    </row>
    <row r="2623" spans="46:47">
      <c r="AT2623" s="690"/>
      <c r="AU2623" s="690"/>
    </row>
    <row r="2624" spans="46:47">
      <c r="AT2624" s="690"/>
      <c r="AU2624" s="690"/>
    </row>
    <row r="2625" spans="46:47">
      <c r="AT2625" s="690"/>
      <c r="AU2625" s="690"/>
    </row>
    <row r="2626" spans="46:47">
      <c r="AT2626" s="690"/>
      <c r="AU2626" s="690"/>
    </row>
    <row r="2627" spans="46:47">
      <c r="AT2627" s="690"/>
      <c r="AU2627" s="690"/>
    </row>
    <row r="2628" spans="46:47">
      <c r="AT2628" s="690"/>
      <c r="AU2628" s="690"/>
    </row>
    <row r="2629" spans="46:47">
      <c r="AT2629" s="690"/>
      <c r="AU2629" s="690"/>
    </row>
    <row r="2630" spans="46:47">
      <c r="AT2630" s="690"/>
      <c r="AU2630" s="690"/>
    </row>
    <row r="2631" spans="46:47">
      <c r="AT2631" s="690"/>
      <c r="AU2631" s="690"/>
    </row>
    <row r="2632" spans="46:47">
      <c r="AT2632" s="690"/>
      <c r="AU2632" s="690"/>
    </row>
    <row r="2633" spans="46:47">
      <c r="AT2633" s="690"/>
      <c r="AU2633" s="690"/>
    </row>
    <row r="2634" spans="46:47">
      <c r="AT2634" s="690"/>
      <c r="AU2634" s="690"/>
    </row>
    <row r="2635" spans="46:47">
      <c r="AT2635" s="690"/>
      <c r="AU2635" s="690"/>
    </row>
    <row r="2636" spans="46:47">
      <c r="AT2636" s="690"/>
      <c r="AU2636" s="690"/>
    </row>
    <row r="2637" spans="46:47">
      <c r="AT2637" s="690"/>
      <c r="AU2637" s="690"/>
    </row>
    <row r="2638" spans="46:47">
      <c r="AT2638" s="690"/>
      <c r="AU2638" s="690"/>
    </row>
    <row r="2639" spans="46:47">
      <c r="AT2639" s="690"/>
      <c r="AU2639" s="690"/>
    </row>
    <row r="2640" spans="46:47">
      <c r="AT2640" s="690"/>
      <c r="AU2640" s="690"/>
    </row>
    <row r="2641" spans="46:47">
      <c r="AT2641" s="690"/>
      <c r="AU2641" s="690"/>
    </row>
    <row r="2642" spans="46:47">
      <c r="AT2642" s="690"/>
      <c r="AU2642" s="690"/>
    </row>
    <row r="2643" spans="46:47">
      <c r="AT2643" s="690"/>
      <c r="AU2643" s="690"/>
    </row>
    <row r="2644" spans="46:47">
      <c r="AT2644" s="690"/>
      <c r="AU2644" s="690"/>
    </row>
    <row r="2645" spans="46:47">
      <c r="AT2645" s="690"/>
      <c r="AU2645" s="690"/>
    </row>
    <row r="2646" spans="46:47">
      <c r="AT2646" s="690"/>
      <c r="AU2646" s="690"/>
    </row>
    <row r="2647" spans="46:47">
      <c r="AT2647" s="690"/>
      <c r="AU2647" s="690"/>
    </row>
    <row r="2648" spans="46:47">
      <c r="AT2648" s="690"/>
      <c r="AU2648" s="690"/>
    </row>
    <row r="2649" spans="46:47">
      <c r="AT2649" s="690"/>
      <c r="AU2649" s="690"/>
    </row>
    <row r="2650" spans="46:47">
      <c r="AT2650" s="690"/>
      <c r="AU2650" s="690"/>
    </row>
    <row r="2651" spans="46:47">
      <c r="AT2651" s="690"/>
      <c r="AU2651" s="690"/>
    </row>
    <row r="2652" spans="46:47">
      <c r="AT2652" s="690"/>
      <c r="AU2652" s="690"/>
    </row>
    <row r="2653" spans="46:47">
      <c r="AT2653" s="690"/>
      <c r="AU2653" s="690"/>
    </row>
    <row r="2654" spans="46:47">
      <c r="AT2654" s="690"/>
      <c r="AU2654" s="690"/>
    </row>
    <row r="2655" spans="46:47">
      <c r="AT2655" s="690"/>
      <c r="AU2655" s="690"/>
    </row>
    <row r="2656" spans="46:47">
      <c r="AT2656" s="690"/>
      <c r="AU2656" s="690"/>
    </row>
    <row r="2657" spans="46:47">
      <c r="AT2657" s="690"/>
      <c r="AU2657" s="690"/>
    </row>
    <row r="2658" spans="46:47">
      <c r="AT2658" s="690"/>
      <c r="AU2658" s="690"/>
    </row>
    <row r="2659" spans="46:47">
      <c r="AT2659" s="690"/>
      <c r="AU2659" s="690"/>
    </row>
    <row r="2660" spans="46:47">
      <c r="AT2660" s="690"/>
      <c r="AU2660" s="690"/>
    </row>
    <row r="2661" spans="46:47">
      <c r="AT2661" s="690"/>
      <c r="AU2661" s="690"/>
    </row>
    <row r="2662" spans="46:47">
      <c r="AT2662" s="690"/>
      <c r="AU2662" s="690"/>
    </row>
    <row r="2663" spans="46:47">
      <c r="AT2663" s="690"/>
      <c r="AU2663" s="690"/>
    </row>
    <row r="2664" spans="46:47">
      <c r="AT2664" s="690"/>
      <c r="AU2664" s="690"/>
    </row>
    <row r="2665" spans="46:47">
      <c r="AT2665" s="690"/>
      <c r="AU2665" s="690"/>
    </row>
    <row r="2666" spans="46:47">
      <c r="AT2666" s="690"/>
      <c r="AU2666" s="690"/>
    </row>
    <row r="2667" spans="46:47">
      <c r="AT2667" s="690"/>
      <c r="AU2667" s="690"/>
    </row>
    <row r="2668" spans="46:47">
      <c r="AT2668" s="690"/>
      <c r="AU2668" s="690"/>
    </row>
    <row r="2669" spans="46:47">
      <c r="AT2669" s="690"/>
      <c r="AU2669" s="690"/>
    </row>
    <row r="2670" spans="46:47">
      <c r="AT2670" s="690"/>
      <c r="AU2670" s="690"/>
    </row>
    <row r="2671" spans="46:47">
      <c r="AT2671" s="690"/>
      <c r="AU2671" s="690"/>
    </row>
    <row r="2672" spans="46:47">
      <c r="AT2672" s="690"/>
      <c r="AU2672" s="690"/>
    </row>
    <row r="2673" spans="46:47">
      <c r="AT2673" s="690"/>
      <c r="AU2673" s="690"/>
    </row>
    <row r="2674" spans="46:47">
      <c r="AT2674" s="690"/>
      <c r="AU2674" s="690"/>
    </row>
    <row r="2675" spans="46:47">
      <c r="AT2675" s="690"/>
      <c r="AU2675" s="690"/>
    </row>
    <row r="2676" spans="46:47">
      <c r="AT2676" s="690"/>
      <c r="AU2676" s="690"/>
    </row>
    <row r="2677" spans="46:47">
      <c r="AT2677" s="690"/>
      <c r="AU2677" s="690"/>
    </row>
    <row r="2678" spans="46:47">
      <c r="AT2678" s="690"/>
      <c r="AU2678" s="690"/>
    </row>
    <row r="2679" spans="46:47">
      <c r="AT2679" s="690"/>
      <c r="AU2679" s="690"/>
    </row>
    <row r="2680" spans="46:47">
      <c r="AT2680" s="690"/>
      <c r="AU2680" s="690"/>
    </row>
    <row r="2681" spans="46:47">
      <c r="AT2681" s="690"/>
      <c r="AU2681" s="690"/>
    </row>
    <row r="2682" spans="46:47">
      <c r="AT2682" s="690"/>
      <c r="AU2682" s="690"/>
    </row>
    <row r="2683" spans="46:47">
      <c r="AT2683" s="690"/>
      <c r="AU2683" s="690"/>
    </row>
    <row r="2684" spans="46:47">
      <c r="AT2684" s="690"/>
      <c r="AU2684" s="690"/>
    </row>
    <row r="2685" spans="46:47">
      <c r="AT2685" s="690"/>
      <c r="AU2685" s="690"/>
    </row>
    <row r="2686" spans="46:47">
      <c r="AT2686" s="690"/>
      <c r="AU2686" s="690"/>
    </row>
    <row r="2687" spans="46:47">
      <c r="AT2687" s="690"/>
      <c r="AU2687" s="690"/>
    </row>
    <row r="2688" spans="46:47">
      <c r="AT2688" s="690"/>
      <c r="AU2688" s="690"/>
    </row>
    <row r="2689" spans="46:47">
      <c r="AT2689" s="690"/>
      <c r="AU2689" s="690"/>
    </row>
    <row r="2690" spans="46:47">
      <c r="AT2690" s="690"/>
      <c r="AU2690" s="690"/>
    </row>
    <row r="2691" spans="46:47">
      <c r="AT2691" s="690"/>
      <c r="AU2691" s="690"/>
    </row>
    <row r="2692" spans="46:47">
      <c r="AT2692" s="690"/>
      <c r="AU2692" s="690"/>
    </row>
    <row r="2693" spans="46:47">
      <c r="AT2693" s="690"/>
      <c r="AU2693" s="690"/>
    </row>
    <row r="2694" spans="46:47">
      <c r="AT2694" s="690"/>
      <c r="AU2694" s="690"/>
    </row>
    <row r="2695" spans="46:47">
      <c r="AT2695" s="690"/>
      <c r="AU2695" s="690"/>
    </row>
    <row r="2696" spans="46:47">
      <c r="AT2696" s="690"/>
      <c r="AU2696" s="690"/>
    </row>
    <row r="2697" spans="46:47">
      <c r="AT2697" s="690"/>
      <c r="AU2697" s="690"/>
    </row>
    <row r="2698" spans="46:47">
      <c r="AT2698" s="690"/>
      <c r="AU2698" s="690"/>
    </row>
    <row r="2699" spans="46:47">
      <c r="AT2699" s="690"/>
      <c r="AU2699" s="690"/>
    </row>
    <row r="2700" spans="46:47">
      <c r="AT2700" s="690"/>
      <c r="AU2700" s="690"/>
    </row>
    <row r="2701" spans="46:47">
      <c r="AT2701" s="690"/>
      <c r="AU2701" s="690"/>
    </row>
    <row r="2702" spans="46:47">
      <c r="AT2702" s="690"/>
      <c r="AU2702" s="690"/>
    </row>
    <row r="2703" spans="46:47">
      <c r="AT2703" s="690"/>
      <c r="AU2703" s="690"/>
    </row>
    <row r="2704" spans="46:47">
      <c r="AT2704" s="690"/>
      <c r="AU2704" s="690"/>
    </row>
    <row r="2705" spans="46:47">
      <c r="AT2705" s="690"/>
      <c r="AU2705" s="690"/>
    </row>
    <row r="2706" spans="46:47">
      <c r="AT2706" s="690"/>
      <c r="AU2706" s="690"/>
    </row>
    <row r="2707" spans="46:47">
      <c r="AT2707" s="690"/>
      <c r="AU2707" s="690"/>
    </row>
    <row r="2708" spans="46:47">
      <c r="AT2708" s="690"/>
      <c r="AU2708" s="690"/>
    </row>
    <row r="2709" spans="46:47">
      <c r="AT2709" s="690"/>
      <c r="AU2709" s="690"/>
    </row>
    <row r="2710" spans="46:47">
      <c r="AT2710" s="690"/>
      <c r="AU2710" s="690"/>
    </row>
    <row r="2711" spans="46:47">
      <c r="AT2711" s="690"/>
      <c r="AU2711" s="690"/>
    </row>
    <row r="2712" spans="46:47">
      <c r="AT2712" s="690"/>
      <c r="AU2712" s="690"/>
    </row>
    <row r="2713" spans="46:47">
      <c r="AT2713" s="690"/>
      <c r="AU2713" s="690"/>
    </row>
    <row r="2714" spans="46:47">
      <c r="AT2714" s="690"/>
      <c r="AU2714" s="690"/>
    </row>
    <row r="2715" spans="46:47">
      <c r="AT2715" s="690"/>
      <c r="AU2715" s="690"/>
    </row>
    <row r="2716" spans="46:47">
      <c r="AT2716" s="690"/>
      <c r="AU2716" s="690"/>
    </row>
    <row r="2717" spans="46:47">
      <c r="AT2717" s="690"/>
      <c r="AU2717" s="690"/>
    </row>
    <row r="2718" spans="46:47">
      <c r="AT2718" s="690"/>
      <c r="AU2718" s="690"/>
    </row>
    <row r="2719" spans="46:47">
      <c r="AT2719" s="690"/>
      <c r="AU2719" s="690"/>
    </row>
    <row r="2720" spans="46:47">
      <c r="AT2720" s="690"/>
      <c r="AU2720" s="690"/>
    </row>
    <row r="2721" spans="46:47">
      <c r="AT2721" s="690"/>
      <c r="AU2721" s="690"/>
    </row>
    <row r="2722" spans="46:47">
      <c r="AT2722" s="690"/>
      <c r="AU2722" s="690"/>
    </row>
    <row r="2723" spans="46:47">
      <c r="AT2723" s="690"/>
      <c r="AU2723" s="690"/>
    </row>
    <row r="2724" spans="46:47">
      <c r="AT2724" s="690"/>
      <c r="AU2724" s="690"/>
    </row>
    <row r="2725" spans="46:47">
      <c r="AT2725" s="690"/>
      <c r="AU2725" s="690"/>
    </row>
    <row r="2726" spans="46:47">
      <c r="AT2726" s="690"/>
      <c r="AU2726" s="690"/>
    </row>
    <row r="2727" spans="46:47">
      <c r="AT2727" s="690"/>
      <c r="AU2727" s="690"/>
    </row>
    <row r="2728" spans="46:47">
      <c r="AT2728" s="690"/>
      <c r="AU2728" s="690"/>
    </row>
    <row r="2729" spans="46:47">
      <c r="AT2729" s="690"/>
      <c r="AU2729" s="690"/>
    </row>
    <row r="2730" spans="46:47">
      <c r="AT2730" s="690"/>
      <c r="AU2730" s="690"/>
    </row>
    <row r="2731" spans="46:47">
      <c r="AT2731" s="690"/>
      <c r="AU2731" s="690"/>
    </row>
    <row r="2732" spans="46:47">
      <c r="AT2732" s="690"/>
      <c r="AU2732" s="690"/>
    </row>
    <row r="2733" spans="46:47">
      <c r="AT2733" s="690"/>
      <c r="AU2733" s="690"/>
    </row>
    <row r="2734" spans="46:47">
      <c r="AT2734" s="690"/>
      <c r="AU2734" s="690"/>
    </row>
    <row r="2735" spans="46:47">
      <c r="AT2735" s="690"/>
      <c r="AU2735" s="690"/>
    </row>
    <row r="2736" spans="46:47">
      <c r="AT2736" s="690"/>
      <c r="AU2736" s="690"/>
    </row>
    <row r="2737" spans="46:47">
      <c r="AT2737" s="690"/>
      <c r="AU2737" s="690"/>
    </row>
    <row r="2738" spans="46:47">
      <c r="AT2738" s="690"/>
      <c r="AU2738" s="690"/>
    </row>
    <row r="2739" spans="46:47">
      <c r="AT2739" s="690"/>
      <c r="AU2739" s="690"/>
    </row>
    <row r="2740" spans="46:47">
      <c r="AT2740" s="690"/>
      <c r="AU2740" s="690"/>
    </row>
    <row r="2741" spans="46:47">
      <c r="AT2741" s="690"/>
      <c r="AU2741" s="690"/>
    </row>
    <row r="2742" spans="46:47">
      <c r="AT2742" s="690"/>
      <c r="AU2742" s="690"/>
    </row>
    <row r="2743" spans="46:47">
      <c r="AT2743" s="690"/>
      <c r="AU2743" s="690"/>
    </row>
    <row r="2744" spans="46:47">
      <c r="AT2744" s="690"/>
      <c r="AU2744" s="690"/>
    </row>
    <row r="2745" spans="46:47">
      <c r="AT2745" s="690"/>
      <c r="AU2745" s="690"/>
    </row>
    <row r="2746" spans="46:47">
      <c r="AT2746" s="690"/>
      <c r="AU2746" s="690"/>
    </row>
    <row r="2747" spans="46:47">
      <c r="AT2747" s="690"/>
      <c r="AU2747" s="690"/>
    </row>
    <row r="2748" spans="46:47">
      <c r="AT2748" s="690"/>
      <c r="AU2748" s="690"/>
    </row>
    <row r="2749" spans="46:47">
      <c r="AT2749" s="690"/>
      <c r="AU2749" s="690"/>
    </row>
    <row r="2750" spans="46:47">
      <c r="AT2750" s="690"/>
      <c r="AU2750" s="690"/>
    </row>
    <row r="2751" spans="46:47">
      <c r="AT2751" s="690"/>
      <c r="AU2751" s="690"/>
    </row>
    <row r="2752" spans="46:47">
      <c r="AT2752" s="690"/>
      <c r="AU2752" s="690"/>
    </row>
    <row r="2753" spans="46:47">
      <c r="AT2753" s="690"/>
      <c r="AU2753" s="690"/>
    </row>
    <row r="2754" spans="46:47">
      <c r="AT2754" s="690"/>
      <c r="AU2754" s="690"/>
    </row>
    <row r="2755" spans="46:47">
      <c r="AT2755" s="690"/>
      <c r="AU2755" s="690"/>
    </row>
    <row r="2756" spans="46:47">
      <c r="AT2756" s="690"/>
      <c r="AU2756" s="690"/>
    </row>
    <row r="2757" spans="46:47">
      <c r="AT2757" s="690"/>
      <c r="AU2757" s="690"/>
    </row>
    <row r="2758" spans="46:47">
      <c r="AT2758" s="690"/>
      <c r="AU2758" s="690"/>
    </row>
    <row r="2759" spans="46:47">
      <c r="AT2759" s="690"/>
      <c r="AU2759" s="690"/>
    </row>
    <row r="2760" spans="46:47">
      <c r="AT2760" s="690"/>
      <c r="AU2760" s="690"/>
    </row>
    <row r="2761" spans="46:47">
      <c r="AT2761" s="690"/>
      <c r="AU2761" s="690"/>
    </row>
    <row r="2762" spans="46:47">
      <c r="AT2762" s="690"/>
      <c r="AU2762" s="690"/>
    </row>
    <row r="2763" spans="46:47">
      <c r="AT2763" s="690"/>
      <c r="AU2763" s="690"/>
    </row>
    <row r="2764" spans="46:47">
      <c r="AT2764" s="690"/>
      <c r="AU2764" s="690"/>
    </row>
    <row r="2765" spans="46:47">
      <c r="AT2765" s="690"/>
      <c r="AU2765" s="690"/>
    </row>
    <row r="2766" spans="46:47">
      <c r="AT2766" s="690"/>
      <c r="AU2766" s="690"/>
    </row>
    <row r="2767" spans="46:47">
      <c r="AT2767" s="690"/>
      <c r="AU2767" s="690"/>
    </row>
    <row r="2768" spans="46:47">
      <c r="AT2768" s="690"/>
      <c r="AU2768" s="690"/>
    </row>
    <row r="2769" spans="46:47">
      <c r="AT2769" s="690"/>
      <c r="AU2769" s="690"/>
    </row>
    <row r="2770" spans="46:47">
      <c r="AT2770" s="690"/>
      <c r="AU2770" s="690"/>
    </row>
    <row r="2771" spans="46:47">
      <c r="AT2771" s="690"/>
      <c r="AU2771" s="690"/>
    </row>
    <row r="2772" spans="46:47">
      <c r="AT2772" s="690"/>
      <c r="AU2772" s="690"/>
    </row>
    <row r="2773" spans="46:47">
      <c r="AT2773" s="690"/>
      <c r="AU2773" s="690"/>
    </row>
    <row r="2774" spans="46:47">
      <c r="AT2774" s="690"/>
      <c r="AU2774" s="690"/>
    </row>
    <row r="2775" spans="46:47">
      <c r="AT2775" s="690"/>
      <c r="AU2775" s="690"/>
    </row>
    <row r="2776" spans="46:47">
      <c r="AT2776" s="690"/>
      <c r="AU2776" s="690"/>
    </row>
    <row r="2777" spans="46:47">
      <c r="AT2777" s="690"/>
      <c r="AU2777" s="690"/>
    </row>
    <row r="2778" spans="46:47">
      <c r="AT2778" s="690"/>
      <c r="AU2778" s="690"/>
    </row>
    <row r="2779" spans="46:47">
      <c r="AT2779" s="690"/>
      <c r="AU2779" s="690"/>
    </row>
    <row r="2780" spans="46:47">
      <c r="AT2780" s="690"/>
      <c r="AU2780" s="690"/>
    </row>
    <row r="2781" spans="46:47">
      <c r="AT2781" s="690"/>
      <c r="AU2781" s="690"/>
    </row>
    <row r="2782" spans="46:47">
      <c r="AT2782" s="690"/>
      <c r="AU2782" s="690"/>
    </row>
    <row r="2783" spans="46:47">
      <c r="AT2783" s="690"/>
      <c r="AU2783" s="690"/>
    </row>
    <row r="2784" spans="46:47">
      <c r="AT2784" s="690"/>
      <c r="AU2784" s="690"/>
    </row>
    <row r="2785" spans="46:47">
      <c r="AT2785" s="690"/>
      <c r="AU2785" s="690"/>
    </row>
    <row r="2786" spans="46:47">
      <c r="AT2786" s="690"/>
      <c r="AU2786" s="690"/>
    </row>
    <row r="2787" spans="46:47">
      <c r="AT2787" s="690"/>
      <c r="AU2787" s="690"/>
    </row>
    <row r="2788" spans="46:47">
      <c r="AT2788" s="690"/>
      <c r="AU2788" s="690"/>
    </row>
    <row r="2789" spans="46:47">
      <c r="AT2789" s="690"/>
      <c r="AU2789" s="690"/>
    </row>
    <row r="2790" spans="46:47">
      <c r="AT2790" s="690"/>
      <c r="AU2790" s="690"/>
    </row>
    <row r="2791" spans="46:47">
      <c r="AT2791" s="690"/>
      <c r="AU2791" s="690"/>
    </row>
    <row r="2792" spans="46:47">
      <c r="AT2792" s="690"/>
      <c r="AU2792" s="690"/>
    </row>
    <row r="2793" spans="46:47">
      <c r="AT2793" s="690"/>
      <c r="AU2793" s="690"/>
    </row>
    <row r="2794" spans="46:47">
      <c r="AT2794" s="690"/>
      <c r="AU2794" s="690"/>
    </row>
    <row r="2795" spans="46:47">
      <c r="AT2795" s="690"/>
      <c r="AU2795" s="690"/>
    </row>
    <row r="2796" spans="46:47">
      <c r="AT2796" s="690"/>
      <c r="AU2796" s="690"/>
    </row>
    <row r="2797" spans="46:47">
      <c r="AT2797" s="690"/>
      <c r="AU2797" s="690"/>
    </row>
    <row r="2798" spans="46:47">
      <c r="AT2798" s="690"/>
      <c r="AU2798" s="690"/>
    </row>
    <row r="2799" spans="46:47">
      <c r="AT2799" s="690"/>
      <c r="AU2799" s="690"/>
    </row>
    <row r="2800" spans="46:47">
      <c r="AT2800" s="690"/>
      <c r="AU2800" s="690"/>
    </row>
    <row r="2801" spans="46:47">
      <c r="AT2801" s="690"/>
      <c r="AU2801" s="690"/>
    </row>
    <row r="2802" spans="46:47">
      <c r="AT2802" s="690"/>
      <c r="AU2802" s="690"/>
    </row>
    <row r="2803" spans="46:47">
      <c r="AT2803" s="690"/>
      <c r="AU2803" s="690"/>
    </row>
    <row r="2804" spans="46:47">
      <c r="AT2804" s="690"/>
      <c r="AU2804" s="690"/>
    </row>
    <row r="2805" spans="46:47">
      <c r="AT2805" s="690"/>
      <c r="AU2805" s="690"/>
    </row>
    <row r="2806" spans="46:47">
      <c r="AT2806" s="690"/>
      <c r="AU2806" s="690"/>
    </row>
    <row r="2807" spans="46:47">
      <c r="AT2807" s="690"/>
      <c r="AU2807" s="690"/>
    </row>
    <row r="2808" spans="46:47">
      <c r="AT2808" s="690"/>
      <c r="AU2808" s="690"/>
    </row>
    <row r="2809" spans="46:47">
      <c r="AT2809" s="690"/>
      <c r="AU2809" s="690"/>
    </row>
    <row r="2810" spans="46:47">
      <c r="AT2810" s="690"/>
      <c r="AU2810" s="690"/>
    </row>
    <row r="2811" spans="46:47">
      <c r="AT2811" s="690"/>
      <c r="AU2811" s="690"/>
    </row>
    <row r="2812" spans="46:47">
      <c r="AT2812" s="690"/>
      <c r="AU2812" s="690"/>
    </row>
    <row r="2813" spans="46:47">
      <c r="AT2813" s="690"/>
      <c r="AU2813" s="690"/>
    </row>
    <row r="2814" spans="46:47">
      <c r="AT2814" s="690"/>
      <c r="AU2814" s="690"/>
    </row>
    <row r="2815" spans="46:47">
      <c r="AT2815" s="690"/>
      <c r="AU2815" s="690"/>
    </row>
    <row r="2816" spans="46:47">
      <c r="AT2816" s="690"/>
      <c r="AU2816" s="690"/>
    </row>
    <row r="2817" spans="46:47">
      <c r="AT2817" s="690"/>
      <c r="AU2817" s="690"/>
    </row>
    <row r="2818" spans="46:47">
      <c r="AT2818" s="690"/>
      <c r="AU2818" s="690"/>
    </row>
    <row r="2819" spans="46:47">
      <c r="AT2819" s="690"/>
      <c r="AU2819" s="690"/>
    </row>
    <row r="2820" spans="46:47">
      <c r="AT2820" s="690"/>
      <c r="AU2820" s="690"/>
    </row>
    <row r="2821" spans="46:47">
      <c r="AT2821" s="690"/>
      <c r="AU2821" s="690"/>
    </row>
    <row r="2822" spans="46:47">
      <c r="AT2822" s="690"/>
      <c r="AU2822" s="690"/>
    </row>
    <row r="2823" spans="46:47">
      <c r="AT2823" s="690"/>
      <c r="AU2823" s="690"/>
    </row>
    <row r="2824" spans="46:47">
      <c r="AT2824" s="690"/>
      <c r="AU2824" s="690"/>
    </row>
    <row r="2825" spans="46:47">
      <c r="AT2825" s="690"/>
      <c r="AU2825" s="690"/>
    </row>
    <row r="2826" spans="46:47">
      <c r="AT2826" s="690"/>
      <c r="AU2826" s="690"/>
    </row>
    <row r="2827" spans="46:47">
      <c r="AT2827" s="690"/>
      <c r="AU2827" s="690"/>
    </row>
    <row r="2828" spans="46:47">
      <c r="AT2828" s="690"/>
      <c r="AU2828" s="690"/>
    </row>
    <row r="2829" spans="46:47">
      <c r="AT2829" s="690"/>
      <c r="AU2829" s="690"/>
    </row>
    <row r="2830" spans="46:47">
      <c r="AT2830" s="690"/>
      <c r="AU2830" s="690"/>
    </row>
    <row r="2831" spans="46:47">
      <c r="AT2831" s="690"/>
      <c r="AU2831" s="690"/>
    </row>
    <row r="2832" spans="46:47">
      <c r="AT2832" s="690"/>
      <c r="AU2832" s="690"/>
    </row>
    <row r="2833" spans="46:47">
      <c r="AT2833" s="690"/>
      <c r="AU2833" s="690"/>
    </row>
    <row r="2834" spans="46:47">
      <c r="AT2834" s="690"/>
      <c r="AU2834" s="690"/>
    </row>
    <row r="2835" spans="46:47">
      <c r="AT2835" s="690"/>
      <c r="AU2835" s="690"/>
    </row>
    <row r="2836" spans="46:47">
      <c r="AT2836" s="690"/>
      <c r="AU2836" s="690"/>
    </row>
    <row r="2837" spans="46:47">
      <c r="AT2837" s="690"/>
      <c r="AU2837" s="690"/>
    </row>
    <row r="2838" spans="46:47">
      <c r="AT2838" s="690"/>
      <c r="AU2838" s="690"/>
    </row>
    <row r="2839" spans="46:47">
      <c r="AT2839" s="690"/>
      <c r="AU2839" s="690"/>
    </row>
    <row r="2840" spans="46:47">
      <c r="AT2840" s="690"/>
      <c r="AU2840" s="690"/>
    </row>
    <row r="2841" spans="46:47">
      <c r="AT2841" s="690"/>
      <c r="AU2841" s="690"/>
    </row>
    <row r="2842" spans="46:47">
      <c r="AT2842" s="690"/>
      <c r="AU2842" s="690"/>
    </row>
    <row r="2843" spans="46:47">
      <c r="AT2843" s="690"/>
      <c r="AU2843" s="690"/>
    </row>
    <row r="2844" spans="46:47">
      <c r="AT2844" s="690"/>
      <c r="AU2844" s="690"/>
    </row>
    <row r="2845" spans="46:47">
      <c r="AT2845" s="690"/>
      <c r="AU2845" s="690"/>
    </row>
    <row r="2846" spans="46:47">
      <c r="AT2846" s="690"/>
      <c r="AU2846" s="690"/>
    </row>
    <row r="2847" spans="46:47">
      <c r="AT2847" s="690"/>
      <c r="AU2847" s="690"/>
    </row>
    <row r="2848" spans="46:47">
      <c r="AT2848" s="690"/>
      <c r="AU2848" s="690"/>
    </row>
    <row r="2849" spans="46:47">
      <c r="AT2849" s="690"/>
      <c r="AU2849" s="690"/>
    </row>
    <row r="2850" spans="46:47">
      <c r="AT2850" s="690"/>
      <c r="AU2850" s="690"/>
    </row>
    <row r="2851" spans="46:47">
      <c r="AT2851" s="690"/>
      <c r="AU2851" s="690"/>
    </row>
    <row r="2852" spans="46:47">
      <c r="AT2852" s="690"/>
      <c r="AU2852" s="690"/>
    </row>
    <row r="2853" spans="46:47">
      <c r="AT2853" s="690"/>
      <c r="AU2853" s="690"/>
    </row>
    <row r="2854" spans="46:47">
      <c r="AT2854" s="690"/>
      <c r="AU2854" s="690"/>
    </row>
    <row r="2855" spans="46:47">
      <c r="AT2855" s="690"/>
      <c r="AU2855" s="690"/>
    </row>
    <row r="2856" spans="46:47">
      <c r="AT2856" s="690"/>
      <c r="AU2856" s="690"/>
    </row>
    <row r="2857" spans="46:47">
      <c r="AT2857" s="690"/>
      <c r="AU2857" s="690"/>
    </row>
    <row r="2858" spans="46:47">
      <c r="AT2858" s="690"/>
      <c r="AU2858" s="690"/>
    </row>
    <row r="2859" spans="46:47">
      <c r="AT2859" s="690"/>
      <c r="AU2859" s="690"/>
    </row>
    <row r="2860" spans="46:47">
      <c r="AT2860" s="690"/>
      <c r="AU2860" s="690"/>
    </row>
    <row r="2861" spans="46:47">
      <c r="AT2861" s="690"/>
      <c r="AU2861" s="690"/>
    </row>
    <row r="2862" spans="46:47">
      <c r="AT2862" s="690"/>
      <c r="AU2862" s="690"/>
    </row>
    <row r="2863" spans="46:47">
      <c r="AT2863" s="690"/>
      <c r="AU2863" s="690"/>
    </row>
    <row r="2864" spans="46:47">
      <c r="AT2864" s="690"/>
      <c r="AU2864" s="690"/>
    </row>
    <row r="2865" spans="46:47">
      <c r="AT2865" s="690"/>
      <c r="AU2865" s="690"/>
    </row>
    <row r="2866" spans="46:47">
      <c r="AT2866" s="690"/>
      <c r="AU2866" s="690"/>
    </row>
    <row r="2867" spans="46:47">
      <c r="AT2867" s="690"/>
      <c r="AU2867" s="690"/>
    </row>
    <row r="2868" spans="46:47">
      <c r="AT2868" s="690"/>
      <c r="AU2868" s="690"/>
    </row>
    <row r="2869" spans="46:47">
      <c r="AT2869" s="690"/>
      <c r="AU2869" s="690"/>
    </row>
    <row r="2870" spans="46:47">
      <c r="AT2870" s="690"/>
      <c r="AU2870" s="690"/>
    </row>
    <row r="2871" spans="46:47">
      <c r="AT2871" s="690"/>
      <c r="AU2871" s="690"/>
    </row>
    <row r="2872" spans="46:47">
      <c r="AT2872" s="690"/>
      <c r="AU2872" s="690"/>
    </row>
    <row r="2873" spans="46:47">
      <c r="AT2873" s="690"/>
      <c r="AU2873" s="690"/>
    </row>
    <row r="2874" spans="46:47">
      <c r="AT2874" s="690"/>
      <c r="AU2874" s="690"/>
    </row>
    <row r="2875" spans="46:47">
      <c r="AT2875" s="690"/>
      <c r="AU2875" s="690"/>
    </row>
    <row r="2876" spans="46:47">
      <c r="AT2876" s="690"/>
      <c r="AU2876" s="690"/>
    </row>
    <row r="2877" spans="46:47">
      <c r="AT2877" s="690"/>
      <c r="AU2877" s="690"/>
    </row>
    <row r="2878" spans="46:47">
      <c r="AT2878" s="690"/>
      <c r="AU2878" s="690"/>
    </row>
    <row r="2879" spans="46:47">
      <c r="AT2879" s="690"/>
      <c r="AU2879" s="690"/>
    </row>
    <row r="2880" spans="46:47">
      <c r="AT2880" s="690"/>
      <c r="AU2880" s="690"/>
    </row>
    <row r="2881" spans="46:47">
      <c r="AT2881" s="690"/>
      <c r="AU2881" s="690"/>
    </row>
    <row r="2882" spans="46:47">
      <c r="AT2882" s="690"/>
      <c r="AU2882" s="690"/>
    </row>
    <row r="2883" spans="46:47">
      <c r="AT2883" s="690"/>
      <c r="AU2883" s="690"/>
    </row>
    <row r="2884" spans="46:47">
      <c r="AT2884" s="690"/>
      <c r="AU2884" s="690"/>
    </row>
    <row r="2885" spans="46:47">
      <c r="AT2885" s="690"/>
      <c r="AU2885" s="690"/>
    </row>
    <row r="2886" spans="46:47">
      <c r="AT2886" s="690"/>
      <c r="AU2886" s="690"/>
    </row>
    <row r="2887" spans="46:47">
      <c r="AT2887" s="690"/>
      <c r="AU2887" s="690"/>
    </row>
    <row r="2888" spans="46:47">
      <c r="AT2888" s="690"/>
      <c r="AU2888" s="690"/>
    </row>
    <row r="2889" spans="46:47">
      <c r="AT2889" s="690"/>
      <c r="AU2889" s="690"/>
    </row>
    <row r="2890" spans="46:47">
      <c r="AT2890" s="690"/>
      <c r="AU2890" s="690"/>
    </row>
    <row r="2891" spans="46:47">
      <c r="AT2891" s="690"/>
      <c r="AU2891" s="690"/>
    </row>
    <row r="2892" spans="46:47">
      <c r="AT2892" s="690"/>
      <c r="AU2892" s="690"/>
    </row>
    <row r="2893" spans="46:47">
      <c r="AT2893" s="690"/>
      <c r="AU2893" s="690"/>
    </row>
    <row r="2894" spans="46:47">
      <c r="AT2894" s="690"/>
      <c r="AU2894" s="690"/>
    </row>
    <row r="2895" spans="46:47">
      <c r="AT2895" s="690"/>
      <c r="AU2895" s="690"/>
    </row>
    <row r="2896" spans="46:47">
      <c r="AT2896" s="690"/>
      <c r="AU2896" s="690"/>
    </row>
    <row r="2897" spans="46:47">
      <c r="AT2897" s="690"/>
      <c r="AU2897" s="690"/>
    </row>
    <row r="2898" spans="46:47">
      <c r="AT2898" s="690"/>
      <c r="AU2898" s="690"/>
    </row>
    <row r="2899" spans="46:47">
      <c r="AT2899" s="690"/>
      <c r="AU2899" s="690"/>
    </row>
    <row r="2900" spans="46:47">
      <c r="AT2900" s="690"/>
      <c r="AU2900" s="690"/>
    </row>
    <row r="2901" spans="46:47">
      <c r="AT2901" s="690"/>
      <c r="AU2901" s="690"/>
    </row>
    <row r="2902" spans="46:47">
      <c r="AT2902" s="690"/>
      <c r="AU2902" s="690"/>
    </row>
    <row r="2903" spans="46:47">
      <c r="AT2903" s="690"/>
      <c r="AU2903" s="690"/>
    </row>
    <row r="2904" spans="46:47">
      <c r="AT2904" s="690"/>
      <c r="AU2904" s="690"/>
    </row>
    <row r="2905" spans="46:47">
      <c r="AT2905" s="690"/>
      <c r="AU2905" s="690"/>
    </row>
    <row r="2906" spans="46:47">
      <c r="AT2906" s="690"/>
      <c r="AU2906" s="690"/>
    </row>
    <row r="2907" spans="46:47">
      <c r="AT2907" s="690"/>
      <c r="AU2907" s="690"/>
    </row>
    <row r="2908" spans="46:47">
      <c r="AT2908" s="690"/>
      <c r="AU2908" s="690"/>
    </row>
    <row r="2909" spans="46:47">
      <c r="AT2909" s="690"/>
      <c r="AU2909" s="690"/>
    </row>
    <row r="2910" spans="46:47">
      <c r="AT2910" s="690"/>
      <c r="AU2910" s="690"/>
    </row>
    <row r="2911" spans="46:47">
      <c r="AT2911" s="690"/>
      <c r="AU2911" s="690"/>
    </row>
    <row r="2912" spans="46:47">
      <c r="AT2912" s="690"/>
      <c r="AU2912" s="690"/>
    </row>
    <row r="2913" spans="46:47">
      <c r="AT2913" s="690"/>
      <c r="AU2913" s="690"/>
    </row>
    <row r="2914" spans="46:47">
      <c r="AT2914" s="690"/>
      <c r="AU2914" s="690"/>
    </row>
    <row r="2915" spans="46:47">
      <c r="AT2915" s="690"/>
      <c r="AU2915" s="690"/>
    </row>
    <row r="2916" spans="46:47">
      <c r="AT2916" s="690"/>
      <c r="AU2916" s="690"/>
    </row>
    <row r="2917" spans="46:47">
      <c r="AT2917" s="690"/>
      <c r="AU2917" s="690"/>
    </row>
    <row r="2918" spans="46:47">
      <c r="AT2918" s="690"/>
      <c r="AU2918" s="690"/>
    </row>
    <row r="2919" spans="46:47">
      <c r="AT2919" s="690"/>
      <c r="AU2919" s="690"/>
    </row>
    <row r="2920" spans="46:47">
      <c r="AT2920" s="690"/>
      <c r="AU2920" s="690"/>
    </row>
    <row r="2921" spans="46:47">
      <c r="AT2921" s="690"/>
      <c r="AU2921" s="690"/>
    </row>
    <row r="2922" spans="46:47">
      <c r="AT2922" s="690"/>
      <c r="AU2922" s="690"/>
    </row>
    <row r="2923" spans="46:47">
      <c r="AT2923" s="690"/>
      <c r="AU2923" s="690"/>
    </row>
    <row r="2924" spans="46:47">
      <c r="AT2924" s="690"/>
      <c r="AU2924" s="690"/>
    </row>
    <row r="2925" spans="46:47">
      <c r="AT2925" s="690"/>
      <c r="AU2925" s="690"/>
    </row>
    <row r="2926" spans="46:47">
      <c r="AT2926" s="690"/>
      <c r="AU2926" s="690"/>
    </row>
    <row r="2927" spans="46:47">
      <c r="AT2927" s="690"/>
      <c r="AU2927" s="690"/>
    </row>
    <row r="2928" spans="46:47">
      <c r="AT2928" s="690"/>
      <c r="AU2928" s="690"/>
    </row>
    <row r="2929" spans="46:47">
      <c r="AT2929" s="690"/>
      <c r="AU2929" s="690"/>
    </row>
    <row r="2930" spans="46:47">
      <c r="AT2930" s="690"/>
      <c r="AU2930" s="690"/>
    </row>
    <row r="2931" spans="46:47">
      <c r="AT2931" s="690"/>
      <c r="AU2931" s="690"/>
    </row>
    <row r="2932" spans="46:47">
      <c r="AT2932" s="690"/>
      <c r="AU2932" s="690"/>
    </row>
    <row r="2933" spans="46:47">
      <c r="AT2933" s="690"/>
      <c r="AU2933" s="690"/>
    </row>
    <row r="2934" spans="46:47">
      <c r="AT2934" s="690"/>
      <c r="AU2934" s="690"/>
    </row>
    <row r="2935" spans="46:47">
      <c r="AT2935" s="690"/>
      <c r="AU2935" s="690"/>
    </row>
    <row r="2936" spans="46:47">
      <c r="AT2936" s="690"/>
      <c r="AU2936" s="690"/>
    </row>
    <row r="2937" spans="46:47">
      <c r="AT2937" s="690"/>
      <c r="AU2937" s="690"/>
    </row>
    <row r="2938" spans="46:47">
      <c r="AT2938" s="690"/>
      <c r="AU2938" s="690"/>
    </row>
    <row r="2939" spans="46:47">
      <c r="AT2939" s="690"/>
      <c r="AU2939" s="690"/>
    </row>
    <row r="2940" spans="46:47">
      <c r="AT2940" s="690"/>
      <c r="AU2940" s="690"/>
    </row>
    <row r="2941" spans="46:47">
      <c r="AT2941" s="690"/>
      <c r="AU2941" s="690"/>
    </row>
    <row r="2942" spans="46:47">
      <c r="AT2942" s="690"/>
      <c r="AU2942" s="690"/>
    </row>
    <row r="2943" spans="46:47">
      <c r="AT2943" s="690"/>
      <c r="AU2943" s="690"/>
    </row>
    <row r="2944" spans="46:47">
      <c r="AT2944" s="690"/>
      <c r="AU2944" s="690"/>
    </row>
    <row r="2945" spans="46:47">
      <c r="AT2945" s="690"/>
      <c r="AU2945" s="690"/>
    </row>
    <row r="2946" spans="46:47">
      <c r="AT2946" s="690"/>
      <c r="AU2946" s="690"/>
    </row>
    <row r="2947" spans="46:47">
      <c r="AT2947" s="690"/>
      <c r="AU2947" s="690"/>
    </row>
    <row r="2948" spans="46:47">
      <c r="AT2948" s="690"/>
      <c r="AU2948" s="690"/>
    </row>
    <row r="2949" spans="46:47">
      <c r="AT2949" s="690"/>
      <c r="AU2949" s="690"/>
    </row>
    <row r="2950" spans="46:47">
      <c r="AT2950" s="690"/>
      <c r="AU2950" s="690"/>
    </row>
    <row r="2951" spans="46:47">
      <c r="AT2951" s="690"/>
      <c r="AU2951" s="690"/>
    </row>
    <row r="2952" spans="46:47">
      <c r="AT2952" s="690"/>
      <c r="AU2952" s="690"/>
    </row>
    <row r="2953" spans="46:47">
      <c r="AT2953" s="690"/>
      <c r="AU2953" s="690"/>
    </row>
    <row r="2954" spans="46:47">
      <c r="AT2954" s="690"/>
      <c r="AU2954" s="690"/>
    </row>
    <row r="2955" spans="46:47">
      <c r="AT2955" s="690"/>
      <c r="AU2955" s="690"/>
    </row>
    <row r="2956" spans="46:47">
      <c r="AT2956" s="690"/>
      <c r="AU2956" s="690"/>
    </row>
    <row r="2957" spans="46:47">
      <c r="AT2957" s="690"/>
      <c r="AU2957" s="690"/>
    </row>
    <row r="2958" spans="46:47">
      <c r="AT2958" s="690"/>
      <c r="AU2958" s="690"/>
    </row>
    <row r="2959" spans="46:47">
      <c r="AT2959" s="690"/>
      <c r="AU2959" s="690"/>
    </row>
    <row r="2960" spans="46:47">
      <c r="AT2960" s="690"/>
      <c r="AU2960" s="690"/>
    </row>
    <row r="2961" spans="46:47">
      <c r="AT2961" s="690"/>
      <c r="AU2961" s="690"/>
    </row>
    <row r="2962" spans="46:47">
      <c r="AT2962" s="690"/>
      <c r="AU2962" s="690"/>
    </row>
    <row r="2963" spans="46:47">
      <c r="AT2963" s="690"/>
      <c r="AU2963" s="690"/>
    </row>
    <row r="2964" spans="46:47">
      <c r="AT2964" s="690"/>
      <c r="AU2964" s="690"/>
    </row>
    <row r="2965" spans="46:47">
      <c r="AT2965" s="690"/>
      <c r="AU2965" s="690"/>
    </row>
    <row r="2966" spans="46:47">
      <c r="AT2966" s="690"/>
      <c r="AU2966" s="690"/>
    </row>
    <row r="2967" spans="46:47">
      <c r="AT2967" s="690"/>
      <c r="AU2967" s="690"/>
    </row>
    <row r="2968" spans="46:47">
      <c r="AT2968" s="690"/>
      <c r="AU2968" s="690"/>
    </row>
    <row r="2969" spans="46:47">
      <c r="AT2969" s="690"/>
      <c r="AU2969" s="690"/>
    </row>
    <row r="2970" spans="46:47">
      <c r="AT2970" s="690"/>
      <c r="AU2970" s="690"/>
    </row>
    <row r="2971" spans="46:47">
      <c r="AT2971" s="690"/>
      <c r="AU2971" s="690"/>
    </row>
    <row r="2972" spans="46:47">
      <c r="AT2972" s="690"/>
      <c r="AU2972" s="690"/>
    </row>
    <row r="2973" spans="46:47">
      <c r="AT2973" s="690"/>
      <c r="AU2973" s="690"/>
    </row>
    <row r="2974" spans="46:47">
      <c r="AT2974" s="690"/>
      <c r="AU2974" s="690"/>
    </row>
    <row r="2975" spans="46:47">
      <c r="AT2975" s="690"/>
      <c r="AU2975" s="690"/>
    </row>
    <row r="2976" spans="46:47">
      <c r="AT2976" s="690"/>
      <c r="AU2976" s="690"/>
    </row>
    <row r="2977" spans="46:47">
      <c r="AT2977" s="690"/>
      <c r="AU2977" s="690"/>
    </row>
    <row r="2978" spans="46:47">
      <c r="AT2978" s="690"/>
      <c r="AU2978" s="690"/>
    </row>
    <row r="2979" spans="46:47">
      <c r="AT2979" s="690"/>
      <c r="AU2979" s="690"/>
    </row>
    <row r="2980" spans="46:47">
      <c r="AT2980" s="690"/>
      <c r="AU2980" s="690"/>
    </row>
    <row r="2981" spans="46:47">
      <c r="AT2981" s="690"/>
      <c r="AU2981" s="690"/>
    </row>
    <row r="2982" spans="46:47">
      <c r="AT2982" s="690"/>
      <c r="AU2982" s="690"/>
    </row>
    <row r="2983" spans="46:47">
      <c r="AT2983" s="690"/>
      <c r="AU2983" s="690"/>
    </row>
    <row r="2984" spans="46:47">
      <c r="AT2984" s="690"/>
      <c r="AU2984" s="690"/>
    </row>
    <row r="2985" spans="46:47">
      <c r="AT2985" s="690"/>
      <c r="AU2985" s="690"/>
    </row>
    <row r="2986" spans="46:47">
      <c r="AT2986" s="690"/>
      <c r="AU2986" s="690"/>
    </row>
    <row r="2987" spans="46:47">
      <c r="AT2987" s="690"/>
      <c r="AU2987" s="690"/>
    </row>
    <row r="2988" spans="46:47">
      <c r="AT2988" s="690"/>
      <c r="AU2988" s="690"/>
    </row>
    <row r="2989" spans="46:47">
      <c r="AT2989" s="690"/>
      <c r="AU2989" s="690"/>
    </row>
    <row r="2990" spans="46:47">
      <c r="AT2990" s="690"/>
      <c r="AU2990" s="690"/>
    </row>
    <row r="2991" spans="46:47">
      <c r="AT2991" s="690"/>
      <c r="AU2991" s="690"/>
    </row>
    <row r="2992" spans="46:47">
      <c r="AT2992" s="690"/>
      <c r="AU2992" s="690"/>
    </row>
    <row r="2993" spans="46:47">
      <c r="AT2993" s="690"/>
      <c r="AU2993" s="690"/>
    </row>
    <row r="2994" spans="46:47">
      <c r="AT2994" s="690"/>
      <c r="AU2994" s="690"/>
    </row>
    <row r="2995" spans="46:47">
      <c r="AT2995" s="690"/>
      <c r="AU2995" s="690"/>
    </row>
    <row r="2996" spans="46:47">
      <c r="AT2996" s="690"/>
      <c r="AU2996" s="690"/>
    </row>
    <row r="2997" spans="46:47">
      <c r="AT2997" s="690"/>
      <c r="AU2997" s="690"/>
    </row>
    <row r="2998" spans="46:47">
      <c r="AT2998" s="690"/>
      <c r="AU2998" s="690"/>
    </row>
    <row r="2999" spans="46:47">
      <c r="AT2999" s="690"/>
      <c r="AU2999" s="690"/>
    </row>
    <row r="3000" spans="46:47">
      <c r="AT3000" s="690"/>
      <c r="AU3000" s="690"/>
    </row>
    <row r="3001" spans="46:47">
      <c r="AT3001" s="690"/>
      <c r="AU3001" s="690"/>
    </row>
    <row r="3002" spans="46:47">
      <c r="AT3002" s="690"/>
      <c r="AU3002" s="690"/>
    </row>
    <row r="3003" spans="46:47">
      <c r="AT3003" s="690"/>
      <c r="AU3003" s="690"/>
    </row>
    <row r="3004" spans="46:47">
      <c r="AT3004" s="690"/>
      <c r="AU3004" s="690"/>
    </row>
    <row r="3005" spans="46:47">
      <c r="AT3005" s="690"/>
      <c r="AU3005" s="690"/>
    </row>
    <row r="3006" spans="46:47">
      <c r="AT3006" s="690"/>
      <c r="AU3006" s="690"/>
    </row>
    <row r="3007" spans="46:47">
      <c r="AT3007" s="690"/>
      <c r="AU3007" s="690"/>
    </row>
    <row r="3008" spans="46:47">
      <c r="AT3008" s="690"/>
      <c r="AU3008" s="690"/>
    </row>
    <row r="3009" spans="46:47">
      <c r="AT3009" s="690"/>
      <c r="AU3009" s="690"/>
    </row>
    <row r="3010" spans="46:47">
      <c r="AT3010" s="690"/>
      <c r="AU3010" s="690"/>
    </row>
    <row r="3011" spans="46:47">
      <c r="AT3011" s="690"/>
      <c r="AU3011" s="690"/>
    </row>
    <row r="3012" spans="46:47">
      <c r="AT3012" s="690"/>
      <c r="AU3012" s="690"/>
    </row>
    <row r="3013" spans="46:47">
      <c r="AT3013" s="690"/>
      <c r="AU3013" s="690"/>
    </row>
    <row r="3014" spans="46:47">
      <c r="AT3014" s="690"/>
      <c r="AU3014" s="690"/>
    </row>
    <row r="3015" spans="46:47">
      <c r="AT3015" s="690"/>
      <c r="AU3015" s="690"/>
    </row>
    <row r="3016" spans="46:47">
      <c r="AT3016" s="690"/>
      <c r="AU3016" s="690"/>
    </row>
    <row r="3017" spans="46:47">
      <c r="AT3017" s="690"/>
      <c r="AU3017" s="690"/>
    </row>
    <row r="3018" spans="46:47">
      <c r="AT3018" s="690"/>
      <c r="AU3018" s="690"/>
    </row>
    <row r="3019" spans="46:47">
      <c r="AT3019" s="690"/>
      <c r="AU3019" s="690"/>
    </row>
    <row r="3020" spans="46:47">
      <c r="AT3020" s="690"/>
      <c r="AU3020" s="690"/>
    </row>
    <row r="3021" spans="46:47">
      <c r="AT3021" s="690"/>
      <c r="AU3021" s="690"/>
    </row>
    <row r="3022" spans="46:47">
      <c r="AT3022" s="690"/>
      <c r="AU3022" s="690"/>
    </row>
    <row r="3023" spans="46:47">
      <c r="AT3023" s="690"/>
      <c r="AU3023" s="690"/>
    </row>
    <row r="3024" spans="46:47">
      <c r="AT3024" s="690"/>
      <c r="AU3024" s="690"/>
    </row>
    <row r="3025" spans="46:47">
      <c r="AT3025" s="690"/>
      <c r="AU3025" s="690"/>
    </row>
    <row r="3026" spans="46:47">
      <c r="AT3026" s="690"/>
      <c r="AU3026" s="690"/>
    </row>
    <row r="3027" spans="46:47">
      <c r="AT3027" s="690"/>
      <c r="AU3027" s="690"/>
    </row>
    <row r="3028" spans="46:47">
      <c r="AT3028" s="690"/>
      <c r="AU3028" s="690"/>
    </row>
    <row r="3029" spans="46:47">
      <c r="AT3029" s="690"/>
      <c r="AU3029" s="690"/>
    </row>
    <row r="3030" spans="46:47">
      <c r="AT3030" s="690"/>
      <c r="AU3030" s="690"/>
    </row>
    <row r="3031" spans="46:47">
      <c r="AT3031" s="690"/>
      <c r="AU3031" s="690"/>
    </row>
    <row r="3032" spans="46:47">
      <c r="AT3032" s="690"/>
      <c r="AU3032" s="690"/>
    </row>
    <row r="3033" spans="46:47">
      <c r="AT3033" s="690"/>
      <c r="AU3033" s="690"/>
    </row>
    <row r="3034" spans="46:47">
      <c r="AT3034" s="690"/>
      <c r="AU3034" s="690"/>
    </row>
    <row r="3035" spans="46:47">
      <c r="AT3035" s="690"/>
      <c r="AU3035" s="690"/>
    </row>
    <row r="3036" spans="46:47">
      <c r="AT3036" s="690"/>
      <c r="AU3036" s="690"/>
    </row>
    <row r="3037" spans="46:47">
      <c r="AT3037" s="690"/>
      <c r="AU3037" s="690"/>
    </row>
    <row r="3038" spans="46:47">
      <c r="AT3038" s="690"/>
      <c r="AU3038" s="690"/>
    </row>
    <row r="3039" spans="46:47">
      <c r="AT3039" s="690"/>
      <c r="AU3039" s="690"/>
    </row>
    <row r="3040" spans="46:47">
      <c r="AT3040" s="690"/>
      <c r="AU3040" s="690"/>
    </row>
    <row r="3041" spans="46:47">
      <c r="AT3041" s="690"/>
      <c r="AU3041" s="690"/>
    </row>
    <row r="3042" spans="46:47">
      <c r="AT3042" s="690"/>
      <c r="AU3042" s="690"/>
    </row>
    <row r="3043" spans="46:47">
      <c r="AT3043" s="690"/>
      <c r="AU3043" s="690"/>
    </row>
    <row r="3044" spans="46:47">
      <c r="AT3044" s="690"/>
      <c r="AU3044" s="690"/>
    </row>
    <row r="3045" spans="46:47">
      <c r="AT3045" s="690"/>
      <c r="AU3045" s="690"/>
    </row>
    <row r="3046" spans="46:47">
      <c r="AT3046" s="690"/>
      <c r="AU3046" s="690"/>
    </row>
    <row r="3047" spans="46:47">
      <c r="AT3047" s="690"/>
      <c r="AU3047" s="690"/>
    </row>
    <row r="3048" spans="46:47">
      <c r="AT3048" s="690"/>
      <c r="AU3048" s="690"/>
    </row>
    <row r="3049" spans="46:47">
      <c r="AT3049" s="690"/>
      <c r="AU3049" s="690"/>
    </row>
    <row r="3050" spans="46:47">
      <c r="AT3050" s="690"/>
      <c r="AU3050" s="690"/>
    </row>
    <row r="3051" spans="46:47">
      <c r="AT3051" s="690"/>
      <c r="AU3051" s="690"/>
    </row>
    <row r="3052" spans="46:47">
      <c r="AT3052" s="690"/>
      <c r="AU3052" s="690"/>
    </row>
    <row r="3053" spans="46:47">
      <c r="AT3053" s="690"/>
      <c r="AU3053" s="690"/>
    </row>
    <row r="3054" spans="46:47">
      <c r="AT3054" s="690"/>
      <c r="AU3054" s="690"/>
    </row>
    <row r="3055" spans="46:47">
      <c r="AT3055" s="690"/>
      <c r="AU3055" s="690"/>
    </row>
    <row r="3056" spans="46:47">
      <c r="AT3056" s="690"/>
      <c r="AU3056" s="690"/>
    </row>
    <row r="3057" spans="46:47">
      <c r="AT3057" s="690"/>
      <c r="AU3057" s="690"/>
    </row>
    <row r="3058" spans="46:47">
      <c r="AT3058" s="690"/>
      <c r="AU3058" s="690"/>
    </row>
    <row r="3059" spans="46:47">
      <c r="AT3059" s="690"/>
      <c r="AU3059" s="690"/>
    </row>
    <row r="3060" spans="46:47">
      <c r="AT3060" s="690"/>
      <c r="AU3060" s="690"/>
    </row>
    <row r="3061" spans="46:47">
      <c r="AT3061" s="690"/>
      <c r="AU3061" s="690"/>
    </row>
    <row r="3062" spans="46:47">
      <c r="AT3062" s="690"/>
      <c r="AU3062" s="690"/>
    </row>
    <row r="3063" spans="46:47">
      <c r="AT3063" s="690"/>
      <c r="AU3063" s="690"/>
    </row>
    <row r="3064" spans="46:47">
      <c r="AT3064" s="690"/>
      <c r="AU3064" s="690"/>
    </row>
    <row r="3065" spans="46:47">
      <c r="AT3065" s="690"/>
      <c r="AU3065" s="690"/>
    </row>
    <row r="3066" spans="46:47">
      <c r="AT3066" s="690"/>
      <c r="AU3066" s="690"/>
    </row>
    <row r="3067" spans="46:47">
      <c r="AT3067" s="690"/>
      <c r="AU3067" s="690"/>
    </row>
    <row r="3068" spans="46:47">
      <c r="AT3068" s="690"/>
      <c r="AU3068" s="690"/>
    </row>
    <row r="3069" spans="46:47">
      <c r="AT3069" s="690"/>
      <c r="AU3069" s="690"/>
    </row>
    <row r="3070" spans="46:47">
      <c r="AT3070" s="690"/>
      <c r="AU3070" s="690"/>
    </row>
    <row r="3071" spans="46:47">
      <c r="AT3071" s="690"/>
      <c r="AU3071" s="690"/>
    </row>
    <row r="3072" spans="46:47">
      <c r="AT3072" s="690"/>
      <c r="AU3072" s="690"/>
    </row>
    <row r="3073" spans="46:47">
      <c r="AT3073" s="690"/>
      <c r="AU3073" s="690"/>
    </row>
    <row r="3074" spans="46:47">
      <c r="AT3074" s="690"/>
      <c r="AU3074" s="690"/>
    </row>
    <row r="3075" spans="46:47">
      <c r="AT3075" s="690"/>
      <c r="AU3075" s="690"/>
    </row>
    <row r="3076" spans="46:47">
      <c r="AT3076" s="690"/>
      <c r="AU3076" s="690"/>
    </row>
    <row r="3077" spans="46:47">
      <c r="AT3077" s="690"/>
      <c r="AU3077" s="690"/>
    </row>
    <row r="3078" spans="46:47">
      <c r="AT3078" s="690"/>
      <c r="AU3078" s="690"/>
    </row>
    <row r="3079" spans="46:47">
      <c r="AT3079" s="690"/>
      <c r="AU3079" s="690"/>
    </row>
    <row r="3080" spans="46:47">
      <c r="AT3080" s="690"/>
      <c r="AU3080" s="690"/>
    </row>
    <row r="3081" spans="46:47">
      <c r="AT3081" s="690"/>
      <c r="AU3081" s="690"/>
    </row>
    <row r="3082" spans="46:47">
      <c r="AT3082" s="690"/>
      <c r="AU3082" s="690"/>
    </row>
    <row r="3083" spans="46:47">
      <c r="AT3083" s="690"/>
      <c r="AU3083" s="690"/>
    </row>
    <row r="3084" spans="46:47">
      <c r="AT3084" s="690"/>
      <c r="AU3084" s="690"/>
    </row>
    <row r="3085" spans="46:47">
      <c r="AT3085" s="690"/>
      <c r="AU3085" s="690"/>
    </row>
    <row r="3086" spans="46:47">
      <c r="AT3086" s="690"/>
      <c r="AU3086" s="690"/>
    </row>
    <row r="3087" spans="46:47">
      <c r="AT3087" s="690"/>
      <c r="AU3087" s="690"/>
    </row>
    <row r="3088" spans="46:47">
      <c r="AT3088" s="690"/>
      <c r="AU3088" s="690"/>
    </row>
    <row r="3089" spans="46:47">
      <c r="AT3089" s="690"/>
      <c r="AU3089" s="690"/>
    </row>
    <row r="3090" spans="46:47">
      <c r="AT3090" s="690"/>
      <c r="AU3090" s="690"/>
    </row>
    <row r="3091" spans="46:47">
      <c r="AT3091" s="690"/>
      <c r="AU3091" s="690"/>
    </row>
    <row r="3092" spans="46:47">
      <c r="AT3092" s="690"/>
      <c r="AU3092" s="690"/>
    </row>
    <row r="3093" spans="46:47">
      <c r="AT3093" s="690"/>
      <c r="AU3093" s="690"/>
    </row>
    <row r="3094" spans="46:47">
      <c r="AT3094" s="690"/>
      <c r="AU3094" s="690"/>
    </row>
    <row r="3095" spans="46:47">
      <c r="AT3095" s="690"/>
      <c r="AU3095" s="690"/>
    </row>
    <row r="3096" spans="46:47">
      <c r="AT3096" s="690"/>
      <c r="AU3096" s="690"/>
    </row>
    <row r="3097" spans="46:47">
      <c r="AT3097" s="690"/>
      <c r="AU3097" s="690"/>
    </row>
    <row r="3098" spans="46:47">
      <c r="AT3098" s="690"/>
      <c r="AU3098" s="690"/>
    </row>
    <row r="3099" spans="46:47">
      <c r="AT3099" s="690"/>
      <c r="AU3099" s="690"/>
    </row>
    <row r="3100" spans="46:47">
      <c r="AT3100" s="690"/>
      <c r="AU3100" s="690"/>
    </row>
    <row r="3101" spans="46:47">
      <c r="AT3101" s="690"/>
      <c r="AU3101" s="690"/>
    </row>
    <row r="3102" spans="46:47">
      <c r="AT3102" s="690"/>
      <c r="AU3102" s="690"/>
    </row>
    <row r="3103" spans="46:47">
      <c r="AT3103" s="690"/>
      <c r="AU3103" s="690"/>
    </row>
    <row r="3104" spans="46:47">
      <c r="AT3104" s="690"/>
      <c r="AU3104" s="690"/>
    </row>
    <row r="3105" spans="46:47">
      <c r="AT3105" s="690"/>
      <c r="AU3105" s="690"/>
    </row>
    <row r="3106" spans="46:47">
      <c r="AT3106" s="690"/>
      <c r="AU3106" s="690"/>
    </row>
    <row r="3107" spans="46:47">
      <c r="AT3107" s="690"/>
      <c r="AU3107" s="690"/>
    </row>
    <row r="3108" spans="46:47">
      <c r="AT3108" s="690"/>
      <c r="AU3108" s="690"/>
    </row>
    <row r="3109" spans="46:47">
      <c r="AT3109" s="690"/>
      <c r="AU3109" s="690"/>
    </row>
    <row r="3110" spans="46:47">
      <c r="AT3110" s="690"/>
      <c r="AU3110" s="690"/>
    </row>
    <row r="3111" spans="46:47">
      <c r="AT3111" s="690"/>
      <c r="AU3111" s="690"/>
    </row>
    <row r="3112" spans="46:47">
      <c r="AT3112" s="690"/>
      <c r="AU3112" s="690"/>
    </row>
    <row r="3113" spans="46:47">
      <c r="AT3113" s="690"/>
      <c r="AU3113" s="690"/>
    </row>
    <row r="3114" spans="46:47">
      <c r="AT3114" s="690"/>
      <c r="AU3114" s="690"/>
    </row>
    <row r="3115" spans="46:47">
      <c r="AT3115" s="690"/>
      <c r="AU3115" s="690"/>
    </row>
    <row r="3116" spans="46:47">
      <c r="AT3116" s="690"/>
      <c r="AU3116" s="690"/>
    </row>
    <row r="3117" spans="46:47">
      <c r="AT3117" s="690"/>
      <c r="AU3117" s="690"/>
    </row>
    <row r="3118" spans="46:47">
      <c r="AT3118" s="690"/>
      <c r="AU3118" s="690"/>
    </row>
    <row r="3119" spans="46:47">
      <c r="AT3119" s="690"/>
      <c r="AU3119" s="690"/>
    </row>
    <row r="3120" spans="46:47">
      <c r="AT3120" s="690"/>
      <c r="AU3120" s="690"/>
    </row>
    <row r="3121" spans="46:47">
      <c r="AT3121" s="690"/>
      <c r="AU3121" s="690"/>
    </row>
    <row r="3122" spans="46:47">
      <c r="AT3122" s="690"/>
      <c r="AU3122" s="690"/>
    </row>
    <row r="3123" spans="46:47">
      <c r="AT3123" s="690"/>
      <c r="AU3123" s="690"/>
    </row>
    <row r="3124" spans="46:47">
      <c r="AT3124" s="690"/>
      <c r="AU3124" s="690"/>
    </row>
    <row r="3125" spans="46:47">
      <c r="AT3125" s="690"/>
      <c r="AU3125" s="690"/>
    </row>
    <row r="3126" spans="46:47">
      <c r="AT3126" s="690"/>
      <c r="AU3126" s="690"/>
    </row>
    <row r="3127" spans="46:47">
      <c r="AT3127" s="690"/>
      <c r="AU3127" s="690"/>
    </row>
    <row r="3128" spans="46:47">
      <c r="AT3128" s="690"/>
      <c r="AU3128" s="690"/>
    </row>
    <row r="3129" spans="46:47">
      <c r="AT3129" s="690"/>
      <c r="AU3129" s="690"/>
    </row>
    <row r="3130" spans="46:47">
      <c r="AT3130" s="690"/>
      <c r="AU3130" s="690"/>
    </row>
    <row r="3131" spans="46:47">
      <c r="AT3131" s="690"/>
      <c r="AU3131" s="690"/>
    </row>
    <row r="3132" spans="46:47">
      <c r="AT3132" s="690"/>
      <c r="AU3132" s="690"/>
    </row>
    <row r="3133" spans="46:47">
      <c r="AT3133" s="690"/>
      <c r="AU3133" s="690"/>
    </row>
    <row r="3134" spans="46:47">
      <c r="AT3134" s="690"/>
      <c r="AU3134" s="690"/>
    </row>
    <row r="3135" spans="46:47">
      <c r="AT3135" s="690"/>
      <c r="AU3135" s="690"/>
    </row>
    <row r="3136" spans="46:47">
      <c r="AT3136" s="690"/>
      <c r="AU3136" s="690"/>
    </row>
    <row r="3137" spans="46:47">
      <c r="AT3137" s="690"/>
      <c r="AU3137" s="690"/>
    </row>
    <row r="3138" spans="46:47">
      <c r="AT3138" s="690"/>
      <c r="AU3138" s="690"/>
    </row>
    <row r="3139" spans="46:47">
      <c r="AT3139" s="690"/>
      <c r="AU3139" s="690"/>
    </row>
    <row r="3140" spans="46:47">
      <c r="AT3140" s="690"/>
      <c r="AU3140" s="690"/>
    </row>
    <row r="3141" spans="46:47">
      <c r="AT3141" s="690"/>
      <c r="AU3141" s="690"/>
    </row>
    <row r="3142" spans="46:47">
      <c r="AT3142" s="690"/>
      <c r="AU3142" s="690"/>
    </row>
    <row r="3143" spans="46:47">
      <c r="AT3143" s="690"/>
      <c r="AU3143" s="690"/>
    </row>
    <row r="3144" spans="46:47">
      <c r="AT3144" s="690"/>
      <c r="AU3144" s="690"/>
    </row>
    <row r="3145" spans="46:47">
      <c r="AT3145" s="690"/>
      <c r="AU3145" s="690"/>
    </row>
    <row r="3146" spans="46:47">
      <c r="AT3146" s="690"/>
      <c r="AU3146" s="690"/>
    </row>
    <row r="3147" spans="46:47">
      <c r="AT3147" s="690"/>
      <c r="AU3147" s="690"/>
    </row>
    <row r="3148" spans="46:47">
      <c r="AT3148" s="690"/>
      <c r="AU3148" s="690"/>
    </row>
    <row r="3149" spans="46:47">
      <c r="AT3149" s="690"/>
      <c r="AU3149" s="690"/>
    </row>
    <row r="3150" spans="46:47">
      <c r="AT3150" s="690"/>
      <c r="AU3150" s="690"/>
    </row>
    <row r="3151" spans="46:47">
      <c r="AT3151" s="690"/>
      <c r="AU3151" s="690"/>
    </row>
    <row r="3152" spans="46:47">
      <c r="AT3152" s="690"/>
      <c r="AU3152" s="690"/>
    </row>
    <row r="3153" spans="46:47">
      <c r="AT3153" s="690"/>
      <c r="AU3153" s="690"/>
    </row>
    <row r="3154" spans="46:47">
      <c r="AT3154" s="690"/>
      <c r="AU3154" s="690"/>
    </row>
    <row r="3155" spans="46:47">
      <c r="AT3155" s="690"/>
      <c r="AU3155" s="690"/>
    </row>
    <row r="3156" spans="46:47">
      <c r="AT3156" s="690"/>
      <c r="AU3156" s="690"/>
    </row>
    <row r="3157" spans="46:47">
      <c r="AT3157" s="690"/>
      <c r="AU3157" s="690"/>
    </row>
    <row r="3158" spans="46:47">
      <c r="AT3158" s="690"/>
      <c r="AU3158" s="690"/>
    </row>
    <row r="3159" spans="46:47">
      <c r="AT3159" s="690"/>
      <c r="AU3159" s="690"/>
    </row>
    <row r="3160" spans="46:47">
      <c r="AT3160" s="690"/>
      <c r="AU3160" s="690"/>
    </row>
    <row r="3161" spans="46:47">
      <c r="AT3161" s="690"/>
      <c r="AU3161" s="690"/>
    </row>
    <row r="3162" spans="46:47">
      <c r="AT3162" s="690"/>
      <c r="AU3162" s="690"/>
    </row>
    <row r="3163" spans="46:47">
      <c r="AT3163" s="690"/>
      <c r="AU3163" s="690"/>
    </row>
    <row r="3164" spans="46:47">
      <c r="AT3164" s="690"/>
      <c r="AU3164" s="690"/>
    </row>
    <row r="3165" spans="46:47">
      <c r="AT3165" s="690"/>
      <c r="AU3165" s="690"/>
    </row>
    <row r="3166" spans="46:47">
      <c r="AT3166" s="690"/>
      <c r="AU3166" s="690"/>
    </row>
    <row r="3167" spans="46:47">
      <c r="AT3167" s="690"/>
      <c r="AU3167" s="690"/>
    </row>
    <row r="3168" spans="46:47">
      <c r="AT3168" s="690"/>
      <c r="AU3168" s="690"/>
    </row>
    <row r="3169" spans="46:47">
      <c r="AT3169" s="690"/>
      <c r="AU3169" s="690"/>
    </row>
    <row r="3170" spans="46:47">
      <c r="AT3170" s="690"/>
      <c r="AU3170" s="690"/>
    </row>
    <row r="3171" spans="46:47">
      <c r="AT3171" s="690"/>
      <c r="AU3171" s="690"/>
    </row>
    <row r="3172" spans="46:47">
      <c r="AT3172" s="690"/>
      <c r="AU3172" s="690"/>
    </row>
    <row r="3173" spans="46:47">
      <c r="AT3173" s="690"/>
      <c r="AU3173" s="690"/>
    </row>
    <row r="3174" spans="46:47">
      <c r="AT3174" s="690"/>
      <c r="AU3174" s="690"/>
    </row>
    <row r="3175" spans="46:47">
      <c r="AT3175" s="690"/>
      <c r="AU3175" s="690"/>
    </row>
    <row r="3176" spans="46:47">
      <c r="AT3176" s="690"/>
      <c r="AU3176" s="690"/>
    </row>
    <row r="3177" spans="46:47">
      <c r="AT3177" s="690"/>
      <c r="AU3177" s="690"/>
    </row>
    <row r="3178" spans="46:47">
      <c r="AT3178" s="690"/>
      <c r="AU3178" s="690"/>
    </row>
    <row r="3179" spans="46:47">
      <c r="AT3179" s="690"/>
      <c r="AU3179" s="690"/>
    </row>
    <row r="3180" spans="46:47">
      <c r="AT3180" s="690"/>
      <c r="AU3180" s="690"/>
    </row>
    <row r="3181" spans="46:47">
      <c r="AT3181" s="690"/>
      <c r="AU3181" s="690"/>
    </row>
    <row r="3182" spans="46:47">
      <c r="AT3182" s="690"/>
      <c r="AU3182" s="690"/>
    </row>
    <row r="3183" spans="46:47">
      <c r="AT3183" s="690"/>
      <c r="AU3183" s="690"/>
    </row>
    <row r="3184" spans="46:47">
      <c r="AT3184" s="690"/>
      <c r="AU3184" s="690"/>
    </row>
    <row r="3185" spans="46:47">
      <c r="AT3185" s="690"/>
      <c r="AU3185" s="690"/>
    </row>
    <row r="3186" spans="46:47">
      <c r="AT3186" s="690"/>
      <c r="AU3186" s="690"/>
    </row>
    <row r="3187" spans="46:47">
      <c r="AT3187" s="690"/>
      <c r="AU3187" s="690"/>
    </row>
    <row r="3188" spans="46:47">
      <c r="AT3188" s="690"/>
      <c r="AU3188" s="690"/>
    </row>
    <row r="3189" spans="46:47">
      <c r="AT3189" s="690"/>
      <c r="AU3189" s="690"/>
    </row>
    <row r="3190" spans="46:47">
      <c r="AT3190" s="690"/>
      <c r="AU3190" s="690"/>
    </row>
    <row r="3191" spans="46:47">
      <c r="AT3191" s="690"/>
      <c r="AU3191" s="690"/>
    </row>
    <row r="3192" spans="46:47">
      <c r="AT3192" s="690"/>
      <c r="AU3192" s="690"/>
    </row>
    <row r="3193" spans="46:47">
      <c r="AT3193" s="690"/>
      <c r="AU3193" s="690"/>
    </row>
    <row r="3194" spans="46:47">
      <c r="AT3194" s="690"/>
      <c r="AU3194" s="690"/>
    </row>
    <row r="3195" spans="46:47">
      <c r="AT3195" s="690"/>
      <c r="AU3195" s="690"/>
    </row>
    <row r="3196" spans="46:47">
      <c r="AT3196" s="690"/>
      <c r="AU3196" s="690"/>
    </row>
    <row r="3197" spans="46:47">
      <c r="AT3197" s="690"/>
      <c r="AU3197" s="690"/>
    </row>
    <row r="3198" spans="46:47">
      <c r="AT3198" s="690"/>
      <c r="AU3198" s="690"/>
    </row>
    <row r="3199" spans="46:47">
      <c r="AT3199" s="690"/>
      <c r="AU3199" s="690"/>
    </row>
    <row r="3200" spans="46:47">
      <c r="AT3200" s="690"/>
      <c r="AU3200" s="690"/>
    </row>
    <row r="3201" spans="46:47">
      <c r="AT3201" s="690"/>
      <c r="AU3201" s="690"/>
    </row>
    <row r="3202" spans="46:47">
      <c r="AT3202" s="690"/>
      <c r="AU3202" s="690"/>
    </row>
    <row r="3203" spans="46:47">
      <c r="AT3203" s="690"/>
      <c r="AU3203" s="690"/>
    </row>
    <row r="3204" spans="46:47">
      <c r="AT3204" s="690"/>
      <c r="AU3204" s="690"/>
    </row>
    <row r="3205" spans="46:47">
      <c r="AT3205" s="690"/>
      <c r="AU3205" s="690"/>
    </row>
    <row r="3206" spans="46:47">
      <c r="AT3206" s="690"/>
      <c r="AU3206" s="690"/>
    </row>
    <row r="3207" spans="46:47">
      <c r="AT3207" s="690"/>
      <c r="AU3207" s="690"/>
    </row>
    <row r="3208" spans="46:47">
      <c r="AT3208" s="690"/>
      <c r="AU3208" s="690"/>
    </row>
    <row r="3209" spans="46:47">
      <c r="AT3209" s="690"/>
      <c r="AU3209" s="690"/>
    </row>
    <row r="3210" spans="46:47">
      <c r="AT3210" s="690"/>
      <c r="AU3210" s="690"/>
    </row>
    <row r="3211" spans="46:47">
      <c r="AT3211" s="690"/>
      <c r="AU3211" s="690"/>
    </row>
    <row r="3212" spans="46:47">
      <c r="AT3212" s="690"/>
      <c r="AU3212" s="690"/>
    </row>
    <row r="3213" spans="46:47">
      <c r="AT3213" s="690"/>
      <c r="AU3213" s="690"/>
    </row>
    <row r="3214" spans="46:47">
      <c r="AT3214" s="690"/>
      <c r="AU3214" s="690"/>
    </row>
    <row r="3215" spans="46:47">
      <c r="AT3215" s="690"/>
      <c r="AU3215" s="690"/>
    </row>
    <row r="3216" spans="46:47">
      <c r="AT3216" s="690"/>
      <c r="AU3216" s="690"/>
    </row>
    <row r="3217" spans="46:47">
      <c r="AT3217" s="690"/>
      <c r="AU3217" s="690"/>
    </row>
    <row r="3218" spans="46:47">
      <c r="AT3218" s="690"/>
      <c r="AU3218" s="690"/>
    </row>
    <row r="3219" spans="46:47">
      <c r="AT3219" s="690"/>
      <c r="AU3219" s="690"/>
    </row>
    <row r="3220" spans="46:47">
      <c r="AT3220" s="690"/>
      <c r="AU3220" s="690"/>
    </row>
    <row r="3221" spans="46:47">
      <c r="AT3221" s="690"/>
      <c r="AU3221" s="690"/>
    </row>
    <row r="3222" spans="46:47">
      <c r="AT3222" s="690"/>
      <c r="AU3222" s="690"/>
    </row>
    <row r="3223" spans="46:47">
      <c r="AT3223" s="690"/>
      <c r="AU3223" s="690"/>
    </row>
    <row r="3224" spans="46:47">
      <c r="AT3224" s="690"/>
      <c r="AU3224" s="690"/>
    </row>
    <row r="3225" spans="46:47">
      <c r="AT3225" s="690"/>
      <c r="AU3225" s="690"/>
    </row>
    <row r="3226" spans="46:47">
      <c r="AT3226" s="690"/>
      <c r="AU3226" s="690"/>
    </row>
    <row r="3227" spans="46:47">
      <c r="AT3227" s="690"/>
      <c r="AU3227" s="690"/>
    </row>
    <row r="3228" spans="46:47">
      <c r="AT3228" s="690"/>
      <c r="AU3228" s="690"/>
    </row>
    <row r="3229" spans="46:47">
      <c r="AT3229" s="690"/>
      <c r="AU3229" s="690"/>
    </row>
    <row r="3230" spans="46:47">
      <c r="AT3230" s="690"/>
      <c r="AU3230" s="690"/>
    </row>
    <row r="3231" spans="46:47">
      <c r="AT3231" s="690"/>
      <c r="AU3231" s="690"/>
    </row>
    <row r="3232" spans="46:47">
      <c r="AT3232" s="690"/>
      <c r="AU3232" s="690"/>
    </row>
    <row r="3233" spans="46:47">
      <c r="AT3233" s="690"/>
      <c r="AU3233" s="690"/>
    </row>
    <row r="3234" spans="46:47">
      <c r="AT3234" s="690"/>
      <c r="AU3234" s="690"/>
    </row>
    <row r="3235" spans="46:47">
      <c r="AT3235" s="690"/>
      <c r="AU3235" s="690"/>
    </row>
    <row r="3236" spans="46:47">
      <c r="AT3236" s="690"/>
      <c r="AU3236" s="690"/>
    </row>
    <row r="3237" spans="46:47">
      <c r="AT3237" s="690"/>
      <c r="AU3237" s="690"/>
    </row>
    <row r="3238" spans="46:47">
      <c r="AT3238" s="690"/>
      <c r="AU3238" s="690"/>
    </row>
    <row r="3239" spans="46:47">
      <c r="AT3239" s="690"/>
      <c r="AU3239" s="690"/>
    </row>
    <row r="3240" spans="46:47">
      <c r="AT3240" s="690"/>
      <c r="AU3240" s="690"/>
    </row>
    <row r="3241" spans="46:47">
      <c r="AT3241" s="690"/>
      <c r="AU3241" s="690"/>
    </row>
    <row r="3242" spans="46:47">
      <c r="AT3242" s="690"/>
      <c r="AU3242" s="690"/>
    </row>
    <row r="3243" spans="46:47">
      <c r="AT3243" s="690"/>
      <c r="AU3243" s="690"/>
    </row>
    <row r="3244" spans="46:47">
      <c r="AT3244" s="690"/>
      <c r="AU3244" s="690"/>
    </row>
    <row r="3245" spans="46:47">
      <c r="AT3245" s="690"/>
      <c r="AU3245" s="690"/>
    </row>
    <row r="3246" spans="46:47">
      <c r="AT3246" s="690"/>
      <c r="AU3246" s="690"/>
    </row>
    <row r="3247" spans="46:47">
      <c r="AT3247" s="690"/>
      <c r="AU3247" s="690"/>
    </row>
    <row r="3248" spans="46:47">
      <c r="AT3248" s="690"/>
      <c r="AU3248" s="690"/>
    </row>
    <row r="3249" spans="46:47">
      <c r="AT3249" s="690"/>
      <c r="AU3249" s="690"/>
    </row>
    <row r="3250" spans="46:47">
      <c r="AT3250" s="690"/>
      <c r="AU3250" s="690"/>
    </row>
    <row r="3251" spans="46:47">
      <c r="AT3251" s="690"/>
      <c r="AU3251" s="690"/>
    </row>
    <row r="3252" spans="46:47">
      <c r="AT3252" s="690"/>
      <c r="AU3252" s="690"/>
    </row>
    <row r="3253" spans="46:47">
      <c r="AT3253" s="690"/>
      <c r="AU3253" s="690"/>
    </row>
    <row r="3254" spans="46:47">
      <c r="AT3254" s="690"/>
      <c r="AU3254" s="690"/>
    </row>
    <row r="3255" spans="46:47">
      <c r="AT3255" s="690"/>
      <c r="AU3255" s="690"/>
    </row>
    <row r="3256" spans="46:47">
      <c r="AT3256" s="690"/>
      <c r="AU3256" s="690"/>
    </row>
    <row r="3257" spans="46:47">
      <c r="AT3257" s="690"/>
      <c r="AU3257" s="690"/>
    </row>
    <row r="3258" spans="46:47">
      <c r="AT3258" s="690"/>
      <c r="AU3258" s="690"/>
    </row>
    <row r="3259" spans="46:47">
      <c r="AT3259" s="690"/>
      <c r="AU3259" s="690"/>
    </row>
    <row r="3260" spans="46:47">
      <c r="AT3260" s="690"/>
      <c r="AU3260" s="690"/>
    </row>
    <row r="3261" spans="46:47">
      <c r="AT3261" s="690"/>
      <c r="AU3261" s="690"/>
    </row>
    <row r="3262" spans="46:47">
      <c r="AT3262" s="690"/>
      <c r="AU3262" s="690"/>
    </row>
    <row r="3263" spans="46:47">
      <c r="AT3263" s="690"/>
      <c r="AU3263" s="690"/>
    </row>
    <row r="3264" spans="46:47">
      <c r="AT3264" s="690"/>
      <c r="AU3264" s="690"/>
    </row>
    <row r="3265" spans="46:47">
      <c r="AT3265" s="690"/>
      <c r="AU3265" s="690"/>
    </row>
    <row r="3266" spans="46:47">
      <c r="AT3266" s="690"/>
      <c r="AU3266" s="690"/>
    </row>
    <row r="3267" spans="46:47">
      <c r="AT3267" s="690"/>
      <c r="AU3267" s="690"/>
    </row>
    <row r="3268" spans="46:47">
      <c r="AT3268" s="690"/>
      <c r="AU3268" s="690"/>
    </row>
    <row r="3269" spans="46:47">
      <c r="AT3269" s="690"/>
      <c r="AU3269" s="690"/>
    </row>
    <row r="3270" spans="46:47">
      <c r="AT3270" s="690"/>
      <c r="AU3270" s="690"/>
    </row>
    <row r="3271" spans="46:47">
      <c r="AT3271" s="690"/>
      <c r="AU3271" s="690"/>
    </row>
    <row r="3272" spans="46:47">
      <c r="AT3272" s="690"/>
      <c r="AU3272" s="690"/>
    </row>
    <row r="3273" spans="46:47">
      <c r="AT3273" s="690"/>
      <c r="AU3273" s="690"/>
    </row>
    <row r="3274" spans="46:47">
      <c r="AT3274" s="690"/>
      <c r="AU3274" s="690"/>
    </row>
    <row r="3275" spans="46:47">
      <c r="AT3275" s="690"/>
      <c r="AU3275" s="690"/>
    </row>
    <row r="3276" spans="46:47">
      <c r="AT3276" s="690"/>
      <c r="AU3276" s="690"/>
    </row>
    <row r="3277" spans="46:47">
      <c r="AT3277" s="690"/>
      <c r="AU3277" s="690"/>
    </row>
    <row r="3278" spans="46:47">
      <c r="AT3278" s="690"/>
      <c r="AU3278" s="690"/>
    </row>
    <row r="3279" spans="46:47">
      <c r="AT3279" s="690"/>
      <c r="AU3279" s="690"/>
    </row>
    <row r="3280" spans="46:47">
      <c r="AT3280" s="690"/>
      <c r="AU3280" s="690"/>
    </row>
    <row r="3281" spans="46:47">
      <c r="AT3281" s="690"/>
      <c r="AU3281" s="690"/>
    </row>
    <row r="3282" spans="46:47">
      <c r="AT3282" s="690"/>
      <c r="AU3282" s="690"/>
    </row>
    <row r="3283" spans="46:47">
      <c r="AT3283" s="690"/>
      <c r="AU3283" s="690"/>
    </row>
    <row r="3284" spans="46:47">
      <c r="AT3284" s="690"/>
      <c r="AU3284" s="690"/>
    </row>
    <row r="3285" spans="46:47">
      <c r="AT3285" s="690"/>
      <c r="AU3285" s="690"/>
    </row>
    <row r="3286" spans="46:47">
      <c r="AT3286" s="690"/>
      <c r="AU3286" s="690"/>
    </row>
    <row r="3287" spans="46:47">
      <c r="AT3287" s="690"/>
      <c r="AU3287" s="690"/>
    </row>
    <row r="3288" spans="46:47">
      <c r="AT3288" s="690"/>
      <c r="AU3288" s="690"/>
    </row>
    <row r="3289" spans="46:47">
      <c r="AT3289" s="690"/>
      <c r="AU3289" s="690"/>
    </row>
    <row r="3290" spans="46:47">
      <c r="AT3290" s="690"/>
      <c r="AU3290" s="690"/>
    </row>
    <row r="3291" spans="46:47">
      <c r="AT3291" s="690"/>
      <c r="AU3291" s="690"/>
    </row>
    <row r="3292" spans="46:47">
      <c r="AT3292" s="690"/>
      <c r="AU3292" s="690"/>
    </row>
    <row r="3293" spans="46:47">
      <c r="AT3293" s="690"/>
      <c r="AU3293" s="690"/>
    </row>
    <row r="3294" spans="46:47">
      <c r="AT3294" s="690"/>
      <c r="AU3294" s="690"/>
    </row>
    <row r="3295" spans="46:47">
      <c r="AT3295" s="690"/>
      <c r="AU3295" s="690"/>
    </row>
    <row r="3296" spans="46:47">
      <c r="AT3296" s="690"/>
      <c r="AU3296" s="690"/>
    </row>
    <row r="3297" spans="46:47">
      <c r="AT3297" s="690"/>
      <c r="AU3297" s="690"/>
    </row>
    <row r="3298" spans="46:47">
      <c r="AT3298" s="690"/>
      <c r="AU3298" s="690"/>
    </row>
    <row r="3299" spans="46:47">
      <c r="AT3299" s="690"/>
      <c r="AU3299" s="690"/>
    </row>
    <row r="3300" spans="46:47">
      <c r="AT3300" s="690"/>
      <c r="AU3300" s="690"/>
    </row>
    <row r="3301" spans="46:47">
      <c r="AT3301" s="690"/>
      <c r="AU3301" s="690"/>
    </row>
    <row r="3302" spans="46:47">
      <c r="AT3302" s="690"/>
      <c r="AU3302" s="690"/>
    </row>
    <row r="3303" spans="46:47">
      <c r="AT3303" s="690"/>
      <c r="AU3303" s="690"/>
    </row>
    <row r="3304" spans="46:47">
      <c r="AT3304" s="690"/>
      <c r="AU3304" s="690"/>
    </row>
    <row r="3305" spans="46:47">
      <c r="AT3305" s="690"/>
      <c r="AU3305" s="690"/>
    </row>
    <row r="3306" spans="46:47">
      <c r="AT3306" s="690"/>
      <c r="AU3306" s="690"/>
    </row>
    <row r="3307" spans="46:47">
      <c r="AT3307" s="690"/>
      <c r="AU3307" s="690"/>
    </row>
    <row r="3308" spans="46:47">
      <c r="AT3308" s="690"/>
      <c r="AU3308" s="690"/>
    </row>
    <row r="3309" spans="46:47">
      <c r="AT3309" s="690"/>
      <c r="AU3309" s="690"/>
    </row>
    <row r="3310" spans="46:47">
      <c r="AT3310" s="690"/>
      <c r="AU3310" s="690"/>
    </row>
    <row r="3311" spans="46:47">
      <c r="AT3311" s="690"/>
      <c r="AU3311" s="690"/>
    </row>
    <row r="3312" spans="46:47">
      <c r="AT3312" s="690"/>
      <c r="AU3312" s="690"/>
    </row>
    <row r="3313" spans="46:47">
      <c r="AT3313" s="690"/>
      <c r="AU3313" s="690"/>
    </row>
    <row r="3314" spans="46:47">
      <c r="AT3314" s="690"/>
      <c r="AU3314" s="690"/>
    </row>
    <row r="3315" spans="46:47">
      <c r="AT3315" s="690"/>
      <c r="AU3315" s="690"/>
    </row>
    <row r="3316" spans="46:47">
      <c r="AT3316" s="690"/>
      <c r="AU3316" s="690"/>
    </row>
    <row r="3317" spans="46:47">
      <c r="AT3317" s="690"/>
      <c r="AU3317" s="690"/>
    </row>
    <row r="3318" spans="46:47">
      <c r="AT3318" s="690"/>
      <c r="AU3318" s="690"/>
    </row>
    <row r="3319" spans="46:47">
      <c r="AT3319" s="690"/>
      <c r="AU3319" s="690"/>
    </row>
    <row r="3320" spans="46:47">
      <c r="AT3320" s="690"/>
      <c r="AU3320" s="690"/>
    </row>
    <row r="3321" spans="46:47">
      <c r="AT3321" s="690"/>
      <c r="AU3321" s="690"/>
    </row>
    <row r="3322" spans="46:47">
      <c r="AT3322" s="690"/>
      <c r="AU3322" s="690"/>
    </row>
    <row r="3323" spans="46:47">
      <c r="AT3323" s="690"/>
      <c r="AU3323" s="690"/>
    </row>
    <row r="3324" spans="46:47">
      <c r="AT3324" s="690"/>
      <c r="AU3324" s="690"/>
    </row>
    <row r="3325" spans="46:47">
      <c r="AT3325" s="690"/>
      <c r="AU3325" s="690"/>
    </row>
    <row r="3326" spans="46:47">
      <c r="AT3326" s="690"/>
      <c r="AU3326" s="690"/>
    </row>
    <row r="3327" spans="46:47">
      <c r="AT3327" s="690"/>
      <c r="AU3327" s="690"/>
    </row>
    <row r="3328" spans="46:47">
      <c r="AT3328" s="690"/>
      <c r="AU3328" s="690"/>
    </row>
    <row r="3329" spans="46:47">
      <c r="AT3329" s="690"/>
      <c r="AU3329" s="690"/>
    </row>
    <row r="3330" spans="46:47">
      <c r="AT3330" s="690"/>
      <c r="AU3330" s="690"/>
    </row>
    <row r="3331" spans="46:47">
      <c r="AT3331" s="690"/>
      <c r="AU3331" s="690"/>
    </row>
    <row r="3332" spans="46:47">
      <c r="AT3332" s="690"/>
      <c r="AU3332" s="690"/>
    </row>
    <row r="3333" spans="46:47">
      <c r="AT3333" s="690"/>
      <c r="AU3333" s="690"/>
    </row>
    <row r="3334" spans="46:47">
      <c r="AT3334" s="690"/>
      <c r="AU3334" s="690"/>
    </row>
    <row r="3335" spans="46:47">
      <c r="AT3335" s="690"/>
      <c r="AU3335" s="690"/>
    </row>
    <row r="3336" spans="46:47">
      <c r="AT3336" s="690"/>
      <c r="AU3336" s="690"/>
    </row>
    <row r="3337" spans="46:47">
      <c r="AT3337" s="690"/>
      <c r="AU3337" s="690"/>
    </row>
    <row r="3338" spans="46:47">
      <c r="AT3338" s="690"/>
      <c r="AU3338" s="690"/>
    </row>
    <row r="3339" spans="46:47">
      <c r="AT3339" s="690"/>
      <c r="AU3339" s="690"/>
    </row>
    <row r="3340" spans="46:47">
      <c r="AT3340" s="690"/>
      <c r="AU3340" s="690"/>
    </row>
    <row r="3341" spans="46:47">
      <c r="AT3341" s="690"/>
      <c r="AU3341" s="690"/>
    </row>
    <row r="3342" spans="46:47">
      <c r="AT3342" s="690"/>
      <c r="AU3342" s="690"/>
    </row>
    <row r="3343" spans="46:47">
      <c r="AT3343" s="690"/>
      <c r="AU3343" s="690"/>
    </row>
    <row r="3344" spans="46:47">
      <c r="AT3344" s="690"/>
      <c r="AU3344" s="690"/>
    </row>
    <row r="3345" spans="46:47">
      <c r="AT3345" s="690"/>
      <c r="AU3345" s="690"/>
    </row>
    <row r="3346" spans="46:47">
      <c r="AT3346" s="690"/>
      <c r="AU3346" s="690"/>
    </row>
    <row r="3347" spans="46:47">
      <c r="AT3347" s="690"/>
      <c r="AU3347" s="690"/>
    </row>
    <row r="3348" spans="46:47">
      <c r="AT3348" s="690"/>
      <c r="AU3348" s="690"/>
    </row>
    <row r="3349" spans="46:47">
      <c r="AT3349" s="690"/>
      <c r="AU3349" s="690"/>
    </row>
    <row r="3350" spans="46:47">
      <c r="AT3350" s="690"/>
      <c r="AU3350" s="690"/>
    </row>
    <row r="3351" spans="46:47">
      <c r="AT3351" s="690"/>
      <c r="AU3351" s="690"/>
    </row>
    <row r="3352" spans="46:47">
      <c r="AT3352" s="690"/>
      <c r="AU3352" s="690"/>
    </row>
    <row r="3353" spans="46:47">
      <c r="AT3353" s="690"/>
      <c r="AU3353" s="690"/>
    </row>
    <row r="3354" spans="46:47">
      <c r="AT3354" s="690"/>
      <c r="AU3354" s="690"/>
    </row>
    <row r="3355" spans="46:47">
      <c r="AT3355" s="690"/>
      <c r="AU3355" s="690"/>
    </row>
    <row r="3356" spans="46:47">
      <c r="AT3356" s="690"/>
      <c r="AU3356" s="690"/>
    </row>
    <row r="3357" spans="46:47">
      <c r="AT3357" s="690"/>
      <c r="AU3357" s="690"/>
    </row>
    <row r="3358" spans="46:47">
      <c r="AT3358" s="690"/>
      <c r="AU3358" s="690"/>
    </row>
    <row r="3359" spans="46:47">
      <c r="AT3359" s="690"/>
      <c r="AU3359" s="690"/>
    </row>
    <row r="3360" spans="46:47">
      <c r="AT3360" s="690"/>
      <c r="AU3360" s="690"/>
    </row>
    <row r="3361" spans="46:47">
      <c r="AT3361" s="690"/>
      <c r="AU3361" s="690"/>
    </row>
    <row r="3362" spans="46:47">
      <c r="AT3362" s="690"/>
      <c r="AU3362" s="690"/>
    </row>
    <row r="3363" spans="46:47">
      <c r="AT3363" s="690"/>
      <c r="AU3363" s="690"/>
    </row>
    <row r="3364" spans="46:47">
      <c r="AT3364" s="690"/>
      <c r="AU3364" s="690"/>
    </row>
    <row r="3365" spans="46:47">
      <c r="AT3365" s="690"/>
      <c r="AU3365" s="690"/>
    </row>
    <row r="3366" spans="46:47">
      <c r="AT3366" s="690"/>
      <c r="AU3366" s="690"/>
    </row>
    <row r="3367" spans="46:47">
      <c r="AT3367" s="690"/>
      <c r="AU3367" s="690"/>
    </row>
    <row r="3368" spans="46:47">
      <c r="AT3368" s="690"/>
      <c r="AU3368" s="690"/>
    </row>
    <row r="3369" spans="46:47">
      <c r="AT3369" s="690"/>
      <c r="AU3369" s="690"/>
    </row>
    <row r="3370" spans="46:47">
      <c r="AT3370" s="690"/>
      <c r="AU3370" s="690"/>
    </row>
    <row r="3371" spans="46:47">
      <c r="AT3371" s="690"/>
      <c r="AU3371" s="690"/>
    </row>
    <row r="3372" spans="46:47">
      <c r="AT3372" s="690"/>
      <c r="AU3372" s="690"/>
    </row>
    <row r="3373" spans="46:47">
      <c r="AT3373" s="690"/>
      <c r="AU3373" s="690"/>
    </row>
    <row r="3374" spans="46:47">
      <c r="AT3374" s="690"/>
      <c r="AU3374" s="690"/>
    </row>
    <row r="3375" spans="46:47">
      <c r="AT3375" s="690"/>
      <c r="AU3375" s="690"/>
    </row>
    <row r="3376" spans="46:47">
      <c r="AT3376" s="690"/>
      <c r="AU3376" s="690"/>
    </row>
    <row r="3377" spans="46:47">
      <c r="AT3377" s="690"/>
      <c r="AU3377" s="690"/>
    </row>
    <row r="3378" spans="46:47">
      <c r="AT3378" s="690"/>
      <c r="AU3378" s="690"/>
    </row>
    <row r="3379" spans="46:47">
      <c r="AT3379" s="690"/>
      <c r="AU3379" s="690"/>
    </row>
    <row r="3380" spans="46:47">
      <c r="AT3380" s="690"/>
      <c r="AU3380" s="690"/>
    </row>
    <row r="3381" spans="46:47">
      <c r="AT3381" s="690"/>
      <c r="AU3381" s="690"/>
    </row>
    <row r="3382" spans="46:47">
      <c r="AT3382" s="690"/>
      <c r="AU3382" s="690"/>
    </row>
    <row r="3383" spans="46:47">
      <c r="AT3383" s="690"/>
      <c r="AU3383" s="690"/>
    </row>
    <row r="3384" spans="46:47">
      <c r="AT3384" s="690"/>
      <c r="AU3384" s="690"/>
    </row>
    <row r="3385" spans="46:47">
      <c r="AT3385" s="690"/>
      <c r="AU3385" s="690"/>
    </row>
    <row r="3386" spans="46:47">
      <c r="AT3386" s="690"/>
      <c r="AU3386" s="690"/>
    </row>
    <row r="3387" spans="46:47">
      <c r="AT3387" s="690"/>
      <c r="AU3387" s="690"/>
    </row>
    <row r="3388" spans="46:47">
      <c r="AT3388" s="690"/>
      <c r="AU3388" s="690"/>
    </row>
    <row r="3389" spans="46:47">
      <c r="AT3389" s="690"/>
      <c r="AU3389" s="690"/>
    </row>
    <row r="3390" spans="46:47">
      <c r="AT3390" s="690"/>
      <c r="AU3390" s="690"/>
    </row>
    <row r="3391" spans="46:47">
      <c r="AT3391" s="690"/>
      <c r="AU3391" s="690"/>
    </row>
    <row r="3392" spans="46:47">
      <c r="AT3392" s="690"/>
      <c r="AU3392" s="690"/>
    </row>
    <row r="3393" spans="46:47">
      <c r="AT3393" s="690"/>
      <c r="AU3393" s="690"/>
    </row>
    <row r="3394" spans="46:47">
      <c r="AT3394" s="690"/>
      <c r="AU3394" s="690"/>
    </row>
    <row r="3395" spans="46:47">
      <c r="AT3395" s="690"/>
      <c r="AU3395" s="690"/>
    </row>
    <row r="3396" spans="46:47">
      <c r="AT3396" s="690"/>
      <c r="AU3396" s="690"/>
    </row>
    <row r="3397" spans="46:47">
      <c r="AT3397" s="690"/>
      <c r="AU3397" s="690"/>
    </row>
    <row r="3398" spans="46:47">
      <c r="AT3398" s="690"/>
      <c r="AU3398" s="690"/>
    </row>
    <row r="3399" spans="46:47">
      <c r="AT3399" s="690"/>
      <c r="AU3399" s="690"/>
    </row>
    <row r="3400" spans="46:47">
      <c r="AT3400" s="690"/>
      <c r="AU3400" s="690"/>
    </row>
    <row r="3401" spans="46:47">
      <c r="AT3401" s="690"/>
      <c r="AU3401" s="690"/>
    </row>
    <row r="3402" spans="46:47">
      <c r="AT3402" s="690"/>
      <c r="AU3402" s="690"/>
    </row>
    <row r="3403" spans="46:47">
      <c r="AT3403" s="690"/>
      <c r="AU3403" s="690"/>
    </row>
    <row r="3404" spans="46:47">
      <c r="AT3404" s="690"/>
      <c r="AU3404" s="690"/>
    </row>
    <row r="3405" spans="46:47">
      <c r="AT3405" s="690"/>
      <c r="AU3405" s="690"/>
    </row>
    <row r="3406" spans="46:47">
      <c r="AT3406" s="690"/>
      <c r="AU3406" s="690"/>
    </row>
    <row r="3407" spans="46:47">
      <c r="AT3407" s="690"/>
      <c r="AU3407" s="690"/>
    </row>
    <row r="3408" spans="46:47">
      <c r="AT3408" s="690"/>
      <c r="AU3408" s="690"/>
    </row>
    <row r="3409" spans="46:47">
      <c r="AT3409" s="690"/>
      <c r="AU3409" s="690"/>
    </row>
    <row r="3410" spans="46:47">
      <c r="AT3410" s="690"/>
      <c r="AU3410" s="690"/>
    </row>
    <row r="3411" spans="46:47">
      <c r="AT3411" s="690"/>
      <c r="AU3411" s="690"/>
    </row>
    <row r="3412" spans="46:47">
      <c r="AT3412" s="690"/>
      <c r="AU3412" s="690"/>
    </row>
    <row r="3413" spans="46:47">
      <c r="AT3413" s="690"/>
      <c r="AU3413" s="690"/>
    </row>
    <row r="3414" spans="46:47">
      <c r="AT3414" s="690"/>
      <c r="AU3414" s="690"/>
    </row>
    <row r="3415" spans="46:47">
      <c r="AT3415" s="690"/>
      <c r="AU3415" s="690"/>
    </row>
    <row r="3416" spans="46:47">
      <c r="AT3416" s="690"/>
      <c r="AU3416" s="690"/>
    </row>
    <row r="3417" spans="46:47">
      <c r="AT3417" s="690"/>
      <c r="AU3417" s="690"/>
    </row>
    <row r="3418" spans="46:47">
      <c r="AT3418" s="690"/>
      <c r="AU3418" s="690"/>
    </row>
    <row r="3419" spans="46:47">
      <c r="AT3419" s="690"/>
      <c r="AU3419" s="690"/>
    </row>
    <row r="3420" spans="46:47">
      <c r="AT3420" s="690"/>
      <c r="AU3420" s="690"/>
    </row>
    <row r="3421" spans="46:47">
      <c r="AT3421" s="690"/>
      <c r="AU3421" s="690"/>
    </row>
    <row r="3422" spans="46:47">
      <c r="AT3422" s="690"/>
      <c r="AU3422" s="690"/>
    </row>
    <row r="3423" spans="46:47">
      <c r="AT3423" s="690"/>
      <c r="AU3423" s="690"/>
    </row>
    <row r="3424" spans="46:47">
      <c r="AT3424" s="690"/>
      <c r="AU3424" s="690"/>
    </row>
    <row r="3425" spans="46:47">
      <c r="AT3425" s="690"/>
      <c r="AU3425" s="690"/>
    </row>
    <row r="3426" spans="46:47">
      <c r="AT3426" s="690"/>
      <c r="AU3426" s="690"/>
    </row>
    <row r="3427" spans="46:47">
      <c r="AT3427" s="690"/>
      <c r="AU3427" s="690"/>
    </row>
    <row r="3428" spans="46:47">
      <c r="AT3428" s="690"/>
      <c r="AU3428" s="690"/>
    </row>
    <row r="3429" spans="46:47">
      <c r="AT3429" s="690"/>
      <c r="AU3429" s="690"/>
    </row>
    <row r="3430" spans="46:47">
      <c r="AT3430" s="690"/>
      <c r="AU3430" s="690"/>
    </row>
    <row r="3431" spans="46:47">
      <c r="AT3431" s="690"/>
      <c r="AU3431" s="690"/>
    </row>
    <row r="3432" spans="46:47">
      <c r="AT3432" s="690"/>
      <c r="AU3432" s="690"/>
    </row>
    <row r="3433" spans="46:47">
      <c r="AT3433" s="690"/>
      <c r="AU3433" s="690"/>
    </row>
    <row r="3434" spans="46:47">
      <c r="AT3434" s="690"/>
      <c r="AU3434" s="690"/>
    </row>
    <row r="3435" spans="46:47">
      <c r="AT3435" s="690"/>
      <c r="AU3435" s="690"/>
    </row>
    <row r="3436" spans="46:47">
      <c r="AT3436" s="690"/>
      <c r="AU3436" s="690"/>
    </row>
    <row r="3437" spans="46:47">
      <c r="AT3437" s="690"/>
      <c r="AU3437" s="690"/>
    </row>
    <row r="3438" spans="46:47">
      <c r="AT3438" s="690"/>
      <c r="AU3438" s="690"/>
    </row>
    <row r="3439" spans="46:47">
      <c r="AT3439" s="690"/>
      <c r="AU3439" s="690"/>
    </row>
    <row r="3440" spans="46:47">
      <c r="AT3440" s="690"/>
      <c r="AU3440" s="690"/>
    </row>
    <row r="3441" spans="46:47">
      <c r="AT3441" s="690"/>
      <c r="AU3441" s="690"/>
    </row>
    <row r="3442" spans="46:47">
      <c r="AT3442" s="690"/>
      <c r="AU3442" s="690"/>
    </row>
    <row r="3443" spans="46:47">
      <c r="AT3443" s="690"/>
      <c r="AU3443" s="690"/>
    </row>
    <row r="3444" spans="46:47">
      <c r="AT3444" s="690"/>
      <c r="AU3444" s="690"/>
    </row>
    <row r="3445" spans="46:47">
      <c r="AT3445" s="690"/>
      <c r="AU3445" s="690"/>
    </row>
    <row r="3446" spans="46:47">
      <c r="AT3446" s="690"/>
      <c r="AU3446" s="690"/>
    </row>
    <row r="3447" spans="46:47">
      <c r="AT3447" s="690"/>
      <c r="AU3447" s="690"/>
    </row>
    <row r="3448" spans="46:47">
      <c r="AT3448" s="690"/>
      <c r="AU3448" s="690"/>
    </row>
    <row r="3449" spans="46:47">
      <c r="AT3449" s="690"/>
      <c r="AU3449" s="690"/>
    </row>
    <row r="3450" spans="46:47">
      <c r="AT3450" s="690"/>
      <c r="AU3450" s="690"/>
    </row>
    <row r="3451" spans="46:47">
      <c r="AT3451" s="690"/>
      <c r="AU3451" s="690"/>
    </row>
    <row r="3452" spans="46:47">
      <c r="AT3452" s="690"/>
      <c r="AU3452" s="690"/>
    </row>
    <row r="3453" spans="46:47">
      <c r="AT3453" s="690"/>
      <c r="AU3453" s="690"/>
    </row>
    <row r="3454" spans="46:47">
      <c r="AT3454" s="690"/>
      <c r="AU3454" s="690"/>
    </row>
    <row r="3455" spans="46:47">
      <c r="AT3455" s="690"/>
      <c r="AU3455" s="690"/>
    </row>
    <row r="3456" spans="46:47">
      <c r="AT3456" s="690"/>
      <c r="AU3456" s="690"/>
    </row>
    <row r="3457" spans="46:47">
      <c r="AT3457" s="690"/>
      <c r="AU3457" s="690"/>
    </row>
    <row r="3458" spans="46:47">
      <c r="AT3458" s="690"/>
      <c r="AU3458" s="690"/>
    </row>
    <row r="3459" spans="46:47">
      <c r="AT3459" s="690"/>
      <c r="AU3459" s="690"/>
    </row>
    <row r="3460" spans="46:47">
      <c r="AT3460" s="690"/>
      <c r="AU3460" s="690"/>
    </row>
    <row r="3461" spans="46:47">
      <c r="AT3461" s="690"/>
      <c r="AU3461" s="690"/>
    </row>
    <row r="3462" spans="46:47">
      <c r="AT3462" s="690"/>
      <c r="AU3462" s="690"/>
    </row>
    <row r="3463" spans="46:47">
      <c r="AT3463" s="690"/>
      <c r="AU3463" s="690"/>
    </row>
    <row r="3464" spans="46:47">
      <c r="AT3464" s="690"/>
      <c r="AU3464" s="690"/>
    </row>
    <row r="3465" spans="46:47">
      <c r="AT3465" s="690"/>
      <c r="AU3465" s="690"/>
    </row>
    <row r="3466" spans="46:47">
      <c r="AT3466" s="690"/>
      <c r="AU3466" s="690"/>
    </row>
    <row r="3467" spans="46:47">
      <c r="AT3467" s="690"/>
      <c r="AU3467" s="690"/>
    </row>
    <row r="3468" spans="46:47">
      <c r="AT3468" s="690"/>
      <c r="AU3468" s="690"/>
    </row>
    <row r="3469" spans="46:47">
      <c r="AT3469" s="690"/>
      <c r="AU3469" s="690"/>
    </row>
    <row r="3470" spans="46:47">
      <c r="AT3470" s="690"/>
      <c r="AU3470" s="690"/>
    </row>
    <row r="3471" spans="46:47">
      <c r="AT3471" s="690"/>
      <c r="AU3471" s="690"/>
    </row>
    <row r="3472" spans="46:47">
      <c r="AT3472" s="690"/>
      <c r="AU3472" s="690"/>
    </row>
    <row r="3473" spans="46:47">
      <c r="AT3473" s="690"/>
      <c r="AU3473" s="690"/>
    </row>
    <row r="3474" spans="46:47">
      <c r="AT3474" s="690"/>
      <c r="AU3474" s="690"/>
    </row>
    <row r="3475" spans="46:47">
      <c r="AT3475" s="690"/>
      <c r="AU3475" s="690"/>
    </row>
    <row r="3476" spans="46:47">
      <c r="AT3476" s="690"/>
      <c r="AU3476" s="690"/>
    </row>
    <row r="3477" spans="46:47">
      <c r="AT3477" s="690"/>
      <c r="AU3477" s="690"/>
    </row>
    <row r="3478" spans="46:47">
      <c r="AT3478" s="690"/>
      <c r="AU3478" s="690"/>
    </row>
    <row r="3479" spans="46:47">
      <c r="AT3479" s="690"/>
      <c r="AU3479" s="690"/>
    </row>
    <row r="3480" spans="46:47">
      <c r="AT3480" s="690"/>
      <c r="AU3480" s="690"/>
    </row>
    <row r="3481" spans="46:47">
      <c r="AT3481" s="690"/>
      <c r="AU3481" s="690"/>
    </row>
    <row r="3482" spans="46:47">
      <c r="AT3482" s="690"/>
      <c r="AU3482" s="690"/>
    </row>
    <row r="3483" spans="46:47">
      <c r="AT3483" s="690"/>
      <c r="AU3483" s="690"/>
    </row>
    <row r="3484" spans="46:47">
      <c r="AT3484" s="690"/>
      <c r="AU3484" s="690"/>
    </row>
    <row r="3485" spans="46:47">
      <c r="AT3485" s="690"/>
      <c r="AU3485" s="690"/>
    </row>
    <row r="3486" spans="46:47">
      <c r="AT3486" s="690"/>
      <c r="AU3486" s="690"/>
    </row>
    <row r="3487" spans="46:47">
      <c r="AT3487" s="690"/>
      <c r="AU3487" s="690"/>
    </row>
    <row r="3488" spans="46:47">
      <c r="AT3488" s="690"/>
      <c r="AU3488" s="690"/>
    </row>
    <row r="3489" spans="46:47">
      <c r="AT3489" s="690"/>
      <c r="AU3489" s="690"/>
    </row>
    <row r="3490" spans="46:47">
      <c r="AT3490" s="690"/>
      <c r="AU3490" s="690"/>
    </row>
    <row r="3491" spans="46:47">
      <c r="AT3491" s="690"/>
      <c r="AU3491" s="690"/>
    </row>
    <row r="3492" spans="46:47">
      <c r="AT3492" s="690"/>
      <c r="AU3492" s="690"/>
    </row>
    <row r="3493" spans="46:47">
      <c r="AT3493" s="690"/>
      <c r="AU3493" s="690"/>
    </row>
    <row r="3494" spans="46:47">
      <c r="AT3494" s="690"/>
      <c r="AU3494" s="690"/>
    </row>
    <row r="3495" spans="46:47">
      <c r="AT3495" s="690"/>
      <c r="AU3495" s="690"/>
    </row>
    <row r="3496" spans="46:47">
      <c r="AT3496" s="690"/>
      <c r="AU3496" s="690"/>
    </row>
    <row r="3497" spans="46:47">
      <c r="AT3497" s="690"/>
      <c r="AU3497" s="690"/>
    </row>
    <row r="3498" spans="46:47">
      <c r="AT3498" s="690"/>
      <c r="AU3498" s="690"/>
    </row>
    <row r="3499" spans="46:47">
      <c r="AT3499" s="690"/>
      <c r="AU3499" s="690"/>
    </row>
    <row r="3500" spans="46:47">
      <c r="AT3500" s="690"/>
      <c r="AU3500" s="690"/>
    </row>
    <row r="3501" spans="46:47">
      <c r="AT3501" s="690"/>
      <c r="AU3501" s="690"/>
    </row>
    <row r="3502" spans="46:47">
      <c r="AT3502" s="690"/>
      <c r="AU3502" s="690"/>
    </row>
    <row r="3503" spans="46:47">
      <c r="AT3503" s="690"/>
      <c r="AU3503" s="690"/>
    </row>
    <row r="3504" spans="46:47">
      <c r="AT3504" s="690"/>
      <c r="AU3504" s="690"/>
    </row>
    <row r="3505" spans="46:47">
      <c r="AT3505" s="690"/>
      <c r="AU3505" s="690"/>
    </row>
    <row r="3506" spans="46:47">
      <c r="AT3506" s="690"/>
      <c r="AU3506" s="690"/>
    </row>
    <row r="3507" spans="46:47">
      <c r="AT3507" s="690"/>
      <c r="AU3507" s="690"/>
    </row>
    <row r="3508" spans="46:47">
      <c r="AT3508" s="690"/>
      <c r="AU3508" s="690"/>
    </row>
    <row r="3509" spans="46:47">
      <c r="AT3509" s="690"/>
      <c r="AU3509" s="690"/>
    </row>
    <row r="3510" spans="46:47">
      <c r="AT3510" s="690"/>
      <c r="AU3510" s="690"/>
    </row>
    <row r="3511" spans="46:47">
      <c r="AT3511" s="690"/>
      <c r="AU3511" s="690"/>
    </row>
    <row r="3512" spans="46:47">
      <c r="AT3512" s="690"/>
      <c r="AU3512" s="690"/>
    </row>
    <row r="3513" spans="46:47">
      <c r="AT3513" s="690"/>
      <c r="AU3513" s="690"/>
    </row>
    <row r="3514" spans="46:47">
      <c r="AT3514" s="690"/>
      <c r="AU3514" s="690"/>
    </row>
    <row r="3515" spans="46:47">
      <c r="AT3515" s="690"/>
      <c r="AU3515" s="690"/>
    </row>
    <row r="3516" spans="46:47">
      <c r="AT3516" s="690"/>
      <c r="AU3516" s="690"/>
    </row>
    <row r="3517" spans="46:47">
      <c r="AT3517" s="690"/>
      <c r="AU3517" s="690"/>
    </row>
    <row r="3518" spans="46:47">
      <c r="AT3518" s="690"/>
      <c r="AU3518" s="690"/>
    </row>
    <row r="3519" spans="46:47">
      <c r="AT3519" s="690"/>
      <c r="AU3519" s="690"/>
    </row>
    <row r="3520" spans="46:47">
      <c r="AT3520" s="690"/>
      <c r="AU3520" s="690"/>
    </row>
    <row r="3521" spans="46:47">
      <c r="AT3521" s="690"/>
      <c r="AU3521" s="690"/>
    </row>
    <row r="3522" spans="46:47">
      <c r="AT3522" s="690"/>
      <c r="AU3522" s="690"/>
    </row>
    <row r="3523" spans="46:47">
      <c r="AT3523" s="690"/>
      <c r="AU3523" s="690"/>
    </row>
    <row r="3524" spans="46:47">
      <c r="AT3524" s="690"/>
      <c r="AU3524" s="690"/>
    </row>
    <row r="3525" spans="46:47">
      <c r="AT3525" s="690"/>
      <c r="AU3525" s="690"/>
    </row>
    <row r="3526" spans="46:47">
      <c r="AT3526" s="690"/>
      <c r="AU3526" s="690"/>
    </row>
    <row r="3527" spans="46:47">
      <c r="AT3527" s="690"/>
      <c r="AU3527" s="690"/>
    </row>
    <row r="3528" spans="46:47">
      <c r="AT3528" s="690"/>
      <c r="AU3528" s="690"/>
    </row>
    <row r="3529" spans="46:47">
      <c r="AT3529" s="690"/>
      <c r="AU3529" s="690"/>
    </row>
    <row r="3530" spans="46:47">
      <c r="AT3530" s="690"/>
      <c r="AU3530" s="690"/>
    </row>
    <row r="3531" spans="46:47">
      <c r="AT3531" s="690"/>
      <c r="AU3531" s="690"/>
    </row>
    <row r="3532" spans="46:47">
      <c r="AT3532" s="690"/>
      <c r="AU3532" s="690"/>
    </row>
    <row r="3533" spans="46:47">
      <c r="AT3533" s="690"/>
      <c r="AU3533" s="690"/>
    </row>
    <row r="3534" spans="46:47">
      <c r="AT3534" s="690"/>
      <c r="AU3534" s="690"/>
    </row>
    <row r="3535" spans="46:47">
      <c r="AT3535" s="690"/>
      <c r="AU3535" s="690"/>
    </row>
    <row r="3536" spans="46:47">
      <c r="AT3536" s="690"/>
      <c r="AU3536" s="690"/>
    </row>
    <row r="3537" spans="46:47">
      <c r="AT3537" s="690"/>
      <c r="AU3537" s="690"/>
    </row>
    <row r="3538" spans="46:47">
      <c r="AT3538" s="690"/>
      <c r="AU3538" s="690"/>
    </row>
    <row r="3539" spans="46:47">
      <c r="AT3539" s="690"/>
      <c r="AU3539" s="690"/>
    </row>
    <row r="3540" spans="46:47">
      <c r="AT3540" s="690"/>
      <c r="AU3540" s="690"/>
    </row>
    <row r="3541" spans="46:47">
      <c r="AT3541" s="690"/>
      <c r="AU3541" s="690"/>
    </row>
    <row r="3542" spans="46:47">
      <c r="AT3542" s="690"/>
      <c r="AU3542" s="690"/>
    </row>
    <row r="3543" spans="46:47">
      <c r="AT3543" s="690"/>
      <c r="AU3543" s="690"/>
    </row>
    <row r="3544" spans="46:47">
      <c r="AT3544" s="690"/>
      <c r="AU3544" s="690"/>
    </row>
    <row r="3545" spans="46:47">
      <c r="AT3545" s="690"/>
      <c r="AU3545" s="690"/>
    </row>
    <row r="3546" spans="46:47">
      <c r="AT3546" s="690"/>
      <c r="AU3546" s="690"/>
    </row>
    <row r="3547" spans="46:47">
      <c r="AT3547" s="690"/>
      <c r="AU3547" s="690"/>
    </row>
    <row r="3548" spans="46:47">
      <c r="AT3548" s="690"/>
      <c r="AU3548" s="690"/>
    </row>
    <row r="3549" spans="46:47">
      <c r="AT3549" s="690"/>
      <c r="AU3549" s="690"/>
    </row>
    <row r="3550" spans="46:47">
      <c r="AT3550" s="690"/>
      <c r="AU3550" s="690"/>
    </row>
    <row r="3551" spans="46:47">
      <c r="AT3551" s="690"/>
      <c r="AU3551" s="690"/>
    </row>
    <row r="3552" spans="46:47">
      <c r="AT3552" s="690"/>
      <c r="AU3552" s="690"/>
    </row>
    <row r="3553" spans="46:47">
      <c r="AT3553" s="690"/>
      <c r="AU3553" s="690"/>
    </row>
    <row r="3554" spans="46:47">
      <c r="AT3554" s="690"/>
      <c r="AU3554" s="690"/>
    </row>
    <row r="3555" spans="46:47">
      <c r="AT3555" s="690"/>
      <c r="AU3555" s="690"/>
    </row>
    <row r="3556" spans="46:47">
      <c r="AT3556" s="690"/>
      <c r="AU3556" s="690"/>
    </row>
    <row r="3557" spans="46:47">
      <c r="AT3557" s="690"/>
      <c r="AU3557" s="690"/>
    </row>
    <row r="3558" spans="46:47">
      <c r="AT3558" s="690"/>
      <c r="AU3558" s="690"/>
    </row>
    <row r="3559" spans="46:47">
      <c r="AT3559" s="690"/>
      <c r="AU3559" s="690"/>
    </row>
    <row r="3560" spans="46:47">
      <c r="AT3560" s="690"/>
      <c r="AU3560" s="690"/>
    </row>
    <row r="3561" spans="46:47">
      <c r="AT3561" s="690"/>
      <c r="AU3561" s="690"/>
    </row>
    <row r="3562" spans="46:47">
      <c r="AT3562" s="690"/>
      <c r="AU3562" s="690"/>
    </row>
    <row r="3563" spans="46:47">
      <c r="AT3563" s="690"/>
      <c r="AU3563" s="690"/>
    </row>
    <row r="3564" spans="46:47">
      <c r="AT3564" s="690"/>
      <c r="AU3564" s="690"/>
    </row>
    <row r="3565" spans="46:47">
      <c r="AT3565" s="690"/>
      <c r="AU3565" s="690"/>
    </row>
    <row r="3566" spans="46:47">
      <c r="AT3566" s="690"/>
      <c r="AU3566" s="690"/>
    </row>
    <row r="3567" spans="46:47">
      <c r="AT3567" s="690"/>
      <c r="AU3567" s="690"/>
    </row>
    <row r="3568" spans="46:47">
      <c r="AT3568" s="690"/>
      <c r="AU3568" s="690"/>
    </row>
    <row r="3569" spans="46:47">
      <c r="AT3569" s="690"/>
      <c r="AU3569" s="690"/>
    </row>
    <row r="3570" spans="46:47">
      <c r="AT3570" s="690"/>
      <c r="AU3570" s="690"/>
    </row>
    <row r="3571" spans="46:47">
      <c r="AT3571" s="690"/>
      <c r="AU3571" s="690"/>
    </row>
    <row r="3572" spans="46:47">
      <c r="AT3572" s="690"/>
      <c r="AU3572" s="690"/>
    </row>
    <row r="3573" spans="46:47">
      <c r="AT3573" s="690"/>
      <c r="AU3573" s="690"/>
    </row>
    <row r="3574" spans="46:47">
      <c r="AT3574" s="690"/>
      <c r="AU3574" s="690"/>
    </row>
    <row r="3575" spans="46:47">
      <c r="AT3575" s="690"/>
      <c r="AU3575" s="690"/>
    </row>
    <row r="3576" spans="46:47">
      <c r="AT3576" s="690"/>
      <c r="AU3576" s="690"/>
    </row>
    <row r="3577" spans="46:47">
      <c r="AT3577" s="690"/>
      <c r="AU3577" s="690"/>
    </row>
    <row r="3578" spans="46:47">
      <c r="AT3578" s="690"/>
      <c r="AU3578" s="690"/>
    </row>
    <row r="3579" spans="46:47">
      <c r="AT3579" s="690"/>
      <c r="AU3579" s="690"/>
    </row>
    <row r="3580" spans="46:47">
      <c r="AT3580" s="690"/>
      <c r="AU3580" s="690"/>
    </row>
    <row r="3581" spans="46:47">
      <c r="AT3581" s="690"/>
      <c r="AU3581" s="690"/>
    </row>
    <row r="3582" spans="46:47">
      <c r="AT3582" s="690"/>
      <c r="AU3582" s="690"/>
    </row>
    <row r="3583" spans="46:47">
      <c r="AT3583" s="690"/>
      <c r="AU3583" s="690"/>
    </row>
    <row r="3584" spans="46:47">
      <c r="AT3584" s="690"/>
      <c r="AU3584" s="690"/>
    </row>
    <row r="3585" spans="46:47">
      <c r="AT3585" s="690"/>
      <c r="AU3585" s="690"/>
    </row>
    <row r="3586" spans="46:47">
      <c r="AT3586" s="690"/>
      <c r="AU3586" s="690"/>
    </row>
    <row r="3587" spans="46:47">
      <c r="AT3587" s="690"/>
      <c r="AU3587" s="690"/>
    </row>
    <row r="3588" spans="46:47">
      <c r="AT3588" s="690"/>
      <c r="AU3588" s="690"/>
    </row>
    <row r="3589" spans="46:47">
      <c r="AT3589" s="690"/>
      <c r="AU3589" s="690"/>
    </row>
    <row r="3590" spans="46:47">
      <c r="AT3590" s="690"/>
      <c r="AU3590" s="690"/>
    </row>
    <row r="3591" spans="46:47">
      <c r="AT3591" s="690"/>
      <c r="AU3591" s="690"/>
    </row>
    <row r="3592" spans="46:47">
      <c r="AT3592" s="690"/>
      <c r="AU3592" s="690"/>
    </row>
    <row r="3593" spans="46:47">
      <c r="AT3593" s="690"/>
      <c r="AU3593" s="690"/>
    </row>
    <row r="3594" spans="46:47">
      <c r="AT3594" s="690"/>
      <c r="AU3594" s="690"/>
    </row>
    <row r="3595" spans="46:47">
      <c r="AT3595" s="690"/>
      <c r="AU3595" s="690"/>
    </row>
    <row r="3596" spans="46:47">
      <c r="AT3596" s="690"/>
      <c r="AU3596" s="690"/>
    </row>
    <row r="3597" spans="46:47">
      <c r="AT3597" s="690"/>
      <c r="AU3597" s="690"/>
    </row>
    <row r="3598" spans="46:47">
      <c r="AT3598" s="690"/>
      <c r="AU3598" s="690"/>
    </row>
    <row r="3599" spans="46:47">
      <c r="AT3599" s="690"/>
      <c r="AU3599" s="690"/>
    </row>
    <row r="3600" spans="46:47">
      <c r="AT3600" s="690"/>
      <c r="AU3600" s="690"/>
    </row>
    <row r="3601" spans="46:47">
      <c r="AT3601" s="690"/>
      <c r="AU3601" s="690"/>
    </row>
    <row r="3602" spans="46:47">
      <c r="AT3602" s="690"/>
      <c r="AU3602" s="690"/>
    </row>
    <row r="3603" spans="46:47">
      <c r="AT3603" s="690"/>
      <c r="AU3603" s="690"/>
    </row>
    <row r="3604" spans="46:47">
      <c r="AT3604" s="690"/>
      <c r="AU3604" s="690"/>
    </row>
    <row r="3605" spans="46:47">
      <c r="AT3605" s="690"/>
      <c r="AU3605" s="690"/>
    </row>
    <row r="3606" spans="46:47">
      <c r="AT3606" s="690"/>
      <c r="AU3606" s="690"/>
    </row>
    <row r="3607" spans="46:47">
      <c r="AT3607" s="690"/>
      <c r="AU3607" s="690"/>
    </row>
    <row r="3608" spans="46:47">
      <c r="AT3608" s="690"/>
      <c r="AU3608" s="690"/>
    </row>
    <row r="3609" spans="46:47">
      <c r="AT3609" s="690"/>
      <c r="AU3609" s="690"/>
    </row>
    <row r="3610" spans="46:47">
      <c r="AT3610" s="690"/>
      <c r="AU3610" s="690"/>
    </row>
    <row r="3611" spans="46:47">
      <c r="AT3611" s="690"/>
      <c r="AU3611" s="690"/>
    </row>
    <row r="3612" spans="46:47">
      <c r="AT3612" s="690"/>
      <c r="AU3612" s="690"/>
    </row>
    <row r="3613" spans="46:47">
      <c r="AT3613" s="690"/>
      <c r="AU3613" s="690"/>
    </row>
    <row r="3614" spans="46:47">
      <c r="AT3614" s="690"/>
      <c r="AU3614" s="690"/>
    </row>
    <row r="3615" spans="46:47">
      <c r="AT3615" s="690"/>
      <c r="AU3615" s="690"/>
    </row>
    <row r="3616" spans="46:47">
      <c r="AT3616" s="690"/>
      <c r="AU3616" s="690"/>
    </row>
    <row r="3617" spans="46:47">
      <c r="AT3617" s="690"/>
      <c r="AU3617" s="690"/>
    </row>
    <row r="3618" spans="46:47">
      <c r="AT3618" s="690"/>
      <c r="AU3618" s="690"/>
    </row>
    <row r="3619" spans="46:47">
      <c r="AT3619" s="690"/>
      <c r="AU3619" s="690"/>
    </row>
    <row r="3620" spans="46:47">
      <c r="AT3620" s="690"/>
      <c r="AU3620" s="690"/>
    </row>
    <row r="3621" spans="46:47">
      <c r="AT3621" s="690"/>
      <c r="AU3621" s="690"/>
    </row>
    <row r="3622" spans="46:47">
      <c r="AT3622" s="690"/>
      <c r="AU3622" s="690"/>
    </row>
    <row r="3623" spans="46:47">
      <c r="AT3623" s="690"/>
      <c r="AU3623" s="690"/>
    </row>
    <row r="3624" spans="46:47">
      <c r="AT3624" s="690"/>
      <c r="AU3624" s="690"/>
    </row>
    <row r="3625" spans="46:47">
      <c r="AT3625" s="690"/>
      <c r="AU3625" s="690"/>
    </row>
    <row r="3626" spans="46:47">
      <c r="AT3626" s="690"/>
      <c r="AU3626" s="690"/>
    </row>
    <row r="3627" spans="46:47">
      <c r="AT3627" s="690"/>
      <c r="AU3627" s="690"/>
    </row>
    <row r="3628" spans="46:47">
      <c r="AT3628" s="690"/>
      <c r="AU3628" s="690"/>
    </row>
    <row r="3629" spans="46:47">
      <c r="AT3629" s="690"/>
      <c r="AU3629" s="690"/>
    </row>
    <row r="3630" spans="46:47">
      <c r="AT3630" s="690"/>
      <c r="AU3630" s="690"/>
    </row>
    <row r="3631" spans="46:47">
      <c r="AT3631" s="690"/>
      <c r="AU3631" s="690"/>
    </row>
    <row r="3632" spans="46:47">
      <c r="AT3632" s="690"/>
      <c r="AU3632" s="690"/>
    </row>
    <row r="3633" spans="46:47">
      <c r="AT3633" s="690"/>
      <c r="AU3633" s="690"/>
    </row>
    <row r="3634" spans="46:47">
      <c r="AT3634" s="690"/>
      <c r="AU3634" s="690"/>
    </row>
    <row r="3635" spans="46:47">
      <c r="AT3635" s="690"/>
      <c r="AU3635" s="690"/>
    </row>
    <row r="3636" spans="46:47">
      <c r="AT3636" s="690"/>
      <c r="AU3636" s="690"/>
    </row>
    <row r="3637" spans="46:47">
      <c r="AT3637" s="690"/>
      <c r="AU3637" s="690"/>
    </row>
    <row r="3638" spans="46:47">
      <c r="AT3638" s="690"/>
      <c r="AU3638" s="690"/>
    </row>
    <row r="3639" spans="46:47">
      <c r="AT3639" s="690"/>
      <c r="AU3639" s="690"/>
    </row>
    <row r="3640" spans="46:47">
      <c r="AT3640" s="690"/>
      <c r="AU3640" s="690"/>
    </row>
    <row r="3641" spans="46:47">
      <c r="AT3641" s="690"/>
      <c r="AU3641" s="690"/>
    </row>
    <row r="3642" spans="46:47">
      <c r="AT3642" s="690"/>
      <c r="AU3642" s="690"/>
    </row>
    <row r="3643" spans="46:47">
      <c r="AT3643" s="690"/>
      <c r="AU3643" s="690"/>
    </row>
    <row r="3644" spans="46:47">
      <c r="AT3644" s="690"/>
      <c r="AU3644" s="690"/>
    </row>
    <row r="3645" spans="46:47">
      <c r="AT3645" s="690"/>
      <c r="AU3645" s="690"/>
    </row>
    <row r="3646" spans="46:47">
      <c r="AT3646" s="690"/>
      <c r="AU3646" s="690"/>
    </row>
    <row r="3647" spans="46:47">
      <c r="AT3647" s="690"/>
      <c r="AU3647" s="690"/>
    </row>
    <row r="3648" spans="46:47">
      <c r="AT3648" s="690"/>
      <c r="AU3648" s="690"/>
    </row>
    <row r="3649" spans="46:47">
      <c r="AT3649" s="690"/>
      <c r="AU3649" s="690"/>
    </row>
    <row r="3650" spans="46:47">
      <c r="AT3650" s="690"/>
      <c r="AU3650" s="690"/>
    </row>
    <row r="3651" spans="46:47">
      <c r="AT3651" s="690"/>
      <c r="AU3651" s="690"/>
    </row>
    <row r="3652" spans="46:47">
      <c r="AT3652" s="690"/>
      <c r="AU3652" s="690"/>
    </row>
    <row r="3653" spans="46:47">
      <c r="AT3653" s="690"/>
      <c r="AU3653" s="690"/>
    </row>
    <row r="3654" spans="46:47">
      <c r="AT3654" s="690"/>
      <c r="AU3654" s="690"/>
    </row>
    <row r="3655" spans="46:47">
      <c r="AT3655" s="690"/>
      <c r="AU3655" s="690"/>
    </row>
    <row r="3656" spans="46:47">
      <c r="AT3656" s="690"/>
      <c r="AU3656" s="690"/>
    </row>
    <row r="3657" spans="46:47">
      <c r="AT3657" s="690"/>
      <c r="AU3657" s="690"/>
    </row>
    <row r="3658" spans="46:47">
      <c r="AT3658" s="690"/>
      <c r="AU3658" s="690"/>
    </row>
    <row r="3659" spans="46:47">
      <c r="AT3659" s="690"/>
      <c r="AU3659" s="690"/>
    </row>
    <row r="3660" spans="46:47">
      <c r="AT3660" s="690"/>
      <c r="AU3660" s="690"/>
    </row>
    <row r="3661" spans="46:47">
      <c r="AT3661" s="690"/>
      <c r="AU3661" s="690"/>
    </row>
    <row r="3662" spans="46:47">
      <c r="AT3662" s="690"/>
      <c r="AU3662" s="690"/>
    </row>
    <row r="3663" spans="46:47">
      <c r="AT3663" s="690"/>
      <c r="AU3663" s="690"/>
    </row>
    <row r="3664" spans="46:47">
      <c r="AT3664" s="690"/>
      <c r="AU3664" s="690"/>
    </row>
    <row r="3665" spans="46:47">
      <c r="AT3665" s="690"/>
      <c r="AU3665" s="690"/>
    </row>
    <row r="3666" spans="46:47">
      <c r="AT3666" s="690"/>
      <c r="AU3666" s="690"/>
    </row>
    <row r="3667" spans="46:47">
      <c r="AT3667" s="690"/>
      <c r="AU3667" s="690"/>
    </row>
    <row r="3668" spans="46:47">
      <c r="AT3668" s="690"/>
      <c r="AU3668" s="690"/>
    </row>
    <row r="3669" spans="46:47">
      <c r="AT3669" s="690"/>
      <c r="AU3669" s="690"/>
    </row>
    <row r="3670" spans="46:47">
      <c r="AT3670" s="690"/>
      <c r="AU3670" s="690"/>
    </row>
    <row r="3671" spans="46:47">
      <c r="AT3671" s="690"/>
      <c r="AU3671" s="690"/>
    </row>
    <row r="3672" spans="46:47">
      <c r="AT3672" s="690"/>
      <c r="AU3672" s="690"/>
    </row>
    <row r="3673" spans="46:47">
      <c r="AT3673" s="690"/>
      <c r="AU3673" s="690"/>
    </row>
    <row r="3674" spans="46:47">
      <c r="AT3674" s="690"/>
      <c r="AU3674" s="690"/>
    </row>
    <row r="3675" spans="46:47">
      <c r="AT3675" s="690"/>
      <c r="AU3675" s="690"/>
    </row>
    <row r="3676" spans="46:47">
      <c r="AT3676" s="690"/>
      <c r="AU3676" s="690"/>
    </row>
    <row r="3677" spans="46:47">
      <c r="AT3677" s="690"/>
      <c r="AU3677" s="690"/>
    </row>
    <row r="3678" spans="46:47">
      <c r="AT3678" s="690"/>
      <c r="AU3678" s="690"/>
    </row>
    <row r="3679" spans="46:47">
      <c r="AT3679" s="690"/>
      <c r="AU3679" s="690"/>
    </row>
    <row r="3680" spans="46:47">
      <c r="AT3680" s="690"/>
      <c r="AU3680" s="690"/>
    </row>
    <row r="3681" spans="46:47">
      <c r="AT3681" s="690"/>
      <c r="AU3681" s="690"/>
    </row>
    <row r="3682" spans="46:47">
      <c r="AT3682" s="690"/>
      <c r="AU3682" s="690"/>
    </row>
    <row r="3683" spans="46:47">
      <c r="AT3683" s="690"/>
      <c r="AU3683" s="690"/>
    </row>
    <row r="3684" spans="46:47">
      <c r="AT3684" s="690"/>
      <c r="AU3684" s="690"/>
    </row>
    <row r="3685" spans="46:47">
      <c r="AT3685" s="690"/>
      <c r="AU3685" s="690"/>
    </row>
    <row r="3686" spans="46:47">
      <c r="AT3686" s="690"/>
      <c r="AU3686" s="690"/>
    </row>
    <row r="3687" spans="46:47">
      <c r="AT3687" s="690"/>
      <c r="AU3687" s="690"/>
    </row>
    <row r="3688" spans="46:47">
      <c r="AT3688" s="690"/>
      <c r="AU3688" s="690"/>
    </row>
    <row r="3689" spans="46:47">
      <c r="AT3689" s="690"/>
      <c r="AU3689" s="690"/>
    </row>
    <row r="3690" spans="46:47">
      <c r="AT3690" s="690"/>
      <c r="AU3690" s="690"/>
    </row>
    <row r="3691" spans="46:47">
      <c r="AT3691" s="690"/>
      <c r="AU3691" s="690"/>
    </row>
    <row r="3692" spans="46:47">
      <c r="AT3692" s="690"/>
      <c r="AU3692" s="690"/>
    </row>
    <row r="3693" spans="46:47">
      <c r="AT3693" s="690"/>
      <c r="AU3693" s="690"/>
    </row>
    <row r="3694" spans="46:47">
      <c r="AT3694" s="690"/>
      <c r="AU3694" s="690"/>
    </row>
    <row r="3695" spans="46:47">
      <c r="AT3695" s="690"/>
      <c r="AU3695" s="690"/>
    </row>
    <row r="3696" spans="46:47">
      <c r="AT3696" s="690"/>
      <c r="AU3696" s="690"/>
    </row>
    <row r="3697" spans="46:47">
      <c r="AT3697" s="690"/>
      <c r="AU3697" s="690"/>
    </row>
    <row r="3698" spans="46:47">
      <c r="AT3698" s="690"/>
      <c r="AU3698" s="690"/>
    </row>
    <row r="3699" spans="46:47">
      <c r="AT3699" s="690"/>
      <c r="AU3699" s="690"/>
    </row>
    <row r="3700" spans="46:47">
      <c r="AT3700" s="690"/>
      <c r="AU3700" s="690"/>
    </row>
    <row r="3701" spans="46:47">
      <c r="AT3701" s="690"/>
      <c r="AU3701" s="690"/>
    </row>
    <row r="3702" spans="46:47">
      <c r="AT3702" s="690"/>
      <c r="AU3702" s="690"/>
    </row>
    <row r="3703" spans="46:47">
      <c r="AT3703" s="690"/>
      <c r="AU3703" s="690"/>
    </row>
    <row r="3704" spans="46:47">
      <c r="AT3704" s="690"/>
      <c r="AU3704" s="690"/>
    </row>
    <row r="3705" spans="46:47">
      <c r="AT3705" s="690"/>
      <c r="AU3705" s="690"/>
    </row>
    <row r="3706" spans="46:47">
      <c r="AT3706" s="690"/>
      <c r="AU3706" s="690"/>
    </row>
    <row r="3707" spans="46:47">
      <c r="AT3707" s="690"/>
      <c r="AU3707" s="690"/>
    </row>
    <row r="3708" spans="46:47">
      <c r="AT3708" s="690"/>
      <c r="AU3708" s="690"/>
    </row>
    <row r="3709" spans="46:47">
      <c r="AT3709" s="690"/>
      <c r="AU3709" s="690"/>
    </row>
    <row r="3710" spans="46:47">
      <c r="AT3710" s="690"/>
      <c r="AU3710" s="690"/>
    </row>
    <row r="3711" spans="46:47">
      <c r="AT3711" s="690"/>
      <c r="AU3711" s="690"/>
    </row>
    <row r="3712" spans="46:47">
      <c r="AT3712" s="690"/>
      <c r="AU3712" s="690"/>
    </row>
    <row r="3713" spans="46:47">
      <c r="AT3713" s="690"/>
      <c r="AU3713" s="690"/>
    </row>
    <row r="3714" spans="46:47">
      <c r="AT3714" s="690"/>
      <c r="AU3714" s="690"/>
    </row>
    <row r="3715" spans="46:47">
      <c r="AT3715" s="690"/>
      <c r="AU3715" s="690"/>
    </row>
    <row r="3716" spans="46:47">
      <c r="AT3716" s="690"/>
      <c r="AU3716" s="690"/>
    </row>
    <row r="3717" spans="46:47">
      <c r="AT3717" s="690"/>
      <c r="AU3717" s="690"/>
    </row>
    <row r="3718" spans="46:47">
      <c r="AT3718" s="690"/>
      <c r="AU3718" s="690"/>
    </row>
    <row r="3719" spans="46:47">
      <c r="AT3719" s="690"/>
      <c r="AU3719" s="690"/>
    </row>
    <row r="3720" spans="46:47">
      <c r="AT3720" s="690"/>
      <c r="AU3720" s="690"/>
    </row>
    <row r="3721" spans="46:47">
      <c r="AT3721" s="690"/>
      <c r="AU3721" s="690"/>
    </row>
    <row r="3722" spans="46:47">
      <c r="AT3722" s="690"/>
      <c r="AU3722" s="690"/>
    </row>
    <row r="3723" spans="46:47">
      <c r="AT3723" s="690"/>
      <c r="AU3723" s="690"/>
    </row>
    <row r="3724" spans="46:47">
      <c r="AT3724" s="690"/>
      <c r="AU3724" s="690"/>
    </row>
    <row r="3725" spans="46:47">
      <c r="AT3725" s="690"/>
      <c r="AU3725" s="690"/>
    </row>
    <row r="3726" spans="46:47">
      <c r="AT3726" s="690"/>
      <c r="AU3726" s="690"/>
    </row>
    <row r="3727" spans="46:47">
      <c r="AT3727" s="690"/>
      <c r="AU3727" s="690"/>
    </row>
    <row r="3728" spans="46:47">
      <c r="AT3728" s="690"/>
      <c r="AU3728" s="690"/>
    </row>
    <row r="3729" spans="46:47">
      <c r="AT3729" s="690"/>
      <c r="AU3729" s="690"/>
    </row>
    <row r="3730" spans="46:47">
      <c r="AT3730" s="690"/>
      <c r="AU3730" s="690"/>
    </row>
    <row r="3731" spans="46:47">
      <c r="AT3731" s="690"/>
      <c r="AU3731" s="690"/>
    </row>
    <row r="3732" spans="46:47">
      <c r="AT3732" s="690"/>
      <c r="AU3732" s="690"/>
    </row>
    <row r="3733" spans="46:47">
      <c r="AT3733" s="690"/>
      <c r="AU3733" s="690"/>
    </row>
    <row r="3734" spans="46:47">
      <c r="AT3734" s="690"/>
      <c r="AU3734" s="690"/>
    </row>
    <row r="3735" spans="46:47">
      <c r="AT3735" s="690"/>
      <c r="AU3735" s="690"/>
    </row>
    <row r="3736" spans="46:47">
      <c r="AT3736" s="690"/>
      <c r="AU3736" s="690"/>
    </row>
    <row r="3737" spans="46:47">
      <c r="AT3737" s="690"/>
      <c r="AU3737" s="690"/>
    </row>
    <row r="3738" spans="46:47">
      <c r="AT3738" s="690"/>
      <c r="AU3738" s="690"/>
    </row>
    <row r="3739" spans="46:47">
      <c r="AT3739" s="690"/>
      <c r="AU3739" s="690"/>
    </row>
    <row r="3740" spans="46:47">
      <c r="AT3740" s="690"/>
      <c r="AU3740" s="690"/>
    </row>
    <row r="3741" spans="46:47">
      <c r="AT3741" s="690"/>
      <c r="AU3741" s="690"/>
    </row>
    <row r="3742" spans="46:47">
      <c r="AT3742" s="690"/>
      <c r="AU3742" s="690"/>
    </row>
    <row r="3743" spans="46:47">
      <c r="AT3743" s="690"/>
      <c r="AU3743" s="690"/>
    </row>
    <row r="3744" spans="46:47">
      <c r="AT3744" s="690"/>
      <c r="AU3744" s="690"/>
    </row>
    <row r="3745" spans="46:47">
      <c r="AT3745" s="690"/>
      <c r="AU3745" s="690"/>
    </row>
    <row r="3746" spans="46:47">
      <c r="AT3746" s="690"/>
      <c r="AU3746" s="690"/>
    </row>
    <row r="3747" spans="46:47">
      <c r="AT3747" s="690"/>
      <c r="AU3747" s="690"/>
    </row>
    <row r="3748" spans="46:47">
      <c r="AT3748" s="690"/>
      <c r="AU3748" s="690"/>
    </row>
    <row r="3749" spans="46:47">
      <c r="AT3749" s="690"/>
      <c r="AU3749" s="690"/>
    </row>
    <row r="3750" spans="46:47">
      <c r="AT3750" s="690"/>
      <c r="AU3750" s="690"/>
    </row>
    <row r="3751" spans="46:47">
      <c r="AT3751" s="690"/>
      <c r="AU3751" s="690"/>
    </row>
    <row r="3752" spans="46:47">
      <c r="AT3752" s="690"/>
      <c r="AU3752" s="690"/>
    </row>
    <row r="3753" spans="46:47">
      <c r="AT3753" s="690"/>
      <c r="AU3753" s="690"/>
    </row>
    <row r="3754" spans="46:47">
      <c r="AT3754" s="690"/>
      <c r="AU3754" s="690"/>
    </row>
    <row r="3755" spans="46:47">
      <c r="AT3755" s="690"/>
      <c r="AU3755" s="690"/>
    </row>
    <row r="3756" spans="46:47">
      <c r="AT3756" s="690"/>
      <c r="AU3756" s="690"/>
    </row>
    <row r="3757" spans="46:47">
      <c r="AT3757" s="690"/>
      <c r="AU3757" s="690"/>
    </row>
    <row r="3758" spans="46:47">
      <c r="AT3758" s="690"/>
      <c r="AU3758" s="690"/>
    </row>
    <row r="3759" spans="46:47">
      <c r="AT3759" s="690"/>
      <c r="AU3759" s="690"/>
    </row>
    <row r="3760" spans="46:47">
      <c r="AT3760" s="690"/>
      <c r="AU3760" s="690"/>
    </row>
    <row r="3761" spans="46:47">
      <c r="AT3761" s="690"/>
      <c r="AU3761" s="690"/>
    </row>
    <row r="3762" spans="46:47">
      <c r="AT3762" s="690"/>
      <c r="AU3762" s="690"/>
    </row>
    <row r="3763" spans="46:47">
      <c r="AT3763" s="690"/>
      <c r="AU3763" s="690"/>
    </row>
    <row r="3764" spans="46:47">
      <c r="AT3764" s="690"/>
      <c r="AU3764" s="690"/>
    </row>
    <row r="3765" spans="46:47">
      <c r="AT3765" s="690"/>
      <c r="AU3765" s="690"/>
    </row>
    <row r="3766" spans="46:47">
      <c r="AT3766" s="690"/>
      <c r="AU3766" s="690"/>
    </row>
    <row r="3767" spans="46:47">
      <c r="AT3767" s="690"/>
      <c r="AU3767" s="690"/>
    </row>
    <row r="3768" spans="46:47">
      <c r="AT3768" s="690"/>
      <c r="AU3768" s="690"/>
    </row>
    <row r="3769" spans="46:47">
      <c r="AT3769" s="690"/>
      <c r="AU3769" s="690"/>
    </row>
    <row r="3770" spans="46:47">
      <c r="AT3770" s="690"/>
      <c r="AU3770" s="690"/>
    </row>
    <row r="3771" spans="46:47">
      <c r="AT3771" s="690"/>
      <c r="AU3771" s="690"/>
    </row>
    <row r="3772" spans="46:47">
      <c r="AT3772" s="690"/>
      <c r="AU3772" s="690"/>
    </row>
    <row r="3773" spans="46:47">
      <c r="AT3773" s="690"/>
      <c r="AU3773" s="690"/>
    </row>
    <row r="3774" spans="46:47">
      <c r="AT3774" s="690"/>
      <c r="AU3774" s="690"/>
    </row>
    <row r="3775" spans="46:47">
      <c r="AT3775" s="690"/>
      <c r="AU3775" s="690"/>
    </row>
    <row r="3776" spans="46:47">
      <c r="AT3776" s="690"/>
      <c r="AU3776" s="690"/>
    </row>
    <row r="3777" spans="46:47">
      <c r="AT3777" s="690"/>
      <c r="AU3777" s="690"/>
    </row>
    <row r="3778" spans="46:47">
      <c r="AT3778" s="690"/>
      <c r="AU3778" s="690"/>
    </row>
    <row r="3779" spans="46:47">
      <c r="AT3779" s="690"/>
      <c r="AU3779" s="690"/>
    </row>
    <row r="3780" spans="46:47">
      <c r="AT3780" s="690"/>
      <c r="AU3780" s="690"/>
    </row>
    <row r="3781" spans="46:47">
      <c r="AT3781" s="690"/>
      <c r="AU3781" s="690"/>
    </row>
    <row r="3782" spans="46:47">
      <c r="AT3782" s="690"/>
      <c r="AU3782" s="690"/>
    </row>
    <row r="3783" spans="46:47">
      <c r="AT3783" s="690"/>
      <c r="AU3783" s="690"/>
    </row>
    <row r="3784" spans="46:47">
      <c r="AT3784" s="690"/>
      <c r="AU3784" s="690"/>
    </row>
    <row r="3785" spans="46:47">
      <c r="AT3785" s="690"/>
      <c r="AU3785" s="690"/>
    </row>
    <row r="3786" spans="46:47">
      <c r="AT3786" s="690"/>
      <c r="AU3786" s="690"/>
    </row>
    <row r="3787" spans="46:47">
      <c r="AT3787" s="690"/>
      <c r="AU3787" s="690"/>
    </row>
    <row r="3788" spans="46:47">
      <c r="AT3788" s="690"/>
      <c r="AU3788" s="690"/>
    </row>
    <row r="3789" spans="46:47">
      <c r="AT3789" s="690"/>
      <c r="AU3789" s="690"/>
    </row>
    <row r="3790" spans="46:47">
      <c r="AT3790" s="690"/>
      <c r="AU3790" s="690"/>
    </row>
    <row r="3791" spans="46:47">
      <c r="AT3791" s="690"/>
      <c r="AU3791" s="690"/>
    </row>
    <row r="3792" spans="46:47">
      <c r="AT3792" s="690"/>
      <c r="AU3792" s="690"/>
    </row>
    <row r="3793" spans="46:47">
      <c r="AT3793" s="690"/>
      <c r="AU3793" s="690"/>
    </row>
    <row r="3794" spans="46:47">
      <c r="AT3794" s="690"/>
      <c r="AU3794" s="690"/>
    </row>
    <row r="3795" spans="46:47">
      <c r="AT3795" s="690"/>
      <c r="AU3795" s="690"/>
    </row>
    <row r="3796" spans="46:47">
      <c r="AT3796" s="690"/>
      <c r="AU3796" s="690"/>
    </row>
    <row r="3797" spans="46:47">
      <c r="AT3797" s="690"/>
      <c r="AU3797" s="690"/>
    </row>
    <row r="3798" spans="46:47">
      <c r="AT3798" s="690"/>
      <c r="AU3798" s="690"/>
    </row>
    <row r="3799" spans="46:47">
      <c r="AT3799" s="690"/>
      <c r="AU3799" s="690"/>
    </row>
    <row r="3800" spans="46:47">
      <c r="AT3800" s="690"/>
      <c r="AU3800" s="690"/>
    </row>
    <row r="3801" spans="46:47">
      <c r="AT3801" s="690"/>
      <c r="AU3801" s="690"/>
    </row>
    <row r="3802" spans="46:47">
      <c r="AT3802" s="690"/>
      <c r="AU3802" s="690"/>
    </row>
    <row r="3803" spans="46:47">
      <c r="AT3803" s="690"/>
      <c r="AU3803" s="690"/>
    </row>
    <row r="3804" spans="46:47">
      <c r="AT3804" s="690"/>
      <c r="AU3804" s="690"/>
    </row>
    <row r="3805" spans="46:47">
      <c r="AT3805" s="690"/>
      <c r="AU3805" s="690"/>
    </row>
    <row r="3806" spans="46:47">
      <c r="AT3806" s="690"/>
      <c r="AU3806" s="690"/>
    </row>
    <row r="3807" spans="46:47">
      <c r="AT3807" s="690"/>
      <c r="AU3807" s="690"/>
    </row>
    <row r="3808" spans="46:47">
      <c r="AT3808" s="690"/>
      <c r="AU3808" s="690"/>
    </row>
    <row r="3809" spans="46:47">
      <c r="AT3809" s="690"/>
      <c r="AU3809" s="690"/>
    </row>
    <row r="3810" spans="46:47">
      <c r="AT3810" s="690"/>
      <c r="AU3810" s="690"/>
    </row>
    <row r="3811" spans="46:47">
      <c r="AT3811" s="690"/>
      <c r="AU3811" s="690"/>
    </row>
    <row r="3812" spans="46:47">
      <c r="AT3812" s="690"/>
      <c r="AU3812" s="690"/>
    </row>
    <row r="3813" spans="46:47">
      <c r="AT3813" s="690"/>
      <c r="AU3813" s="690"/>
    </row>
    <row r="3814" spans="46:47">
      <c r="AT3814" s="690"/>
      <c r="AU3814" s="690"/>
    </row>
    <row r="3815" spans="46:47">
      <c r="AT3815" s="690"/>
      <c r="AU3815" s="690"/>
    </row>
    <row r="3816" spans="46:47">
      <c r="AT3816" s="690"/>
      <c r="AU3816" s="690"/>
    </row>
    <row r="3817" spans="46:47">
      <c r="AT3817" s="690"/>
      <c r="AU3817" s="690"/>
    </row>
    <row r="3818" spans="46:47">
      <c r="AT3818" s="690"/>
      <c r="AU3818" s="690"/>
    </row>
    <row r="3819" spans="46:47">
      <c r="AT3819" s="690"/>
      <c r="AU3819" s="690"/>
    </row>
    <row r="3820" spans="46:47">
      <c r="AT3820" s="690"/>
      <c r="AU3820" s="690"/>
    </row>
    <row r="3821" spans="46:47">
      <c r="AT3821" s="690"/>
      <c r="AU3821" s="690"/>
    </row>
    <row r="3822" spans="46:47">
      <c r="AT3822" s="690"/>
      <c r="AU3822" s="690"/>
    </row>
    <row r="3823" spans="46:47">
      <c r="AT3823" s="690"/>
      <c r="AU3823" s="690"/>
    </row>
    <row r="3824" spans="46:47">
      <c r="AT3824" s="690"/>
      <c r="AU3824" s="690"/>
    </row>
    <row r="3825" spans="46:47">
      <c r="AT3825" s="690"/>
      <c r="AU3825" s="690"/>
    </row>
    <row r="3826" spans="46:47">
      <c r="AT3826" s="690"/>
      <c r="AU3826" s="690"/>
    </row>
    <row r="3827" spans="46:47">
      <c r="AT3827" s="690"/>
      <c r="AU3827" s="690"/>
    </row>
    <row r="3828" spans="46:47">
      <c r="AT3828" s="690"/>
      <c r="AU3828" s="690"/>
    </row>
    <row r="3829" spans="46:47">
      <c r="AT3829" s="690"/>
      <c r="AU3829" s="690"/>
    </row>
    <row r="3830" spans="46:47">
      <c r="AT3830" s="690"/>
      <c r="AU3830" s="690"/>
    </row>
    <row r="3831" spans="46:47">
      <c r="AT3831" s="690"/>
      <c r="AU3831" s="690"/>
    </row>
    <row r="3832" spans="46:47">
      <c r="AT3832" s="690"/>
      <c r="AU3832" s="690"/>
    </row>
    <row r="3833" spans="46:47">
      <c r="AT3833" s="690"/>
      <c r="AU3833" s="690"/>
    </row>
    <row r="3834" spans="46:47">
      <c r="AT3834" s="690"/>
      <c r="AU3834" s="690"/>
    </row>
    <row r="3835" spans="46:47">
      <c r="AT3835" s="690"/>
      <c r="AU3835" s="690"/>
    </row>
    <row r="3836" spans="46:47">
      <c r="AT3836" s="690"/>
      <c r="AU3836" s="690"/>
    </row>
    <row r="3837" spans="46:47">
      <c r="AT3837" s="690"/>
      <c r="AU3837" s="690"/>
    </row>
    <row r="3838" spans="46:47">
      <c r="AT3838" s="690"/>
      <c r="AU3838" s="690"/>
    </row>
    <row r="3839" spans="46:47">
      <c r="AT3839" s="690"/>
      <c r="AU3839" s="690"/>
    </row>
    <row r="3840" spans="46:47">
      <c r="AT3840" s="690"/>
      <c r="AU3840" s="690"/>
    </row>
    <row r="3841" spans="46:47">
      <c r="AT3841" s="690"/>
      <c r="AU3841" s="690"/>
    </row>
    <row r="3842" spans="46:47">
      <c r="AT3842" s="690"/>
      <c r="AU3842" s="690"/>
    </row>
    <row r="3843" spans="46:47">
      <c r="AT3843" s="690"/>
      <c r="AU3843" s="690"/>
    </row>
    <row r="3844" spans="46:47">
      <c r="AT3844" s="690"/>
      <c r="AU3844" s="690"/>
    </row>
    <row r="3845" spans="46:47">
      <c r="AT3845" s="690"/>
      <c r="AU3845" s="690"/>
    </row>
    <row r="3846" spans="46:47">
      <c r="AT3846" s="690"/>
      <c r="AU3846" s="690"/>
    </row>
    <row r="3847" spans="46:47">
      <c r="AT3847" s="690"/>
      <c r="AU3847" s="690"/>
    </row>
    <row r="3848" spans="46:47">
      <c r="AT3848" s="690"/>
      <c r="AU3848" s="690"/>
    </row>
    <row r="3849" spans="46:47">
      <c r="AT3849" s="690"/>
      <c r="AU3849" s="690"/>
    </row>
    <row r="3850" spans="46:47">
      <c r="AT3850" s="690"/>
      <c r="AU3850" s="690"/>
    </row>
    <row r="3851" spans="46:47">
      <c r="AT3851" s="690"/>
      <c r="AU3851" s="690"/>
    </row>
    <row r="3852" spans="46:47">
      <c r="AT3852" s="690"/>
      <c r="AU3852" s="690"/>
    </row>
    <row r="3853" spans="46:47">
      <c r="AT3853" s="690"/>
      <c r="AU3853" s="690"/>
    </row>
    <row r="3854" spans="46:47">
      <c r="AT3854" s="690"/>
      <c r="AU3854" s="690"/>
    </row>
    <row r="3855" spans="46:47">
      <c r="AT3855" s="690"/>
      <c r="AU3855" s="690"/>
    </row>
    <row r="3856" spans="46:47">
      <c r="AT3856" s="690"/>
      <c r="AU3856" s="690"/>
    </row>
    <row r="3857" spans="46:47">
      <c r="AT3857" s="690"/>
      <c r="AU3857" s="690"/>
    </row>
    <row r="3858" spans="46:47">
      <c r="AT3858" s="690"/>
      <c r="AU3858" s="690"/>
    </row>
    <row r="3859" spans="46:47">
      <c r="AT3859" s="690"/>
      <c r="AU3859" s="690"/>
    </row>
    <row r="3860" spans="46:47">
      <c r="AT3860" s="690"/>
      <c r="AU3860" s="690"/>
    </row>
    <row r="3861" spans="46:47">
      <c r="AT3861" s="690"/>
      <c r="AU3861" s="690"/>
    </row>
    <row r="3862" spans="46:47">
      <c r="AT3862" s="690"/>
      <c r="AU3862" s="690"/>
    </row>
    <row r="3863" spans="46:47">
      <c r="AT3863" s="690"/>
      <c r="AU3863" s="690"/>
    </row>
    <row r="3864" spans="46:47">
      <c r="AT3864" s="690"/>
      <c r="AU3864" s="690"/>
    </row>
    <row r="3865" spans="46:47">
      <c r="AT3865" s="690"/>
      <c r="AU3865" s="690"/>
    </row>
    <row r="3866" spans="46:47">
      <c r="AT3866" s="690"/>
      <c r="AU3866" s="690"/>
    </row>
    <row r="3867" spans="46:47">
      <c r="AT3867" s="690"/>
      <c r="AU3867" s="690"/>
    </row>
    <row r="3868" spans="46:47">
      <c r="AT3868" s="690"/>
      <c r="AU3868" s="690"/>
    </row>
    <row r="3869" spans="46:47">
      <c r="AT3869" s="690"/>
      <c r="AU3869" s="690"/>
    </row>
    <row r="3870" spans="46:47">
      <c r="AT3870" s="690"/>
      <c r="AU3870" s="690"/>
    </row>
    <row r="3871" spans="46:47">
      <c r="AT3871" s="690"/>
      <c r="AU3871" s="690"/>
    </row>
    <row r="3872" spans="46:47">
      <c r="AT3872" s="690"/>
      <c r="AU3872" s="690"/>
    </row>
    <row r="3873" spans="46:47">
      <c r="AT3873" s="690"/>
      <c r="AU3873" s="690"/>
    </row>
    <row r="3874" spans="46:47">
      <c r="AT3874" s="690"/>
      <c r="AU3874" s="690"/>
    </row>
    <row r="3875" spans="46:47">
      <c r="AT3875" s="690"/>
      <c r="AU3875" s="690"/>
    </row>
    <row r="3876" spans="46:47">
      <c r="AT3876" s="690"/>
      <c r="AU3876" s="690"/>
    </row>
    <row r="3877" spans="46:47">
      <c r="AT3877" s="690"/>
      <c r="AU3877" s="690"/>
    </row>
    <row r="3878" spans="46:47">
      <c r="AT3878" s="690"/>
      <c r="AU3878" s="690"/>
    </row>
    <row r="3879" spans="46:47">
      <c r="AT3879" s="690"/>
      <c r="AU3879" s="690"/>
    </row>
    <row r="3880" spans="46:47">
      <c r="AT3880" s="690"/>
      <c r="AU3880" s="690"/>
    </row>
    <row r="3881" spans="46:47">
      <c r="AT3881" s="690"/>
      <c r="AU3881" s="690"/>
    </row>
    <row r="3882" spans="46:47">
      <c r="AT3882" s="690"/>
      <c r="AU3882" s="690"/>
    </row>
    <row r="3883" spans="46:47">
      <c r="AT3883" s="690"/>
      <c r="AU3883" s="690"/>
    </row>
    <row r="3884" spans="46:47">
      <c r="AT3884" s="690"/>
      <c r="AU3884" s="690"/>
    </row>
    <row r="3885" spans="46:47">
      <c r="AT3885" s="690"/>
      <c r="AU3885" s="690"/>
    </row>
    <row r="3886" spans="46:47">
      <c r="AT3886" s="690"/>
      <c r="AU3886" s="690"/>
    </row>
    <row r="3887" spans="46:47">
      <c r="AT3887" s="690"/>
      <c r="AU3887" s="690"/>
    </row>
    <row r="3888" spans="46:47">
      <c r="AT3888" s="690"/>
      <c r="AU3888" s="690"/>
    </row>
    <row r="3889" spans="46:47">
      <c r="AT3889" s="690"/>
      <c r="AU3889" s="690"/>
    </row>
    <row r="3890" spans="46:47">
      <c r="AT3890" s="690"/>
      <c r="AU3890" s="690"/>
    </row>
    <row r="3891" spans="46:47">
      <c r="AT3891" s="690"/>
      <c r="AU3891" s="690"/>
    </row>
    <row r="3892" spans="46:47">
      <c r="AT3892" s="690"/>
      <c r="AU3892" s="690"/>
    </row>
    <row r="3893" spans="46:47">
      <c r="AT3893" s="690"/>
      <c r="AU3893" s="690"/>
    </row>
    <row r="3894" spans="46:47">
      <c r="AT3894" s="690"/>
      <c r="AU3894" s="690"/>
    </row>
    <row r="3895" spans="46:47">
      <c r="AT3895" s="690"/>
      <c r="AU3895" s="690"/>
    </row>
    <row r="3896" spans="46:47">
      <c r="AT3896" s="690"/>
      <c r="AU3896" s="690"/>
    </row>
    <row r="3897" spans="46:47">
      <c r="AT3897" s="690"/>
      <c r="AU3897" s="690"/>
    </row>
    <row r="3898" spans="46:47">
      <c r="AT3898" s="690"/>
      <c r="AU3898" s="690"/>
    </row>
    <row r="3899" spans="46:47">
      <c r="AT3899" s="690"/>
      <c r="AU3899" s="690"/>
    </row>
    <row r="3900" spans="46:47">
      <c r="AT3900" s="690"/>
      <c r="AU3900" s="690"/>
    </row>
    <row r="3901" spans="46:47">
      <c r="AT3901" s="690"/>
      <c r="AU3901" s="690"/>
    </row>
    <row r="3902" spans="46:47">
      <c r="AT3902" s="690"/>
      <c r="AU3902" s="690"/>
    </row>
    <row r="3903" spans="46:47">
      <c r="AT3903" s="690"/>
      <c r="AU3903" s="690"/>
    </row>
    <row r="3904" spans="46:47">
      <c r="AT3904" s="690"/>
      <c r="AU3904" s="690"/>
    </row>
    <row r="3905" spans="46:47">
      <c r="AT3905" s="690"/>
      <c r="AU3905" s="690"/>
    </row>
    <row r="3906" spans="46:47">
      <c r="AT3906" s="690"/>
      <c r="AU3906" s="690"/>
    </row>
    <row r="3907" spans="46:47">
      <c r="AT3907" s="690"/>
      <c r="AU3907" s="690"/>
    </row>
    <row r="3908" spans="46:47">
      <c r="AT3908" s="690"/>
      <c r="AU3908" s="690"/>
    </row>
    <row r="3909" spans="46:47">
      <c r="AT3909" s="690"/>
      <c r="AU3909" s="690"/>
    </row>
    <row r="3910" spans="46:47">
      <c r="AT3910" s="690"/>
      <c r="AU3910" s="690"/>
    </row>
    <row r="3911" spans="46:47">
      <c r="AT3911" s="690"/>
      <c r="AU3911" s="690"/>
    </row>
    <row r="3912" spans="46:47">
      <c r="AT3912" s="690"/>
      <c r="AU3912" s="690"/>
    </row>
    <row r="3913" spans="46:47">
      <c r="AT3913" s="690"/>
      <c r="AU3913" s="690"/>
    </row>
    <row r="3914" spans="46:47">
      <c r="AT3914" s="690"/>
      <c r="AU3914" s="690"/>
    </row>
    <row r="3915" spans="46:47">
      <c r="AT3915" s="690"/>
      <c r="AU3915" s="690"/>
    </row>
    <row r="3916" spans="46:47">
      <c r="AT3916" s="690"/>
      <c r="AU3916" s="690"/>
    </row>
    <row r="3917" spans="46:47">
      <c r="AT3917" s="690"/>
      <c r="AU3917" s="690"/>
    </row>
    <row r="3918" spans="46:47">
      <c r="AT3918" s="690"/>
      <c r="AU3918" s="690"/>
    </row>
    <row r="3919" spans="46:47">
      <c r="AT3919" s="690"/>
      <c r="AU3919" s="690"/>
    </row>
    <row r="3920" spans="46:47">
      <c r="AT3920" s="690"/>
      <c r="AU3920" s="690"/>
    </row>
    <row r="3921" spans="46:47">
      <c r="AT3921" s="690"/>
      <c r="AU3921" s="690"/>
    </row>
    <row r="3922" spans="46:47">
      <c r="AT3922" s="690"/>
      <c r="AU3922" s="690"/>
    </row>
    <row r="3923" spans="46:47">
      <c r="AT3923" s="690"/>
      <c r="AU3923" s="690"/>
    </row>
    <row r="3924" spans="46:47">
      <c r="AT3924" s="690"/>
      <c r="AU3924" s="690"/>
    </row>
    <row r="3925" spans="46:47">
      <c r="AT3925" s="690"/>
      <c r="AU3925" s="690"/>
    </row>
    <row r="3926" spans="46:47">
      <c r="AT3926" s="690"/>
      <c r="AU3926" s="690"/>
    </row>
    <row r="3927" spans="46:47">
      <c r="AT3927" s="690"/>
      <c r="AU3927" s="690"/>
    </row>
    <row r="3928" spans="46:47">
      <c r="AT3928" s="690"/>
      <c r="AU3928" s="690"/>
    </row>
    <row r="3929" spans="46:47">
      <c r="AT3929" s="690"/>
      <c r="AU3929" s="690"/>
    </row>
    <row r="3930" spans="46:47">
      <c r="AT3930" s="690"/>
      <c r="AU3930" s="690"/>
    </row>
    <row r="3931" spans="46:47">
      <c r="AT3931" s="690"/>
      <c r="AU3931" s="690"/>
    </row>
    <row r="3932" spans="46:47">
      <c r="AT3932" s="690"/>
      <c r="AU3932" s="690"/>
    </row>
    <row r="3933" spans="46:47">
      <c r="AT3933" s="690"/>
      <c r="AU3933" s="690"/>
    </row>
    <row r="3934" spans="46:47">
      <c r="AT3934" s="690"/>
      <c r="AU3934" s="690"/>
    </row>
    <row r="3935" spans="46:47">
      <c r="AT3935" s="690"/>
      <c r="AU3935" s="690"/>
    </row>
    <row r="3936" spans="46:47">
      <c r="AT3936" s="690"/>
      <c r="AU3936" s="690"/>
    </row>
    <row r="3937" spans="46:47">
      <c r="AT3937" s="690"/>
      <c r="AU3937" s="690"/>
    </row>
    <row r="3938" spans="46:47">
      <c r="AT3938" s="690"/>
      <c r="AU3938" s="690"/>
    </row>
    <row r="3939" spans="46:47">
      <c r="AT3939" s="690"/>
      <c r="AU3939" s="690"/>
    </row>
    <row r="3940" spans="46:47">
      <c r="AT3940" s="690"/>
      <c r="AU3940" s="690"/>
    </row>
    <row r="3941" spans="46:47">
      <c r="AT3941" s="690"/>
      <c r="AU3941" s="690"/>
    </row>
    <row r="3942" spans="46:47">
      <c r="AT3942" s="690"/>
      <c r="AU3942" s="690"/>
    </row>
    <row r="3943" spans="46:47">
      <c r="AT3943" s="690"/>
      <c r="AU3943" s="690"/>
    </row>
    <row r="3944" spans="46:47">
      <c r="AT3944" s="690"/>
      <c r="AU3944" s="690"/>
    </row>
    <row r="3945" spans="46:47">
      <c r="AT3945" s="690"/>
      <c r="AU3945" s="690"/>
    </row>
    <row r="3946" spans="46:47">
      <c r="AT3946" s="690"/>
      <c r="AU3946" s="690"/>
    </row>
    <row r="3947" spans="46:47">
      <c r="AT3947" s="690"/>
      <c r="AU3947" s="690"/>
    </row>
    <row r="3948" spans="46:47">
      <c r="AT3948" s="690"/>
      <c r="AU3948" s="690"/>
    </row>
    <row r="3949" spans="46:47">
      <c r="AT3949" s="690"/>
      <c r="AU3949" s="690"/>
    </row>
    <row r="3950" spans="46:47">
      <c r="AT3950" s="690"/>
      <c r="AU3950" s="690"/>
    </row>
    <row r="3951" spans="46:47">
      <c r="AT3951" s="690"/>
      <c r="AU3951" s="690"/>
    </row>
    <row r="3952" spans="46:47">
      <c r="AT3952" s="690"/>
      <c r="AU3952" s="690"/>
    </row>
    <row r="3953" spans="46:47">
      <c r="AT3953" s="690"/>
      <c r="AU3953" s="690"/>
    </row>
    <row r="3954" spans="46:47">
      <c r="AT3954" s="690"/>
      <c r="AU3954" s="690"/>
    </row>
    <row r="3955" spans="46:47">
      <c r="AT3955" s="690"/>
      <c r="AU3955" s="690"/>
    </row>
    <row r="3956" spans="46:47">
      <c r="AT3956" s="690"/>
      <c r="AU3956" s="690"/>
    </row>
    <row r="3957" spans="46:47">
      <c r="AT3957" s="690"/>
      <c r="AU3957" s="690"/>
    </row>
    <row r="3958" spans="46:47">
      <c r="AT3958" s="690"/>
      <c r="AU3958" s="690"/>
    </row>
    <row r="3959" spans="46:47">
      <c r="AT3959" s="690"/>
      <c r="AU3959" s="690"/>
    </row>
    <row r="3960" spans="46:47">
      <c r="AT3960" s="690"/>
      <c r="AU3960" s="690"/>
    </row>
    <row r="3961" spans="46:47">
      <c r="AT3961" s="690"/>
      <c r="AU3961" s="690"/>
    </row>
    <row r="3962" spans="46:47">
      <c r="AT3962" s="690"/>
      <c r="AU3962" s="690"/>
    </row>
    <row r="3963" spans="46:47">
      <c r="AT3963" s="690"/>
      <c r="AU3963" s="690"/>
    </row>
    <row r="3964" spans="46:47">
      <c r="AT3964" s="690"/>
      <c r="AU3964" s="690"/>
    </row>
    <row r="3965" spans="46:47">
      <c r="AT3965" s="690"/>
      <c r="AU3965" s="690"/>
    </row>
    <row r="3966" spans="46:47">
      <c r="AT3966" s="690"/>
      <c r="AU3966" s="690"/>
    </row>
    <row r="3967" spans="46:47">
      <c r="AT3967" s="690"/>
      <c r="AU3967" s="690"/>
    </row>
    <row r="3968" spans="46:47">
      <c r="AT3968" s="690"/>
      <c r="AU3968" s="690"/>
    </row>
    <row r="3969" spans="46:47">
      <c r="AT3969" s="690"/>
      <c r="AU3969" s="690"/>
    </row>
    <row r="3970" spans="46:47">
      <c r="AT3970" s="690"/>
      <c r="AU3970" s="690"/>
    </row>
    <row r="3971" spans="46:47">
      <c r="AT3971" s="690"/>
      <c r="AU3971" s="690"/>
    </row>
    <row r="3972" spans="46:47">
      <c r="AT3972" s="690"/>
      <c r="AU3972" s="690"/>
    </row>
    <row r="3973" spans="46:47">
      <c r="AT3973" s="690"/>
      <c r="AU3973" s="690"/>
    </row>
    <row r="3974" spans="46:47">
      <c r="AT3974" s="690"/>
      <c r="AU3974" s="690"/>
    </row>
    <row r="3975" spans="46:47">
      <c r="AT3975" s="690"/>
      <c r="AU3975" s="690"/>
    </row>
    <row r="3976" spans="46:47">
      <c r="AT3976" s="690"/>
      <c r="AU3976" s="690"/>
    </row>
    <row r="3977" spans="46:47">
      <c r="AT3977" s="690"/>
      <c r="AU3977" s="690"/>
    </row>
    <row r="3978" spans="46:47">
      <c r="AT3978" s="690"/>
      <c r="AU3978" s="690"/>
    </row>
    <row r="3979" spans="46:47">
      <c r="AT3979" s="690"/>
      <c r="AU3979" s="690"/>
    </row>
    <row r="3980" spans="46:47">
      <c r="AT3980" s="690"/>
      <c r="AU3980" s="690"/>
    </row>
    <row r="3981" spans="46:47">
      <c r="AT3981" s="690"/>
      <c r="AU3981" s="690"/>
    </row>
    <row r="3982" spans="46:47">
      <c r="AT3982" s="690"/>
      <c r="AU3982" s="690"/>
    </row>
    <row r="3983" spans="46:47">
      <c r="AT3983" s="690"/>
      <c r="AU3983" s="690"/>
    </row>
    <row r="3984" spans="46:47">
      <c r="AT3984" s="690"/>
      <c r="AU3984" s="690"/>
    </row>
    <row r="3985" spans="46:47">
      <c r="AT3985" s="690"/>
      <c r="AU3985" s="690"/>
    </row>
    <row r="3986" spans="46:47">
      <c r="AT3986" s="690"/>
      <c r="AU3986" s="690"/>
    </row>
    <row r="3987" spans="46:47">
      <c r="AT3987" s="690"/>
      <c r="AU3987" s="690"/>
    </row>
    <row r="3988" spans="46:47">
      <c r="AT3988" s="690"/>
      <c r="AU3988" s="690"/>
    </row>
    <row r="3989" spans="46:47">
      <c r="AT3989" s="690"/>
      <c r="AU3989" s="690"/>
    </row>
    <row r="3990" spans="46:47">
      <c r="AT3990" s="690"/>
      <c r="AU3990" s="690"/>
    </row>
    <row r="3991" spans="46:47">
      <c r="AT3991" s="690"/>
      <c r="AU3991" s="690"/>
    </row>
    <row r="3992" spans="46:47">
      <c r="AT3992" s="690"/>
      <c r="AU3992" s="690"/>
    </row>
    <row r="3993" spans="46:47">
      <c r="AT3993" s="690"/>
      <c r="AU3993" s="690"/>
    </row>
    <row r="3994" spans="46:47">
      <c r="AT3994" s="690"/>
      <c r="AU3994" s="690"/>
    </row>
    <row r="3995" spans="46:47">
      <c r="AT3995" s="690"/>
      <c r="AU3995" s="690"/>
    </row>
    <row r="3996" spans="46:47">
      <c r="AT3996" s="690"/>
      <c r="AU3996" s="690"/>
    </row>
    <row r="3997" spans="46:47">
      <c r="AT3997" s="690"/>
      <c r="AU3997" s="690"/>
    </row>
    <row r="3998" spans="46:47">
      <c r="AT3998" s="690"/>
      <c r="AU3998" s="690"/>
    </row>
    <row r="3999" spans="46:47">
      <c r="AT3999" s="690"/>
      <c r="AU3999" s="690"/>
    </row>
    <row r="4000" spans="46:47">
      <c r="AT4000" s="690"/>
      <c r="AU4000" s="690"/>
    </row>
    <row r="4001" spans="46:47">
      <c r="AT4001" s="690"/>
      <c r="AU4001" s="690"/>
    </row>
    <row r="4002" spans="46:47">
      <c r="AT4002" s="690"/>
      <c r="AU4002" s="690"/>
    </row>
    <row r="4003" spans="46:47">
      <c r="AT4003" s="690"/>
      <c r="AU4003" s="690"/>
    </row>
    <row r="4004" spans="46:47">
      <c r="AT4004" s="690"/>
      <c r="AU4004" s="690"/>
    </row>
    <row r="4005" spans="46:47">
      <c r="AT4005" s="690"/>
      <c r="AU4005" s="690"/>
    </row>
    <row r="4006" spans="46:47">
      <c r="AT4006" s="690"/>
      <c r="AU4006" s="690"/>
    </row>
    <row r="4007" spans="46:47">
      <c r="AT4007" s="690"/>
      <c r="AU4007" s="690"/>
    </row>
    <row r="4008" spans="46:47">
      <c r="AT4008" s="690"/>
      <c r="AU4008" s="690"/>
    </row>
    <row r="4009" spans="46:47">
      <c r="AT4009" s="690"/>
      <c r="AU4009" s="690"/>
    </row>
    <row r="4010" spans="46:47">
      <c r="AT4010" s="690"/>
      <c r="AU4010" s="690"/>
    </row>
    <row r="4011" spans="46:47">
      <c r="AT4011" s="690"/>
      <c r="AU4011" s="690"/>
    </row>
    <row r="4012" spans="46:47">
      <c r="AT4012" s="690"/>
      <c r="AU4012" s="690"/>
    </row>
    <row r="4013" spans="46:47">
      <c r="AT4013" s="690"/>
      <c r="AU4013" s="690"/>
    </row>
    <row r="4014" spans="46:47">
      <c r="AT4014" s="690"/>
      <c r="AU4014" s="690"/>
    </row>
    <row r="4015" spans="46:47">
      <c r="AT4015" s="690"/>
      <c r="AU4015" s="690"/>
    </row>
    <row r="4016" spans="46:47">
      <c r="AT4016" s="690"/>
      <c r="AU4016" s="690"/>
    </row>
    <row r="4017" spans="46:47">
      <c r="AT4017" s="690"/>
      <c r="AU4017" s="690"/>
    </row>
    <row r="4018" spans="46:47">
      <c r="AT4018" s="690"/>
      <c r="AU4018" s="690"/>
    </row>
    <row r="4019" spans="46:47">
      <c r="AT4019" s="690"/>
      <c r="AU4019" s="690"/>
    </row>
    <row r="4020" spans="46:47">
      <c r="AT4020" s="690"/>
      <c r="AU4020" s="690"/>
    </row>
    <row r="4021" spans="46:47">
      <c r="AT4021" s="690"/>
      <c r="AU4021" s="690"/>
    </row>
    <row r="4022" spans="46:47">
      <c r="AT4022" s="690"/>
      <c r="AU4022" s="690"/>
    </row>
    <row r="4023" spans="46:47">
      <c r="AT4023" s="690"/>
      <c r="AU4023" s="690"/>
    </row>
    <row r="4024" spans="46:47">
      <c r="AT4024" s="690"/>
      <c r="AU4024" s="690"/>
    </row>
    <row r="4025" spans="46:47">
      <c r="AT4025" s="690"/>
      <c r="AU4025" s="690"/>
    </row>
    <row r="4026" spans="46:47">
      <c r="AT4026" s="690"/>
      <c r="AU4026" s="690"/>
    </row>
    <row r="4027" spans="46:47">
      <c r="AT4027" s="690"/>
      <c r="AU4027" s="690"/>
    </row>
    <row r="4028" spans="46:47">
      <c r="AT4028" s="690"/>
      <c r="AU4028" s="690"/>
    </row>
    <row r="4029" spans="46:47">
      <c r="AT4029" s="690"/>
      <c r="AU4029" s="690"/>
    </row>
    <row r="4030" spans="46:47">
      <c r="AT4030" s="690"/>
      <c r="AU4030" s="690"/>
    </row>
    <row r="4031" spans="46:47">
      <c r="AT4031" s="690"/>
      <c r="AU4031" s="690"/>
    </row>
    <row r="4032" spans="46:47">
      <c r="AT4032" s="690"/>
      <c r="AU4032" s="690"/>
    </row>
    <row r="4033" spans="46:47">
      <c r="AT4033" s="690"/>
      <c r="AU4033" s="690"/>
    </row>
    <row r="4034" spans="46:47">
      <c r="AT4034" s="690"/>
      <c r="AU4034" s="690"/>
    </row>
    <row r="4035" spans="46:47">
      <c r="AT4035" s="690"/>
      <c r="AU4035" s="690"/>
    </row>
    <row r="4036" spans="46:47">
      <c r="AT4036" s="690"/>
      <c r="AU4036" s="690"/>
    </row>
    <row r="4037" spans="46:47">
      <c r="AT4037" s="690"/>
      <c r="AU4037" s="690"/>
    </row>
    <row r="4038" spans="46:47">
      <c r="AT4038" s="690"/>
      <c r="AU4038" s="690"/>
    </row>
    <row r="4039" spans="46:47">
      <c r="AT4039" s="690"/>
      <c r="AU4039" s="690"/>
    </row>
    <row r="4040" spans="46:47">
      <c r="AT4040" s="690"/>
      <c r="AU4040" s="690"/>
    </row>
    <row r="4041" spans="46:47">
      <c r="AT4041" s="690"/>
      <c r="AU4041" s="690"/>
    </row>
    <row r="4042" spans="46:47">
      <c r="AT4042" s="690"/>
      <c r="AU4042" s="690"/>
    </row>
    <row r="4043" spans="46:47">
      <c r="AT4043" s="690"/>
      <c r="AU4043" s="690"/>
    </row>
    <row r="4044" spans="46:47">
      <c r="AT4044" s="690"/>
      <c r="AU4044" s="690"/>
    </row>
    <row r="4045" spans="46:47">
      <c r="AT4045" s="690"/>
      <c r="AU4045" s="690"/>
    </row>
    <row r="4046" spans="46:47">
      <c r="AT4046" s="690"/>
      <c r="AU4046" s="690"/>
    </row>
    <row r="4047" spans="46:47">
      <c r="AT4047" s="690"/>
      <c r="AU4047" s="690"/>
    </row>
    <row r="4048" spans="46:47">
      <c r="AT4048" s="690"/>
      <c r="AU4048" s="690"/>
    </row>
    <row r="4049" spans="46:47">
      <c r="AT4049" s="690"/>
      <c r="AU4049" s="690"/>
    </row>
    <row r="4050" spans="46:47">
      <c r="AT4050" s="690"/>
      <c r="AU4050" s="690"/>
    </row>
    <row r="4051" spans="46:47">
      <c r="AT4051" s="690"/>
      <c r="AU4051" s="690"/>
    </row>
    <row r="4052" spans="46:47">
      <c r="AT4052" s="690"/>
      <c r="AU4052" s="690"/>
    </row>
    <row r="4053" spans="46:47">
      <c r="AT4053" s="690"/>
      <c r="AU4053" s="690"/>
    </row>
    <row r="4054" spans="46:47">
      <c r="AT4054" s="690"/>
      <c r="AU4054" s="690"/>
    </row>
    <row r="4055" spans="46:47">
      <c r="AT4055" s="690"/>
      <c r="AU4055" s="690"/>
    </row>
    <row r="4056" spans="46:47">
      <c r="AT4056" s="690"/>
      <c r="AU4056" s="690"/>
    </row>
    <row r="4057" spans="46:47">
      <c r="AT4057" s="690"/>
      <c r="AU4057" s="690"/>
    </row>
    <row r="4058" spans="46:47">
      <c r="AT4058" s="690"/>
      <c r="AU4058" s="690"/>
    </row>
    <row r="4059" spans="46:47">
      <c r="AT4059" s="690"/>
      <c r="AU4059" s="690"/>
    </row>
    <row r="4060" spans="46:47">
      <c r="AT4060" s="690"/>
      <c r="AU4060" s="690"/>
    </row>
    <row r="4061" spans="46:47">
      <c r="AT4061" s="690"/>
      <c r="AU4061" s="690"/>
    </row>
    <row r="4062" spans="46:47">
      <c r="AT4062" s="690"/>
      <c r="AU4062" s="690"/>
    </row>
    <row r="4063" spans="46:47">
      <c r="AT4063" s="690"/>
      <c r="AU4063" s="690"/>
    </row>
    <row r="4064" spans="46:47">
      <c r="AT4064" s="690"/>
      <c r="AU4064" s="690"/>
    </row>
    <row r="4065" spans="46:47">
      <c r="AT4065" s="690"/>
      <c r="AU4065" s="690"/>
    </row>
    <row r="4066" spans="46:47">
      <c r="AT4066" s="690"/>
      <c r="AU4066" s="690"/>
    </row>
    <row r="4067" spans="46:47">
      <c r="AT4067" s="690"/>
      <c r="AU4067" s="690"/>
    </row>
    <row r="4068" spans="46:47">
      <c r="AT4068" s="690"/>
      <c r="AU4068" s="690"/>
    </row>
    <row r="4069" spans="46:47">
      <c r="AT4069" s="690"/>
      <c r="AU4069" s="690"/>
    </row>
    <row r="4070" spans="46:47">
      <c r="AT4070" s="690"/>
      <c r="AU4070" s="690"/>
    </row>
    <row r="4071" spans="46:47">
      <c r="AT4071" s="690"/>
      <c r="AU4071" s="690"/>
    </row>
    <row r="4072" spans="46:47">
      <c r="AT4072" s="690"/>
      <c r="AU4072" s="690"/>
    </row>
    <row r="4073" spans="46:47">
      <c r="AT4073" s="690"/>
      <c r="AU4073" s="690"/>
    </row>
    <row r="4074" spans="46:47">
      <c r="AT4074" s="690"/>
      <c r="AU4074" s="690"/>
    </row>
    <row r="4075" spans="46:47">
      <c r="AT4075" s="690"/>
      <c r="AU4075" s="690"/>
    </row>
    <row r="4076" spans="46:47">
      <c r="AT4076" s="690"/>
      <c r="AU4076" s="690"/>
    </row>
    <row r="4077" spans="46:47">
      <c r="AT4077" s="690"/>
      <c r="AU4077" s="690"/>
    </row>
    <row r="4078" spans="46:47">
      <c r="AT4078" s="690"/>
      <c r="AU4078" s="690"/>
    </row>
    <row r="4079" spans="46:47">
      <c r="AT4079" s="690"/>
      <c r="AU4079" s="690"/>
    </row>
    <row r="4080" spans="46:47">
      <c r="AT4080" s="690"/>
      <c r="AU4080" s="690"/>
    </row>
    <row r="4081" spans="46:47">
      <c r="AT4081" s="690"/>
      <c r="AU4081" s="690"/>
    </row>
    <row r="4082" spans="46:47">
      <c r="AT4082" s="690"/>
      <c r="AU4082" s="690"/>
    </row>
    <row r="4083" spans="46:47">
      <c r="AT4083" s="690"/>
      <c r="AU4083" s="690"/>
    </row>
    <row r="4084" spans="46:47">
      <c r="AT4084" s="690"/>
      <c r="AU4084" s="690"/>
    </row>
    <row r="4085" spans="46:47">
      <c r="AT4085" s="690"/>
      <c r="AU4085" s="690"/>
    </row>
    <row r="4086" spans="46:47">
      <c r="AT4086" s="690"/>
      <c r="AU4086" s="690"/>
    </row>
    <row r="4087" spans="46:47">
      <c r="AT4087" s="690"/>
      <c r="AU4087" s="690"/>
    </row>
    <row r="4088" spans="46:47">
      <c r="AT4088" s="690"/>
      <c r="AU4088" s="690"/>
    </row>
    <row r="4089" spans="46:47">
      <c r="AT4089" s="690"/>
      <c r="AU4089" s="690"/>
    </row>
    <row r="4090" spans="46:47">
      <c r="AT4090" s="690"/>
      <c r="AU4090" s="690"/>
    </row>
    <row r="4091" spans="46:47">
      <c r="AT4091" s="690"/>
      <c r="AU4091" s="690"/>
    </row>
    <row r="4092" spans="46:47">
      <c r="AT4092" s="690"/>
      <c r="AU4092" s="690"/>
    </row>
    <row r="4093" spans="46:47">
      <c r="AT4093" s="690"/>
      <c r="AU4093" s="690"/>
    </row>
    <row r="4094" spans="46:47">
      <c r="AT4094" s="690"/>
      <c r="AU4094" s="690"/>
    </row>
    <row r="4095" spans="46:47">
      <c r="AT4095" s="690"/>
      <c r="AU4095" s="690"/>
    </row>
    <row r="4096" spans="46:47">
      <c r="AT4096" s="690"/>
      <c r="AU4096" s="690"/>
    </row>
    <row r="4097" spans="46:47">
      <c r="AT4097" s="690"/>
      <c r="AU4097" s="690"/>
    </row>
    <row r="4098" spans="46:47">
      <c r="AT4098" s="690"/>
      <c r="AU4098" s="690"/>
    </row>
    <row r="4099" spans="46:47">
      <c r="AT4099" s="690"/>
      <c r="AU4099" s="690"/>
    </row>
    <row r="4100" spans="46:47">
      <c r="AT4100" s="690"/>
      <c r="AU4100" s="690"/>
    </row>
    <row r="4101" spans="46:47">
      <c r="AT4101" s="690"/>
      <c r="AU4101" s="690"/>
    </row>
    <row r="4102" spans="46:47">
      <c r="AT4102" s="690"/>
      <c r="AU4102" s="690"/>
    </row>
    <row r="4103" spans="46:47">
      <c r="AT4103" s="690"/>
      <c r="AU4103" s="690"/>
    </row>
    <row r="4104" spans="46:47">
      <c r="AT4104" s="690"/>
      <c r="AU4104" s="690"/>
    </row>
    <row r="4105" spans="46:47">
      <c r="AT4105" s="690"/>
      <c r="AU4105" s="690"/>
    </row>
    <row r="4106" spans="46:47">
      <c r="AT4106" s="690"/>
      <c r="AU4106" s="690"/>
    </row>
    <row r="4107" spans="46:47">
      <c r="AT4107" s="690"/>
      <c r="AU4107" s="690"/>
    </row>
    <row r="4108" spans="46:47">
      <c r="AT4108" s="690"/>
      <c r="AU4108" s="690"/>
    </row>
    <row r="4109" spans="46:47">
      <c r="AT4109" s="690"/>
      <c r="AU4109" s="690"/>
    </row>
    <row r="4110" spans="46:47">
      <c r="AT4110" s="690"/>
      <c r="AU4110" s="690"/>
    </row>
    <row r="4111" spans="46:47">
      <c r="AT4111" s="690"/>
      <c r="AU4111" s="690"/>
    </row>
    <row r="4112" spans="46:47">
      <c r="AT4112" s="690"/>
      <c r="AU4112" s="690"/>
    </row>
    <row r="4113" spans="46:47">
      <c r="AT4113" s="690"/>
      <c r="AU4113" s="690"/>
    </row>
    <row r="4114" spans="46:47">
      <c r="AT4114" s="690"/>
      <c r="AU4114" s="690"/>
    </row>
    <row r="4115" spans="46:47">
      <c r="AT4115" s="690"/>
      <c r="AU4115" s="690"/>
    </row>
    <row r="4116" spans="46:47">
      <c r="AT4116" s="690"/>
      <c r="AU4116" s="690"/>
    </row>
    <row r="4117" spans="46:47">
      <c r="AT4117" s="690"/>
      <c r="AU4117" s="690"/>
    </row>
    <row r="4118" spans="46:47">
      <c r="AT4118" s="690"/>
      <c r="AU4118" s="690"/>
    </row>
    <row r="4119" spans="46:47">
      <c r="AT4119" s="690"/>
      <c r="AU4119" s="690"/>
    </row>
    <row r="4120" spans="46:47">
      <c r="AT4120" s="690"/>
      <c r="AU4120" s="690"/>
    </row>
    <row r="4121" spans="46:47">
      <c r="AT4121" s="690"/>
      <c r="AU4121" s="690"/>
    </row>
    <row r="4122" spans="46:47">
      <c r="AT4122" s="690"/>
      <c r="AU4122" s="690"/>
    </row>
    <row r="4123" spans="46:47">
      <c r="AT4123" s="690"/>
      <c r="AU4123" s="690"/>
    </row>
    <row r="4124" spans="46:47">
      <c r="AT4124" s="690"/>
      <c r="AU4124" s="690"/>
    </row>
    <row r="4125" spans="46:47">
      <c r="AT4125" s="690"/>
      <c r="AU4125" s="690"/>
    </row>
    <row r="4126" spans="46:47">
      <c r="AT4126" s="690"/>
      <c r="AU4126" s="690"/>
    </row>
    <row r="4127" spans="46:47">
      <c r="AT4127" s="690"/>
      <c r="AU4127" s="690"/>
    </row>
    <row r="4128" spans="46:47">
      <c r="AT4128" s="690"/>
      <c r="AU4128" s="690"/>
    </row>
    <row r="4129" spans="46:47">
      <c r="AT4129" s="690"/>
      <c r="AU4129" s="690"/>
    </row>
    <row r="4130" spans="46:47">
      <c r="AT4130" s="690"/>
      <c r="AU4130" s="690"/>
    </row>
    <row r="4131" spans="46:47">
      <c r="AT4131" s="690"/>
      <c r="AU4131" s="690"/>
    </row>
    <row r="4132" spans="46:47">
      <c r="AT4132" s="690"/>
      <c r="AU4132" s="690"/>
    </row>
    <row r="4133" spans="46:47">
      <c r="AT4133" s="690"/>
      <c r="AU4133" s="690"/>
    </row>
    <row r="4134" spans="46:47">
      <c r="AT4134" s="690"/>
      <c r="AU4134" s="690"/>
    </row>
    <row r="4135" spans="46:47">
      <c r="AT4135" s="690"/>
      <c r="AU4135" s="690"/>
    </row>
    <row r="4136" spans="46:47">
      <c r="AT4136" s="690"/>
      <c r="AU4136" s="690"/>
    </row>
    <row r="4137" spans="46:47">
      <c r="AT4137" s="690"/>
      <c r="AU4137" s="690"/>
    </row>
    <row r="4138" spans="46:47">
      <c r="AT4138" s="690"/>
      <c r="AU4138" s="690"/>
    </row>
    <row r="4139" spans="46:47">
      <c r="AT4139" s="690"/>
      <c r="AU4139" s="690"/>
    </row>
    <row r="4140" spans="46:47">
      <c r="AT4140" s="690"/>
      <c r="AU4140" s="690"/>
    </row>
    <row r="4141" spans="46:47">
      <c r="AT4141" s="690"/>
      <c r="AU4141" s="690"/>
    </row>
    <row r="4142" spans="46:47">
      <c r="AT4142" s="690"/>
      <c r="AU4142" s="690"/>
    </row>
    <row r="4143" spans="46:47">
      <c r="AT4143" s="690"/>
      <c r="AU4143" s="690"/>
    </row>
    <row r="4144" spans="46:47">
      <c r="AT4144" s="690"/>
      <c r="AU4144" s="690"/>
    </row>
    <row r="4145" spans="46:47">
      <c r="AT4145" s="690"/>
      <c r="AU4145" s="690"/>
    </row>
    <row r="4146" spans="46:47">
      <c r="AT4146" s="690"/>
      <c r="AU4146" s="690"/>
    </row>
    <row r="4147" spans="46:47">
      <c r="AT4147" s="690"/>
      <c r="AU4147" s="690"/>
    </row>
    <row r="4148" spans="46:47">
      <c r="AT4148" s="690"/>
      <c r="AU4148" s="690"/>
    </row>
    <row r="4149" spans="46:47">
      <c r="AT4149" s="690"/>
      <c r="AU4149" s="690"/>
    </row>
    <row r="4150" spans="46:47">
      <c r="AT4150" s="690"/>
      <c r="AU4150" s="690"/>
    </row>
    <row r="4151" spans="46:47">
      <c r="AT4151" s="690"/>
      <c r="AU4151" s="690"/>
    </row>
    <row r="4152" spans="46:47">
      <c r="AT4152" s="690"/>
      <c r="AU4152" s="690"/>
    </row>
    <row r="4153" spans="46:47">
      <c r="AT4153" s="690"/>
      <c r="AU4153" s="690"/>
    </row>
    <row r="4154" spans="46:47">
      <c r="AT4154" s="690"/>
      <c r="AU4154" s="690"/>
    </row>
    <row r="4155" spans="46:47">
      <c r="AT4155" s="690"/>
      <c r="AU4155" s="690"/>
    </row>
    <row r="4156" spans="46:47">
      <c r="AT4156" s="690"/>
      <c r="AU4156" s="690"/>
    </row>
    <row r="4157" spans="46:47">
      <c r="AT4157" s="690"/>
      <c r="AU4157" s="690"/>
    </row>
    <row r="4158" spans="46:47">
      <c r="AT4158" s="690"/>
      <c r="AU4158" s="690"/>
    </row>
    <row r="4159" spans="46:47">
      <c r="AT4159" s="690"/>
      <c r="AU4159" s="690"/>
    </row>
    <row r="4160" spans="46:47">
      <c r="AT4160" s="690"/>
      <c r="AU4160" s="690"/>
    </row>
    <row r="4161" spans="46:47">
      <c r="AT4161" s="690"/>
      <c r="AU4161" s="690"/>
    </row>
    <row r="4162" spans="46:47">
      <c r="AT4162" s="690"/>
      <c r="AU4162" s="690"/>
    </row>
    <row r="4163" spans="46:47">
      <c r="AT4163" s="690"/>
      <c r="AU4163" s="690"/>
    </row>
    <row r="4164" spans="46:47">
      <c r="AT4164" s="690"/>
      <c r="AU4164" s="690"/>
    </row>
    <row r="4165" spans="46:47">
      <c r="AT4165" s="690"/>
      <c r="AU4165" s="690"/>
    </row>
    <row r="4166" spans="46:47">
      <c r="AT4166" s="690"/>
      <c r="AU4166" s="690"/>
    </row>
    <row r="4167" spans="46:47">
      <c r="AT4167" s="690"/>
      <c r="AU4167" s="690"/>
    </row>
    <row r="4168" spans="46:47">
      <c r="AT4168" s="690"/>
      <c r="AU4168" s="690"/>
    </row>
    <row r="4169" spans="46:47">
      <c r="AT4169" s="690"/>
      <c r="AU4169" s="690"/>
    </row>
    <row r="4170" spans="46:47">
      <c r="AT4170" s="690"/>
      <c r="AU4170" s="690"/>
    </row>
    <row r="4171" spans="46:47">
      <c r="AT4171" s="690"/>
      <c r="AU4171" s="690"/>
    </row>
    <row r="4172" spans="46:47">
      <c r="AT4172" s="690"/>
      <c r="AU4172" s="690"/>
    </row>
    <row r="4173" spans="46:47">
      <c r="AT4173" s="690"/>
      <c r="AU4173" s="690"/>
    </row>
    <row r="4174" spans="46:47">
      <c r="AT4174" s="690"/>
      <c r="AU4174" s="690"/>
    </row>
    <row r="4175" spans="46:47">
      <c r="AT4175" s="690"/>
      <c r="AU4175" s="690"/>
    </row>
    <row r="4176" spans="46:47">
      <c r="AT4176" s="690"/>
      <c r="AU4176" s="690"/>
    </row>
    <row r="4177" spans="46:47">
      <c r="AT4177" s="690"/>
      <c r="AU4177" s="690"/>
    </row>
    <row r="4178" spans="46:47">
      <c r="AT4178" s="690"/>
      <c r="AU4178" s="690"/>
    </row>
    <row r="4179" spans="46:47">
      <c r="AT4179" s="690"/>
      <c r="AU4179" s="690"/>
    </row>
    <row r="4180" spans="46:47">
      <c r="AT4180" s="690"/>
      <c r="AU4180" s="690"/>
    </row>
    <row r="4181" spans="46:47">
      <c r="AT4181" s="690"/>
      <c r="AU4181" s="690"/>
    </row>
    <row r="4182" spans="46:47">
      <c r="AT4182" s="690"/>
      <c r="AU4182" s="690"/>
    </row>
    <row r="4183" spans="46:47">
      <c r="AT4183" s="690"/>
      <c r="AU4183" s="690"/>
    </row>
    <row r="4184" spans="46:47">
      <c r="AT4184" s="690"/>
      <c r="AU4184" s="690"/>
    </row>
    <row r="4185" spans="46:47">
      <c r="AT4185" s="690"/>
      <c r="AU4185" s="690"/>
    </row>
    <row r="4186" spans="46:47">
      <c r="AT4186" s="690"/>
      <c r="AU4186" s="690"/>
    </row>
    <row r="4187" spans="46:47">
      <c r="AT4187" s="690"/>
      <c r="AU4187" s="690"/>
    </row>
    <row r="4188" spans="46:47">
      <c r="AT4188" s="690"/>
      <c r="AU4188" s="690"/>
    </row>
    <row r="4189" spans="46:47">
      <c r="AT4189" s="690"/>
      <c r="AU4189" s="690"/>
    </row>
    <row r="4190" spans="46:47">
      <c r="AT4190" s="690"/>
      <c r="AU4190" s="690"/>
    </row>
    <row r="4191" spans="46:47">
      <c r="AT4191" s="690"/>
      <c r="AU4191" s="690"/>
    </row>
    <row r="4192" spans="46:47">
      <c r="AT4192" s="690"/>
      <c r="AU4192" s="690"/>
    </row>
    <row r="4193" spans="46:47">
      <c r="AT4193" s="690"/>
      <c r="AU4193" s="690"/>
    </row>
    <row r="4194" spans="46:47">
      <c r="AT4194" s="690"/>
      <c r="AU4194" s="690"/>
    </row>
    <row r="4195" spans="46:47">
      <c r="AT4195" s="690"/>
      <c r="AU4195" s="690"/>
    </row>
    <row r="4196" spans="46:47">
      <c r="AT4196" s="690"/>
      <c r="AU4196" s="690"/>
    </row>
    <row r="4197" spans="46:47">
      <c r="AT4197" s="690"/>
      <c r="AU4197" s="690"/>
    </row>
    <row r="4198" spans="46:47">
      <c r="AT4198" s="690"/>
      <c r="AU4198" s="690"/>
    </row>
    <row r="4199" spans="46:47">
      <c r="AT4199" s="690"/>
      <c r="AU4199" s="690"/>
    </row>
    <row r="4200" spans="46:47">
      <c r="AT4200" s="690"/>
      <c r="AU4200" s="690"/>
    </row>
    <row r="4201" spans="46:47">
      <c r="AT4201" s="690"/>
      <c r="AU4201" s="690"/>
    </row>
    <row r="4202" spans="46:47">
      <c r="AT4202" s="690"/>
      <c r="AU4202" s="690"/>
    </row>
    <row r="4203" spans="46:47">
      <c r="AT4203" s="690"/>
      <c r="AU4203" s="690"/>
    </row>
    <row r="4204" spans="46:47">
      <c r="AT4204" s="690"/>
      <c r="AU4204" s="690"/>
    </row>
    <row r="4205" spans="46:47">
      <c r="AT4205" s="690"/>
      <c r="AU4205" s="690"/>
    </row>
    <row r="4206" spans="46:47">
      <c r="AT4206" s="690"/>
      <c r="AU4206" s="690"/>
    </row>
    <row r="4207" spans="46:47">
      <c r="AT4207" s="690"/>
      <c r="AU4207" s="690"/>
    </row>
    <row r="4208" spans="46:47">
      <c r="AT4208" s="690"/>
      <c r="AU4208" s="690"/>
    </row>
    <row r="4209" spans="46:47">
      <c r="AT4209" s="690"/>
      <c r="AU4209" s="690"/>
    </row>
    <row r="4210" spans="46:47">
      <c r="AT4210" s="690"/>
      <c r="AU4210" s="690"/>
    </row>
    <row r="4211" spans="46:47">
      <c r="AT4211" s="690"/>
      <c r="AU4211" s="690"/>
    </row>
    <row r="4212" spans="46:47">
      <c r="AT4212" s="690"/>
      <c r="AU4212" s="690"/>
    </row>
    <row r="4213" spans="46:47">
      <c r="AT4213" s="690"/>
      <c r="AU4213" s="690"/>
    </row>
    <row r="4214" spans="46:47">
      <c r="AT4214" s="690"/>
      <c r="AU4214" s="690"/>
    </row>
    <row r="4215" spans="46:47">
      <c r="AT4215" s="690"/>
      <c r="AU4215" s="690"/>
    </row>
    <row r="4216" spans="46:47">
      <c r="AT4216" s="690"/>
      <c r="AU4216" s="690"/>
    </row>
    <row r="4217" spans="46:47">
      <c r="AT4217" s="690"/>
      <c r="AU4217" s="690"/>
    </row>
    <row r="4218" spans="46:47">
      <c r="AT4218" s="690"/>
      <c r="AU4218" s="690"/>
    </row>
    <row r="4219" spans="46:47">
      <c r="AT4219" s="690"/>
      <c r="AU4219" s="690"/>
    </row>
    <row r="4220" spans="46:47">
      <c r="AT4220" s="690"/>
      <c r="AU4220" s="690"/>
    </row>
    <row r="4221" spans="46:47">
      <c r="AT4221" s="690"/>
      <c r="AU4221" s="690"/>
    </row>
    <row r="4222" spans="46:47">
      <c r="AT4222" s="690"/>
      <c r="AU4222" s="690"/>
    </row>
    <row r="4223" spans="46:47">
      <c r="AT4223" s="690"/>
      <c r="AU4223" s="690"/>
    </row>
    <row r="4224" spans="46:47">
      <c r="AT4224" s="690"/>
      <c r="AU4224" s="690"/>
    </row>
    <row r="4225" spans="46:47">
      <c r="AT4225" s="690"/>
      <c r="AU4225" s="690"/>
    </row>
    <row r="4226" spans="46:47">
      <c r="AT4226" s="690"/>
      <c r="AU4226" s="690"/>
    </row>
    <row r="4227" spans="46:47">
      <c r="AT4227" s="690"/>
      <c r="AU4227" s="690"/>
    </row>
    <row r="4228" spans="46:47">
      <c r="AT4228" s="690"/>
      <c r="AU4228" s="690"/>
    </row>
    <row r="4229" spans="46:47">
      <c r="AT4229" s="690"/>
      <c r="AU4229" s="690"/>
    </row>
    <row r="4230" spans="46:47">
      <c r="AT4230" s="690"/>
      <c r="AU4230" s="690"/>
    </row>
    <row r="4231" spans="46:47">
      <c r="AT4231" s="690"/>
      <c r="AU4231" s="690"/>
    </row>
    <row r="4232" spans="46:47">
      <c r="AT4232" s="690"/>
      <c r="AU4232" s="690"/>
    </row>
    <row r="4233" spans="46:47">
      <c r="AT4233" s="690"/>
      <c r="AU4233" s="690"/>
    </row>
    <row r="4234" spans="46:47">
      <c r="AT4234" s="690"/>
      <c r="AU4234" s="690"/>
    </row>
    <row r="4235" spans="46:47">
      <c r="AT4235" s="690"/>
      <c r="AU4235" s="690"/>
    </row>
    <row r="4236" spans="46:47">
      <c r="AT4236" s="690"/>
      <c r="AU4236" s="690"/>
    </row>
    <row r="4237" spans="46:47">
      <c r="AT4237" s="690"/>
      <c r="AU4237" s="690"/>
    </row>
    <row r="4238" spans="46:47">
      <c r="AT4238" s="690"/>
      <c r="AU4238" s="690"/>
    </row>
    <row r="4239" spans="46:47">
      <c r="AT4239" s="690"/>
      <c r="AU4239" s="690"/>
    </row>
    <row r="4240" spans="46:47">
      <c r="AT4240" s="690"/>
      <c r="AU4240" s="690"/>
    </row>
    <row r="4241" spans="46:47">
      <c r="AT4241" s="690"/>
      <c r="AU4241" s="690"/>
    </row>
    <row r="4242" spans="46:47">
      <c r="AT4242" s="690"/>
      <c r="AU4242" s="690"/>
    </row>
    <row r="4243" spans="46:47">
      <c r="AT4243" s="690"/>
      <c r="AU4243" s="690"/>
    </row>
    <row r="4244" spans="46:47">
      <c r="AT4244" s="690"/>
      <c r="AU4244" s="690"/>
    </row>
    <row r="4245" spans="46:47">
      <c r="AT4245" s="690"/>
      <c r="AU4245" s="690"/>
    </row>
    <row r="4246" spans="46:47">
      <c r="AT4246" s="690"/>
      <c r="AU4246" s="690"/>
    </row>
    <row r="4247" spans="46:47">
      <c r="AT4247" s="690"/>
      <c r="AU4247" s="690"/>
    </row>
    <row r="4248" spans="46:47">
      <c r="AT4248" s="690"/>
      <c r="AU4248" s="690"/>
    </row>
    <row r="4249" spans="46:47">
      <c r="AT4249" s="690"/>
      <c r="AU4249" s="690"/>
    </row>
    <row r="4250" spans="46:47">
      <c r="AT4250" s="690"/>
      <c r="AU4250" s="690"/>
    </row>
    <row r="4251" spans="46:47">
      <c r="AT4251" s="690"/>
      <c r="AU4251" s="690"/>
    </row>
    <row r="4252" spans="46:47">
      <c r="AT4252" s="690"/>
      <c r="AU4252" s="690"/>
    </row>
    <row r="4253" spans="46:47">
      <c r="AT4253" s="690"/>
      <c r="AU4253" s="690"/>
    </row>
    <row r="4254" spans="46:47">
      <c r="AT4254" s="690"/>
      <c r="AU4254" s="690"/>
    </row>
    <row r="4255" spans="46:47">
      <c r="AT4255" s="690"/>
      <c r="AU4255" s="690"/>
    </row>
    <row r="4256" spans="46:47">
      <c r="AT4256" s="690"/>
      <c r="AU4256" s="690"/>
    </row>
    <row r="4257" spans="46:47">
      <c r="AT4257" s="690"/>
      <c r="AU4257" s="690"/>
    </row>
    <row r="4258" spans="46:47">
      <c r="AT4258" s="690"/>
      <c r="AU4258" s="690"/>
    </row>
    <row r="4259" spans="46:47">
      <c r="AT4259" s="690"/>
      <c r="AU4259" s="690"/>
    </row>
    <row r="4260" spans="46:47">
      <c r="AT4260" s="690"/>
      <c r="AU4260" s="690"/>
    </row>
    <row r="4261" spans="46:47">
      <c r="AT4261" s="690"/>
      <c r="AU4261" s="690"/>
    </row>
    <row r="4262" spans="46:47">
      <c r="AT4262" s="690"/>
      <c r="AU4262" s="690"/>
    </row>
    <row r="4263" spans="46:47">
      <c r="AT4263" s="690"/>
      <c r="AU4263" s="690"/>
    </row>
    <row r="4264" spans="46:47">
      <c r="AT4264" s="690"/>
      <c r="AU4264" s="690"/>
    </row>
    <row r="4265" spans="46:47">
      <c r="AT4265" s="690"/>
      <c r="AU4265" s="690"/>
    </row>
    <row r="4266" spans="46:47">
      <c r="AT4266" s="690"/>
      <c r="AU4266" s="690"/>
    </row>
    <row r="4267" spans="46:47">
      <c r="AT4267" s="690"/>
      <c r="AU4267" s="690"/>
    </row>
    <row r="4268" spans="46:47">
      <c r="AT4268" s="690"/>
      <c r="AU4268" s="690"/>
    </row>
    <row r="4269" spans="46:47">
      <c r="AT4269" s="690"/>
      <c r="AU4269" s="690"/>
    </row>
    <row r="4270" spans="46:47">
      <c r="AT4270" s="690"/>
      <c r="AU4270" s="690"/>
    </row>
    <row r="4271" spans="46:47">
      <c r="AT4271" s="690"/>
      <c r="AU4271" s="690"/>
    </row>
    <row r="4272" spans="46:47">
      <c r="AT4272" s="690"/>
      <c r="AU4272" s="690"/>
    </row>
    <row r="4273" spans="46:47">
      <c r="AT4273" s="690"/>
      <c r="AU4273" s="690"/>
    </row>
    <row r="4274" spans="46:47">
      <c r="AT4274" s="690"/>
      <c r="AU4274" s="690"/>
    </row>
    <row r="4275" spans="46:47">
      <c r="AT4275" s="690"/>
      <c r="AU4275" s="690"/>
    </row>
    <row r="4276" spans="46:47">
      <c r="AT4276" s="690"/>
      <c r="AU4276" s="690"/>
    </row>
    <row r="4277" spans="46:47">
      <c r="AT4277" s="690"/>
      <c r="AU4277" s="690"/>
    </row>
    <row r="4278" spans="46:47">
      <c r="AT4278" s="690"/>
      <c r="AU4278" s="690"/>
    </row>
    <row r="4279" spans="46:47">
      <c r="AT4279" s="690"/>
      <c r="AU4279" s="690"/>
    </row>
    <row r="4280" spans="46:47">
      <c r="AT4280" s="690"/>
      <c r="AU4280" s="690"/>
    </row>
    <row r="4281" spans="46:47">
      <c r="AT4281" s="690"/>
      <c r="AU4281" s="690"/>
    </row>
    <row r="4282" spans="46:47">
      <c r="AT4282" s="690"/>
      <c r="AU4282" s="690"/>
    </row>
    <row r="4283" spans="46:47">
      <c r="AT4283" s="690"/>
      <c r="AU4283" s="690"/>
    </row>
    <row r="4284" spans="46:47">
      <c r="AT4284" s="690"/>
      <c r="AU4284" s="690"/>
    </row>
    <row r="4285" spans="46:47">
      <c r="AT4285" s="690"/>
      <c r="AU4285" s="690"/>
    </row>
    <row r="4286" spans="46:47">
      <c r="AT4286" s="690"/>
      <c r="AU4286" s="690"/>
    </row>
    <row r="4287" spans="46:47">
      <c r="AT4287" s="690"/>
      <c r="AU4287" s="690"/>
    </row>
    <row r="4288" spans="46:47">
      <c r="AT4288" s="690"/>
      <c r="AU4288" s="690"/>
    </row>
    <row r="4289" spans="46:47">
      <c r="AT4289" s="690"/>
      <c r="AU4289" s="690"/>
    </row>
    <row r="4290" spans="46:47">
      <c r="AT4290" s="690"/>
      <c r="AU4290" s="690"/>
    </row>
    <row r="4291" spans="46:47">
      <c r="AT4291" s="690"/>
      <c r="AU4291" s="690"/>
    </row>
    <row r="4292" spans="46:47">
      <c r="AT4292" s="690"/>
      <c r="AU4292" s="690"/>
    </row>
    <row r="4293" spans="46:47">
      <c r="AT4293" s="690"/>
      <c r="AU4293" s="690"/>
    </row>
    <row r="4294" spans="46:47">
      <c r="AT4294" s="690"/>
      <c r="AU4294" s="690"/>
    </row>
    <row r="4295" spans="46:47">
      <c r="AT4295" s="690"/>
      <c r="AU4295" s="690"/>
    </row>
    <row r="4296" spans="46:47">
      <c r="AT4296" s="690"/>
      <c r="AU4296" s="690"/>
    </row>
    <row r="4297" spans="46:47">
      <c r="AT4297" s="690"/>
      <c r="AU4297" s="690"/>
    </row>
    <row r="4298" spans="46:47">
      <c r="AT4298" s="690"/>
      <c r="AU4298" s="690"/>
    </row>
    <row r="4299" spans="46:47">
      <c r="AT4299" s="690"/>
      <c r="AU4299" s="690"/>
    </row>
    <row r="4300" spans="46:47">
      <c r="AT4300" s="690"/>
      <c r="AU4300" s="690"/>
    </row>
    <row r="4301" spans="46:47">
      <c r="AT4301" s="690"/>
      <c r="AU4301" s="690"/>
    </row>
    <row r="4302" spans="46:47">
      <c r="AT4302" s="690"/>
      <c r="AU4302" s="690"/>
    </row>
    <row r="4303" spans="46:47">
      <c r="AT4303" s="690"/>
      <c r="AU4303" s="690"/>
    </row>
    <row r="4304" spans="46:47">
      <c r="AT4304" s="690"/>
      <c r="AU4304" s="690"/>
    </row>
    <row r="4305" spans="46:47">
      <c r="AT4305" s="690"/>
      <c r="AU4305" s="690"/>
    </row>
    <row r="4306" spans="46:47">
      <c r="AT4306" s="690"/>
      <c r="AU4306" s="690"/>
    </row>
    <row r="4307" spans="46:47">
      <c r="AT4307" s="690"/>
      <c r="AU4307" s="690"/>
    </row>
    <row r="4308" spans="46:47">
      <c r="AT4308" s="690"/>
      <c r="AU4308" s="690"/>
    </row>
    <row r="4309" spans="46:47">
      <c r="AT4309" s="690"/>
      <c r="AU4309" s="690"/>
    </row>
    <row r="4310" spans="46:47">
      <c r="AT4310" s="690"/>
      <c r="AU4310" s="690"/>
    </row>
    <row r="4311" spans="46:47">
      <c r="AT4311" s="690"/>
      <c r="AU4311" s="690"/>
    </row>
    <row r="4312" spans="46:47">
      <c r="AT4312" s="690"/>
      <c r="AU4312" s="690"/>
    </row>
    <row r="4313" spans="46:47">
      <c r="AT4313" s="690"/>
      <c r="AU4313" s="690"/>
    </row>
    <row r="4314" spans="46:47">
      <c r="AT4314" s="690"/>
      <c r="AU4314" s="690"/>
    </row>
    <row r="4315" spans="46:47">
      <c r="AT4315" s="690"/>
      <c r="AU4315" s="690"/>
    </row>
    <row r="4316" spans="46:47">
      <c r="AT4316" s="690"/>
      <c r="AU4316" s="690"/>
    </row>
    <row r="4317" spans="46:47">
      <c r="AT4317" s="690"/>
      <c r="AU4317" s="690"/>
    </row>
    <row r="4318" spans="46:47">
      <c r="AT4318" s="690"/>
      <c r="AU4318" s="690"/>
    </row>
    <row r="4319" spans="46:47">
      <c r="AT4319" s="690"/>
      <c r="AU4319" s="690"/>
    </row>
    <row r="4320" spans="46:47">
      <c r="AT4320" s="690"/>
      <c r="AU4320" s="690"/>
    </row>
    <row r="4321" spans="46:47">
      <c r="AT4321" s="690"/>
      <c r="AU4321" s="690"/>
    </row>
    <row r="4322" spans="46:47">
      <c r="AT4322" s="690"/>
      <c r="AU4322" s="690"/>
    </row>
    <row r="4323" spans="46:47">
      <c r="AT4323" s="690"/>
      <c r="AU4323" s="690"/>
    </row>
    <row r="4324" spans="46:47">
      <c r="AT4324" s="690"/>
      <c r="AU4324" s="690"/>
    </row>
    <row r="4325" spans="46:47">
      <c r="AT4325" s="690"/>
      <c r="AU4325" s="690"/>
    </row>
    <row r="4326" spans="46:47">
      <c r="AT4326" s="690"/>
      <c r="AU4326" s="690"/>
    </row>
    <row r="4327" spans="46:47">
      <c r="AT4327" s="690"/>
      <c r="AU4327" s="690"/>
    </row>
    <row r="4328" spans="46:47">
      <c r="AT4328" s="690"/>
      <c r="AU4328" s="690"/>
    </row>
    <row r="4329" spans="46:47">
      <c r="AT4329" s="690"/>
      <c r="AU4329" s="690"/>
    </row>
    <row r="4330" spans="46:47">
      <c r="AT4330" s="690"/>
      <c r="AU4330" s="690"/>
    </row>
    <row r="4331" spans="46:47">
      <c r="AT4331" s="690"/>
      <c r="AU4331" s="690"/>
    </row>
    <row r="4332" spans="46:47">
      <c r="AT4332" s="690"/>
      <c r="AU4332" s="690"/>
    </row>
    <row r="4333" spans="46:47">
      <c r="AT4333" s="690"/>
      <c r="AU4333" s="690"/>
    </row>
    <row r="4334" spans="46:47">
      <c r="AT4334" s="690"/>
      <c r="AU4334" s="690"/>
    </row>
    <row r="4335" spans="46:47">
      <c r="AT4335" s="690"/>
      <c r="AU4335" s="690"/>
    </row>
    <row r="4336" spans="46:47">
      <c r="AT4336" s="690"/>
      <c r="AU4336" s="690"/>
    </row>
    <row r="4337" spans="46:47">
      <c r="AT4337" s="690"/>
      <c r="AU4337" s="690"/>
    </row>
    <row r="4338" spans="46:47">
      <c r="AT4338" s="690"/>
      <c r="AU4338" s="690"/>
    </row>
    <row r="4339" spans="46:47">
      <c r="AT4339" s="690"/>
      <c r="AU4339" s="690"/>
    </row>
    <row r="4340" spans="46:47">
      <c r="AT4340" s="690"/>
      <c r="AU4340" s="690"/>
    </row>
    <row r="4341" spans="46:47">
      <c r="AT4341" s="690"/>
      <c r="AU4341" s="690"/>
    </row>
    <row r="4342" spans="46:47">
      <c r="AT4342" s="690"/>
      <c r="AU4342" s="690"/>
    </row>
    <row r="4343" spans="46:47">
      <c r="AT4343" s="690"/>
      <c r="AU4343" s="690"/>
    </row>
    <row r="4344" spans="46:47">
      <c r="AT4344" s="690"/>
      <c r="AU4344" s="690"/>
    </row>
    <row r="4345" spans="46:47">
      <c r="AT4345" s="690"/>
      <c r="AU4345" s="690"/>
    </row>
    <row r="4346" spans="46:47">
      <c r="AT4346" s="690"/>
      <c r="AU4346" s="690"/>
    </row>
    <row r="4347" spans="46:47">
      <c r="AT4347" s="690"/>
      <c r="AU4347" s="690"/>
    </row>
    <row r="4348" spans="46:47">
      <c r="AT4348" s="690"/>
      <c r="AU4348" s="690"/>
    </row>
    <row r="4349" spans="46:47">
      <c r="AT4349" s="690"/>
      <c r="AU4349" s="690"/>
    </row>
    <row r="4350" spans="46:47">
      <c r="AT4350" s="690"/>
      <c r="AU4350" s="690"/>
    </row>
    <row r="4351" spans="46:47">
      <c r="AT4351" s="690"/>
      <c r="AU4351" s="690"/>
    </row>
    <row r="4352" spans="46:47">
      <c r="AT4352" s="690"/>
      <c r="AU4352" s="690"/>
    </row>
    <row r="4353" spans="46:47">
      <c r="AT4353" s="690"/>
      <c r="AU4353" s="690"/>
    </row>
    <row r="4354" spans="46:47">
      <c r="AT4354" s="690"/>
      <c r="AU4354" s="690"/>
    </row>
    <row r="4355" spans="46:47">
      <c r="AT4355" s="690"/>
      <c r="AU4355" s="690"/>
    </row>
    <row r="4356" spans="46:47">
      <c r="AT4356" s="690"/>
      <c r="AU4356" s="690"/>
    </row>
    <row r="4357" spans="46:47">
      <c r="AT4357" s="690"/>
      <c r="AU4357" s="690"/>
    </row>
    <row r="4358" spans="46:47">
      <c r="AT4358" s="690"/>
      <c r="AU4358" s="690"/>
    </row>
    <row r="4359" spans="46:47">
      <c r="AT4359" s="690"/>
      <c r="AU4359" s="690"/>
    </row>
    <row r="4360" spans="46:47">
      <c r="AT4360" s="690"/>
      <c r="AU4360" s="690"/>
    </row>
    <row r="4361" spans="46:47">
      <c r="AT4361" s="690"/>
      <c r="AU4361" s="690"/>
    </row>
    <row r="4362" spans="46:47">
      <c r="AT4362" s="690"/>
      <c r="AU4362" s="690"/>
    </row>
    <row r="4363" spans="46:47">
      <c r="AT4363" s="690"/>
      <c r="AU4363" s="690"/>
    </row>
    <row r="4364" spans="46:47">
      <c r="AT4364" s="690"/>
      <c r="AU4364" s="690"/>
    </row>
    <row r="4365" spans="46:47">
      <c r="AT4365" s="690"/>
      <c r="AU4365" s="690"/>
    </row>
    <row r="4366" spans="46:47">
      <c r="AT4366" s="690"/>
      <c r="AU4366" s="690"/>
    </row>
    <row r="4367" spans="46:47">
      <c r="AT4367" s="690"/>
      <c r="AU4367" s="690"/>
    </row>
    <row r="4368" spans="46:47">
      <c r="AT4368" s="690"/>
      <c r="AU4368" s="690"/>
    </row>
    <row r="4369" spans="46:47">
      <c r="AT4369" s="690"/>
      <c r="AU4369" s="690"/>
    </row>
    <row r="4370" spans="46:47">
      <c r="AT4370" s="690"/>
      <c r="AU4370" s="690"/>
    </row>
    <row r="4371" spans="46:47">
      <c r="AT4371" s="690"/>
      <c r="AU4371" s="690"/>
    </row>
    <row r="4372" spans="46:47">
      <c r="AT4372" s="690"/>
      <c r="AU4372" s="690"/>
    </row>
    <row r="4373" spans="46:47">
      <c r="AT4373" s="690"/>
      <c r="AU4373" s="690"/>
    </row>
    <row r="4374" spans="46:47">
      <c r="AT4374" s="690"/>
      <c r="AU4374" s="690"/>
    </row>
    <row r="4375" spans="46:47">
      <c r="AT4375" s="690"/>
      <c r="AU4375" s="690"/>
    </row>
    <row r="4376" spans="46:47">
      <c r="AT4376" s="690"/>
      <c r="AU4376" s="690"/>
    </row>
    <row r="4377" spans="46:47">
      <c r="AT4377" s="690"/>
      <c r="AU4377" s="690"/>
    </row>
    <row r="4378" spans="46:47">
      <c r="AT4378" s="690"/>
      <c r="AU4378" s="690"/>
    </row>
    <row r="4379" spans="46:47">
      <c r="AT4379" s="690"/>
      <c r="AU4379" s="690"/>
    </row>
    <row r="4380" spans="46:47">
      <c r="AT4380" s="690"/>
      <c r="AU4380" s="690"/>
    </row>
    <row r="4381" spans="46:47">
      <c r="AT4381" s="690"/>
      <c r="AU4381" s="690"/>
    </row>
    <row r="4382" spans="46:47">
      <c r="AT4382" s="690"/>
      <c r="AU4382" s="690"/>
    </row>
    <row r="4383" spans="46:47">
      <c r="AT4383" s="690"/>
      <c r="AU4383" s="690"/>
    </row>
    <row r="4384" spans="46:47">
      <c r="AT4384" s="690"/>
      <c r="AU4384" s="690"/>
    </row>
    <row r="4385" spans="46:47">
      <c r="AT4385" s="690"/>
      <c r="AU4385" s="690"/>
    </row>
    <row r="4386" spans="46:47">
      <c r="AT4386" s="690"/>
      <c r="AU4386" s="690"/>
    </row>
    <row r="4387" spans="46:47">
      <c r="AT4387" s="690"/>
      <c r="AU4387" s="690"/>
    </row>
    <row r="4388" spans="46:47">
      <c r="AT4388" s="690"/>
      <c r="AU4388" s="690"/>
    </row>
    <row r="4389" spans="46:47">
      <c r="AT4389" s="690"/>
      <c r="AU4389" s="690"/>
    </row>
    <row r="4390" spans="46:47">
      <c r="AT4390" s="690"/>
      <c r="AU4390" s="690"/>
    </row>
    <row r="4391" spans="46:47">
      <c r="AT4391" s="690"/>
      <c r="AU4391" s="690"/>
    </row>
    <row r="4392" spans="46:47">
      <c r="AT4392" s="690"/>
      <c r="AU4392" s="690"/>
    </row>
    <row r="4393" spans="46:47">
      <c r="AT4393" s="690"/>
      <c r="AU4393" s="690"/>
    </row>
    <row r="4394" spans="46:47">
      <c r="AT4394" s="690"/>
      <c r="AU4394" s="690"/>
    </row>
    <row r="4395" spans="46:47">
      <c r="AT4395" s="690"/>
      <c r="AU4395" s="690"/>
    </row>
    <row r="4396" spans="46:47">
      <c r="AT4396" s="690"/>
      <c r="AU4396" s="690"/>
    </row>
    <row r="4397" spans="46:47">
      <c r="AT4397" s="690"/>
      <c r="AU4397" s="690"/>
    </row>
    <row r="4398" spans="46:47">
      <c r="AT4398" s="690"/>
      <c r="AU4398" s="690"/>
    </row>
    <row r="4399" spans="46:47">
      <c r="AT4399" s="690"/>
      <c r="AU4399" s="690"/>
    </row>
    <row r="4400" spans="46:47">
      <c r="AT4400" s="690"/>
      <c r="AU4400" s="690"/>
    </row>
    <row r="4401" spans="46:47">
      <c r="AT4401" s="690"/>
      <c r="AU4401" s="690"/>
    </row>
    <row r="4402" spans="46:47">
      <c r="AT4402" s="690"/>
      <c r="AU4402" s="690"/>
    </row>
    <row r="4403" spans="46:47">
      <c r="AT4403" s="690"/>
      <c r="AU4403" s="690"/>
    </row>
    <row r="4404" spans="46:47">
      <c r="AT4404" s="690"/>
      <c r="AU4404" s="690"/>
    </row>
    <row r="4405" spans="46:47">
      <c r="AT4405" s="690"/>
      <c r="AU4405" s="690"/>
    </row>
    <row r="4406" spans="46:47">
      <c r="AT4406" s="690"/>
      <c r="AU4406" s="690"/>
    </row>
    <row r="4407" spans="46:47">
      <c r="AT4407" s="690"/>
      <c r="AU4407" s="690"/>
    </row>
    <row r="4408" spans="46:47">
      <c r="AT4408" s="690"/>
      <c r="AU4408" s="690"/>
    </row>
    <row r="4409" spans="46:47">
      <c r="AT4409" s="690"/>
      <c r="AU4409" s="690"/>
    </row>
    <row r="4410" spans="46:47">
      <c r="AT4410" s="690"/>
      <c r="AU4410" s="690"/>
    </row>
    <row r="4411" spans="46:47">
      <c r="AT4411" s="690"/>
      <c r="AU4411" s="690"/>
    </row>
    <row r="4412" spans="46:47">
      <c r="AT4412" s="690"/>
      <c r="AU4412" s="690"/>
    </row>
    <row r="4413" spans="46:47">
      <c r="AT4413" s="690"/>
      <c r="AU4413" s="690"/>
    </row>
    <row r="4414" spans="46:47">
      <c r="AT4414" s="690"/>
      <c r="AU4414" s="690"/>
    </row>
    <row r="4415" spans="46:47">
      <c r="AT4415" s="690"/>
      <c r="AU4415" s="690"/>
    </row>
    <row r="4416" spans="46:47">
      <c r="AT4416" s="690"/>
      <c r="AU4416" s="690"/>
    </row>
    <row r="4417" spans="46:47">
      <c r="AT4417" s="690"/>
      <c r="AU4417" s="690"/>
    </row>
    <row r="4418" spans="46:47">
      <c r="AT4418" s="690"/>
      <c r="AU4418" s="690"/>
    </row>
    <row r="4419" spans="46:47">
      <c r="AT4419" s="690"/>
      <c r="AU4419" s="690"/>
    </row>
    <row r="4420" spans="46:47">
      <c r="AT4420" s="690"/>
      <c r="AU4420" s="690"/>
    </row>
    <row r="4421" spans="46:47">
      <c r="AT4421" s="690"/>
      <c r="AU4421" s="690"/>
    </row>
    <row r="4422" spans="46:47">
      <c r="AT4422" s="690"/>
      <c r="AU4422" s="690"/>
    </row>
    <row r="4423" spans="46:47">
      <c r="AT4423" s="690"/>
      <c r="AU4423" s="690"/>
    </row>
    <row r="4424" spans="46:47">
      <c r="AT4424" s="690"/>
      <c r="AU4424" s="690"/>
    </row>
    <row r="4425" spans="46:47">
      <c r="AT4425" s="690"/>
      <c r="AU4425" s="690"/>
    </row>
    <row r="4426" spans="46:47">
      <c r="AT4426" s="690"/>
      <c r="AU4426" s="690"/>
    </row>
    <row r="4427" spans="46:47">
      <c r="AT4427" s="690"/>
      <c r="AU4427" s="690"/>
    </row>
    <row r="4428" spans="46:47">
      <c r="AT4428" s="690"/>
      <c r="AU4428" s="690"/>
    </row>
    <row r="4429" spans="46:47">
      <c r="AT4429" s="690"/>
      <c r="AU4429" s="690"/>
    </row>
    <row r="4430" spans="46:47">
      <c r="AT4430" s="690"/>
      <c r="AU4430" s="690"/>
    </row>
    <row r="4431" spans="46:47">
      <c r="AT4431" s="690"/>
      <c r="AU4431" s="690"/>
    </row>
    <row r="4432" spans="46:47">
      <c r="AT4432" s="690"/>
      <c r="AU4432" s="690"/>
    </row>
    <row r="4433" spans="46:47">
      <c r="AT4433" s="690"/>
      <c r="AU4433" s="690"/>
    </row>
    <row r="4434" spans="46:47">
      <c r="AT4434" s="690"/>
      <c r="AU4434" s="690"/>
    </row>
    <row r="4435" spans="46:47">
      <c r="AT4435" s="690"/>
      <c r="AU4435" s="690"/>
    </row>
    <row r="4436" spans="46:47">
      <c r="AT4436" s="690"/>
      <c r="AU4436" s="690"/>
    </row>
    <row r="4437" spans="46:47">
      <c r="AT4437" s="690"/>
      <c r="AU4437" s="690"/>
    </row>
    <row r="4438" spans="46:47">
      <c r="AT4438" s="690"/>
      <c r="AU4438" s="690"/>
    </row>
    <row r="4439" spans="46:47">
      <c r="AT4439" s="690"/>
      <c r="AU4439" s="690"/>
    </row>
    <row r="4440" spans="46:47">
      <c r="AT4440" s="690"/>
      <c r="AU4440" s="690"/>
    </row>
    <row r="4441" spans="46:47">
      <c r="AT4441" s="690"/>
      <c r="AU4441" s="690"/>
    </row>
    <row r="4442" spans="46:47">
      <c r="AT4442" s="690"/>
      <c r="AU4442" s="690"/>
    </row>
    <row r="4443" spans="46:47">
      <c r="AT4443" s="690"/>
      <c r="AU4443" s="690"/>
    </row>
    <row r="4444" spans="46:47">
      <c r="AT4444" s="690"/>
      <c r="AU4444" s="690"/>
    </row>
    <row r="4445" spans="46:47">
      <c r="AT4445" s="690"/>
      <c r="AU4445" s="690"/>
    </row>
    <row r="4446" spans="46:47">
      <c r="AT4446" s="690"/>
      <c r="AU4446" s="690"/>
    </row>
    <row r="4447" spans="46:47">
      <c r="AT4447" s="690"/>
      <c r="AU4447" s="690"/>
    </row>
    <row r="4448" spans="46:47">
      <c r="AT4448" s="690"/>
      <c r="AU4448" s="690"/>
    </row>
    <row r="4449" spans="46:47">
      <c r="AT4449" s="690"/>
      <c r="AU4449" s="690"/>
    </row>
    <row r="4450" spans="46:47">
      <c r="AT4450" s="690"/>
      <c r="AU4450" s="690"/>
    </row>
    <row r="4451" spans="46:47">
      <c r="AT4451" s="690"/>
      <c r="AU4451" s="690"/>
    </row>
    <row r="4452" spans="46:47">
      <c r="AT4452" s="690"/>
      <c r="AU4452" s="690"/>
    </row>
    <row r="4453" spans="46:47">
      <c r="AT4453" s="690"/>
      <c r="AU4453" s="690"/>
    </row>
    <row r="4454" spans="46:47">
      <c r="AT4454" s="690"/>
      <c r="AU4454" s="690"/>
    </row>
    <row r="4455" spans="46:47">
      <c r="AT4455" s="690"/>
      <c r="AU4455" s="690"/>
    </row>
    <row r="4456" spans="46:47">
      <c r="AT4456" s="690"/>
      <c r="AU4456" s="690"/>
    </row>
    <row r="4457" spans="46:47">
      <c r="AT4457" s="690"/>
      <c r="AU4457" s="690"/>
    </row>
    <row r="4458" spans="46:47">
      <c r="AT4458" s="690"/>
      <c r="AU4458" s="690"/>
    </row>
    <row r="4459" spans="46:47">
      <c r="AT4459" s="690"/>
      <c r="AU4459" s="690"/>
    </row>
    <row r="4460" spans="46:47">
      <c r="AT4460" s="690"/>
      <c r="AU4460" s="690"/>
    </row>
    <row r="4461" spans="46:47">
      <c r="AT4461" s="690"/>
      <c r="AU4461" s="690"/>
    </row>
    <row r="4462" spans="46:47">
      <c r="AT4462" s="690"/>
      <c r="AU4462" s="690"/>
    </row>
    <row r="4463" spans="46:47">
      <c r="AT4463" s="690"/>
      <c r="AU4463" s="690"/>
    </row>
    <row r="4464" spans="46:47">
      <c r="AT4464" s="690"/>
      <c r="AU4464" s="690"/>
    </row>
    <row r="4465" spans="46:47">
      <c r="AT4465" s="690"/>
      <c r="AU4465" s="690"/>
    </row>
    <row r="4466" spans="46:47">
      <c r="AT4466" s="690"/>
      <c r="AU4466" s="690"/>
    </row>
    <row r="4467" spans="46:47">
      <c r="AT4467" s="690"/>
      <c r="AU4467" s="690"/>
    </row>
    <row r="4468" spans="46:47">
      <c r="AT4468" s="690"/>
      <c r="AU4468" s="690"/>
    </row>
    <row r="4469" spans="46:47">
      <c r="AT4469" s="690"/>
      <c r="AU4469" s="690"/>
    </row>
    <row r="4470" spans="46:47">
      <c r="AT4470" s="690"/>
      <c r="AU4470" s="690"/>
    </row>
    <row r="4471" spans="46:47">
      <c r="AT4471" s="690"/>
      <c r="AU4471" s="690"/>
    </row>
    <row r="4472" spans="46:47">
      <c r="AT4472" s="690"/>
      <c r="AU4472" s="690"/>
    </row>
    <row r="4473" spans="46:47">
      <c r="AT4473" s="690"/>
      <c r="AU4473" s="690"/>
    </row>
    <row r="4474" spans="46:47">
      <c r="AT4474" s="690"/>
      <c r="AU4474" s="690"/>
    </row>
    <row r="4475" spans="46:47">
      <c r="AT4475" s="690"/>
      <c r="AU4475" s="690"/>
    </row>
    <row r="4476" spans="46:47">
      <c r="AT4476" s="690"/>
      <c r="AU4476" s="690"/>
    </row>
    <row r="4477" spans="46:47">
      <c r="AT4477" s="690"/>
      <c r="AU4477" s="690"/>
    </row>
    <row r="4478" spans="46:47">
      <c r="AT4478" s="690"/>
      <c r="AU4478" s="690"/>
    </row>
    <row r="4479" spans="46:47">
      <c r="AT4479" s="690"/>
      <c r="AU4479" s="690"/>
    </row>
    <row r="4480" spans="46:47">
      <c r="AT4480" s="690"/>
      <c r="AU4480" s="690"/>
    </row>
    <row r="4481" spans="46:47">
      <c r="AT4481" s="690"/>
      <c r="AU4481" s="690"/>
    </row>
    <row r="4482" spans="46:47">
      <c r="AT4482" s="690"/>
      <c r="AU4482" s="690"/>
    </row>
    <row r="4483" spans="46:47">
      <c r="AT4483" s="690"/>
      <c r="AU4483" s="690"/>
    </row>
    <row r="4484" spans="46:47">
      <c r="AT4484" s="690"/>
      <c r="AU4484" s="690"/>
    </row>
    <row r="4485" spans="46:47">
      <c r="AT4485" s="690"/>
      <c r="AU4485" s="690"/>
    </row>
    <row r="4486" spans="46:47">
      <c r="AT4486" s="690"/>
      <c r="AU4486" s="690"/>
    </row>
    <row r="4487" spans="46:47">
      <c r="AT4487" s="690"/>
      <c r="AU4487" s="690"/>
    </row>
    <row r="4488" spans="46:47">
      <c r="AT4488" s="690"/>
      <c r="AU4488" s="690"/>
    </row>
    <row r="4489" spans="46:47">
      <c r="AT4489" s="690"/>
      <c r="AU4489" s="690"/>
    </row>
    <row r="4490" spans="46:47">
      <c r="AT4490" s="690"/>
      <c r="AU4490" s="690"/>
    </row>
    <row r="4491" spans="46:47">
      <c r="AT4491" s="690"/>
      <c r="AU4491" s="690"/>
    </row>
    <row r="4492" spans="46:47">
      <c r="AT4492" s="690"/>
      <c r="AU4492" s="690"/>
    </row>
    <row r="4493" spans="46:47">
      <c r="AT4493" s="690"/>
      <c r="AU4493" s="690"/>
    </row>
    <row r="4494" spans="46:47">
      <c r="AT4494" s="690"/>
      <c r="AU4494" s="690"/>
    </row>
    <row r="4495" spans="46:47">
      <c r="AT4495" s="690"/>
      <c r="AU4495" s="690"/>
    </row>
    <row r="4496" spans="46:47">
      <c r="AT4496" s="690"/>
      <c r="AU4496" s="690"/>
    </row>
    <row r="4497" spans="46:47">
      <c r="AT4497" s="690"/>
      <c r="AU4497" s="690"/>
    </row>
    <row r="4498" spans="46:47">
      <c r="AT4498" s="690"/>
      <c r="AU4498" s="690"/>
    </row>
    <row r="4499" spans="46:47">
      <c r="AT4499" s="690"/>
      <c r="AU4499" s="690"/>
    </row>
    <row r="4500" spans="46:47">
      <c r="AT4500" s="690"/>
      <c r="AU4500" s="690"/>
    </row>
    <row r="4501" spans="46:47">
      <c r="AT4501" s="690"/>
      <c r="AU4501" s="690"/>
    </row>
    <row r="4502" spans="46:47">
      <c r="AT4502" s="690"/>
      <c r="AU4502" s="690"/>
    </row>
    <row r="4503" spans="46:47">
      <c r="AT4503" s="690"/>
      <c r="AU4503" s="690"/>
    </row>
    <row r="4504" spans="46:47">
      <c r="AT4504" s="690"/>
      <c r="AU4504" s="690"/>
    </row>
    <row r="4505" spans="46:47">
      <c r="AT4505" s="690"/>
      <c r="AU4505" s="690"/>
    </row>
    <row r="4506" spans="46:47">
      <c r="AT4506" s="690"/>
      <c r="AU4506" s="690"/>
    </row>
    <row r="4507" spans="46:47">
      <c r="AT4507" s="690"/>
      <c r="AU4507" s="690"/>
    </row>
    <row r="4508" spans="46:47">
      <c r="AT4508" s="690"/>
      <c r="AU4508" s="690"/>
    </row>
    <row r="4509" spans="46:47">
      <c r="AT4509" s="690"/>
      <c r="AU4509" s="690"/>
    </row>
    <row r="4510" spans="46:47">
      <c r="AT4510" s="690"/>
      <c r="AU4510" s="690"/>
    </row>
    <row r="4511" spans="46:47">
      <c r="AT4511" s="690"/>
      <c r="AU4511" s="690"/>
    </row>
    <row r="4512" spans="46:47">
      <c r="AT4512" s="690"/>
      <c r="AU4512" s="690"/>
    </row>
    <row r="4513" spans="46:47">
      <c r="AT4513" s="690"/>
      <c r="AU4513" s="690"/>
    </row>
    <row r="4514" spans="46:47">
      <c r="AT4514" s="690"/>
      <c r="AU4514" s="690"/>
    </row>
    <row r="4515" spans="46:47">
      <c r="AT4515" s="690"/>
      <c r="AU4515" s="690"/>
    </row>
    <row r="4516" spans="46:47">
      <c r="AT4516" s="690"/>
      <c r="AU4516" s="690"/>
    </row>
    <row r="4517" spans="46:47">
      <c r="AT4517" s="690"/>
      <c r="AU4517" s="690"/>
    </row>
    <row r="4518" spans="46:47">
      <c r="AT4518" s="690"/>
      <c r="AU4518" s="690"/>
    </row>
    <row r="4519" spans="46:47">
      <c r="AT4519" s="690"/>
      <c r="AU4519" s="690"/>
    </row>
    <row r="4520" spans="46:47">
      <c r="AT4520" s="690"/>
      <c r="AU4520" s="690"/>
    </row>
    <row r="4521" spans="46:47">
      <c r="AT4521" s="690"/>
      <c r="AU4521" s="690"/>
    </row>
    <row r="4522" spans="46:47">
      <c r="AT4522" s="690"/>
      <c r="AU4522" s="690"/>
    </row>
    <row r="4523" spans="46:47">
      <c r="AT4523" s="690"/>
      <c r="AU4523" s="690"/>
    </row>
    <row r="4524" spans="46:47">
      <c r="AT4524" s="690"/>
      <c r="AU4524" s="690"/>
    </row>
    <row r="4525" spans="46:47">
      <c r="AT4525" s="690"/>
      <c r="AU4525" s="690"/>
    </row>
    <row r="4526" spans="46:47">
      <c r="AT4526" s="690"/>
      <c r="AU4526" s="690"/>
    </row>
    <row r="4527" spans="46:47">
      <c r="AT4527" s="690"/>
      <c r="AU4527" s="690"/>
    </row>
    <row r="4528" spans="46:47">
      <c r="AT4528" s="690"/>
      <c r="AU4528" s="690"/>
    </row>
    <row r="4529" spans="46:47">
      <c r="AT4529" s="690"/>
      <c r="AU4529" s="690"/>
    </row>
    <row r="4530" spans="46:47">
      <c r="AT4530" s="690"/>
      <c r="AU4530" s="690"/>
    </row>
    <row r="4531" spans="46:47">
      <c r="AT4531" s="690"/>
      <c r="AU4531" s="690"/>
    </row>
    <row r="4532" spans="46:47">
      <c r="AT4532" s="690"/>
      <c r="AU4532" s="690"/>
    </row>
    <row r="4533" spans="46:47">
      <c r="AT4533" s="690"/>
      <c r="AU4533" s="690"/>
    </row>
    <row r="4534" spans="46:47">
      <c r="AT4534" s="690"/>
      <c r="AU4534" s="690"/>
    </row>
    <row r="4535" spans="46:47">
      <c r="AT4535" s="690"/>
      <c r="AU4535" s="690"/>
    </row>
    <row r="4536" spans="46:47">
      <c r="AT4536" s="690"/>
      <c r="AU4536" s="690"/>
    </row>
    <row r="4537" spans="46:47">
      <c r="AT4537" s="690"/>
      <c r="AU4537" s="690"/>
    </row>
    <row r="4538" spans="46:47">
      <c r="AT4538" s="690"/>
      <c r="AU4538" s="690"/>
    </row>
    <row r="4539" spans="46:47">
      <c r="AT4539" s="690"/>
      <c r="AU4539" s="690"/>
    </row>
    <row r="4540" spans="46:47">
      <c r="AT4540" s="690"/>
      <c r="AU4540" s="690"/>
    </row>
    <row r="4541" spans="46:47">
      <c r="AT4541" s="690"/>
      <c r="AU4541" s="690"/>
    </row>
    <row r="4542" spans="46:47">
      <c r="AT4542" s="690"/>
      <c r="AU4542" s="690"/>
    </row>
    <row r="4543" spans="46:47">
      <c r="AT4543" s="690"/>
      <c r="AU4543" s="690"/>
    </row>
    <row r="4544" spans="46:47">
      <c r="AT4544" s="690"/>
      <c r="AU4544" s="690"/>
    </row>
    <row r="4545" spans="46:47">
      <c r="AT4545" s="690"/>
      <c r="AU4545" s="690"/>
    </row>
    <row r="4546" spans="46:47">
      <c r="AT4546" s="690"/>
      <c r="AU4546" s="690"/>
    </row>
    <row r="4547" spans="46:47">
      <c r="AT4547" s="690"/>
      <c r="AU4547" s="690"/>
    </row>
    <row r="4548" spans="46:47">
      <c r="AT4548" s="690"/>
      <c r="AU4548" s="690"/>
    </row>
    <row r="4549" spans="46:47">
      <c r="AT4549" s="690"/>
      <c r="AU4549" s="690"/>
    </row>
    <row r="4550" spans="46:47">
      <c r="AT4550" s="690"/>
      <c r="AU4550" s="690"/>
    </row>
    <row r="4551" spans="46:47">
      <c r="AT4551" s="690"/>
      <c r="AU4551" s="690"/>
    </row>
    <row r="4552" spans="46:47">
      <c r="AT4552" s="690"/>
      <c r="AU4552" s="690"/>
    </row>
    <row r="4553" spans="46:47">
      <c r="AT4553" s="690"/>
      <c r="AU4553" s="690"/>
    </row>
    <row r="4554" spans="46:47">
      <c r="AT4554" s="690"/>
      <c r="AU4554" s="690"/>
    </row>
    <row r="4555" spans="46:47">
      <c r="AT4555" s="690"/>
      <c r="AU4555" s="690"/>
    </row>
    <row r="4556" spans="46:47">
      <c r="AT4556" s="690"/>
      <c r="AU4556" s="690"/>
    </row>
    <row r="4557" spans="46:47">
      <c r="AT4557" s="690"/>
      <c r="AU4557" s="690"/>
    </row>
    <row r="4558" spans="46:47">
      <c r="AT4558" s="690"/>
      <c r="AU4558" s="690"/>
    </row>
    <row r="4559" spans="46:47">
      <c r="AT4559" s="690"/>
      <c r="AU4559" s="690"/>
    </row>
    <row r="4560" spans="46:47">
      <c r="AT4560" s="690"/>
      <c r="AU4560" s="690"/>
    </row>
    <row r="4561" spans="46:47">
      <c r="AT4561" s="690"/>
      <c r="AU4561" s="690"/>
    </row>
    <row r="4562" spans="46:47">
      <c r="AT4562" s="690"/>
      <c r="AU4562" s="690"/>
    </row>
    <row r="4563" spans="46:47">
      <c r="AT4563" s="690"/>
      <c r="AU4563" s="690"/>
    </row>
    <row r="4564" spans="46:47">
      <c r="AT4564" s="690"/>
      <c r="AU4564" s="690"/>
    </row>
    <row r="4565" spans="46:47">
      <c r="AT4565" s="690"/>
      <c r="AU4565" s="690"/>
    </row>
    <row r="4566" spans="46:47">
      <c r="AT4566" s="690"/>
      <c r="AU4566" s="690"/>
    </row>
    <row r="4567" spans="46:47">
      <c r="AT4567" s="690"/>
      <c r="AU4567" s="690"/>
    </row>
    <row r="4568" spans="46:47">
      <c r="AT4568" s="690"/>
      <c r="AU4568" s="690"/>
    </row>
    <row r="4569" spans="46:47">
      <c r="AT4569" s="690"/>
      <c r="AU4569" s="690"/>
    </row>
    <row r="4570" spans="46:47">
      <c r="AT4570" s="690"/>
      <c r="AU4570" s="690"/>
    </row>
    <row r="4571" spans="46:47">
      <c r="AT4571" s="690"/>
      <c r="AU4571" s="690"/>
    </row>
    <row r="4572" spans="46:47">
      <c r="AT4572" s="690"/>
      <c r="AU4572" s="690"/>
    </row>
    <row r="4573" spans="46:47">
      <c r="AT4573" s="690"/>
      <c r="AU4573" s="690"/>
    </row>
    <row r="4574" spans="46:47">
      <c r="AT4574" s="690"/>
      <c r="AU4574" s="690"/>
    </row>
    <row r="4575" spans="46:47">
      <c r="AT4575" s="690"/>
      <c r="AU4575" s="690"/>
    </row>
    <row r="4576" spans="46:47">
      <c r="AT4576" s="690"/>
      <c r="AU4576" s="690"/>
    </row>
    <row r="4577" spans="46:47">
      <c r="AT4577" s="690"/>
      <c r="AU4577" s="690"/>
    </row>
    <row r="4578" spans="46:47">
      <c r="AT4578" s="690"/>
      <c r="AU4578" s="690"/>
    </row>
    <row r="4579" spans="46:47">
      <c r="AT4579" s="690"/>
      <c r="AU4579" s="690"/>
    </row>
    <row r="4580" spans="46:47">
      <c r="AT4580" s="690"/>
      <c r="AU4580" s="690"/>
    </row>
    <row r="4581" spans="46:47">
      <c r="AT4581" s="690"/>
      <c r="AU4581" s="690"/>
    </row>
    <row r="4582" spans="46:47">
      <c r="AT4582" s="690"/>
      <c r="AU4582" s="690"/>
    </row>
    <row r="4583" spans="46:47">
      <c r="AT4583" s="690"/>
      <c r="AU4583" s="690"/>
    </row>
    <row r="4584" spans="46:47">
      <c r="AT4584" s="690"/>
      <c r="AU4584" s="690"/>
    </row>
    <row r="4585" spans="46:47">
      <c r="AT4585" s="690"/>
      <c r="AU4585" s="690"/>
    </row>
    <row r="4586" spans="46:47">
      <c r="AT4586" s="690"/>
      <c r="AU4586" s="690"/>
    </row>
    <row r="4587" spans="46:47">
      <c r="AT4587" s="690"/>
      <c r="AU4587" s="690"/>
    </row>
    <row r="4588" spans="46:47">
      <c r="AT4588" s="690"/>
      <c r="AU4588" s="690"/>
    </row>
    <row r="4589" spans="46:47">
      <c r="AT4589" s="690"/>
      <c r="AU4589" s="690"/>
    </row>
    <row r="4590" spans="46:47">
      <c r="AT4590" s="690"/>
      <c r="AU4590" s="690"/>
    </row>
    <row r="4591" spans="46:47">
      <c r="AT4591" s="690"/>
      <c r="AU4591" s="690"/>
    </row>
    <row r="4592" spans="46:47">
      <c r="AT4592" s="690"/>
      <c r="AU4592" s="690"/>
    </row>
    <row r="4593" spans="46:47">
      <c r="AT4593" s="690"/>
      <c r="AU4593" s="690"/>
    </row>
    <row r="4594" spans="46:47">
      <c r="AT4594" s="690"/>
      <c r="AU4594" s="690"/>
    </row>
    <row r="4595" spans="46:47">
      <c r="AT4595" s="690"/>
      <c r="AU4595" s="690"/>
    </row>
    <row r="4596" spans="46:47">
      <c r="AT4596" s="690"/>
      <c r="AU4596" s="690"/>
    </row>
    <row r="4597" spans="46:47">
      <c r="AT4597" s="690"/>
      <c r="AU4597" s="690"/>
    </row>
    <row r="4598" spans="46:47">
      <c r="AT4598" s="690"/>
      <c r="AU4598" s="690"/>
    </row>
    <row r="4599" spans="46:47">
      <c r="AT4599" s="690"/>
      <c r="AU4599" s="690"/>
    </row>
    <row r="4600" spans="46:47">
      <c r="AT4600" s="690"/>
      <c r="AU4600" s="690"/>
    </row>
    <row r="4601" spans="46:47">
      <c r="AT4601" s="690"/>
      <c r="AU4601" s="690"/>
    </row>
    <row r="4602" spans="46:47">
      <c r="AT4602" s="690"/>
      <c r="AU4602" s="690"/>
    </row>
    <row r="4603" spans="46:47">
      <c r="AT4603" s="690"/>
      <c r="AU4603" s="690"/>
    </row>
    <row r="4604" spans="46:47">
      <c r="AT4604" s="690"/>
      <c r="AU4604" s="690"/>
    </row>
    <row r="4605" spans="46:47">
      <c r="AT4605" s="690"/>
      <c r="AU4605" s="690"/>
    </row>
    <row r="4606" spans="46:47">
      <c r="AT4606" s="690"/>
      <c r="AU4606" s="690"/>
    </row>
    <row r="4607" spans="46:47">
      <c r="AT4607" s="690"/>
      <c r="AU4607" s="690"/>
    </row>
    <row r="4608" spans="46:47">
      <c r="AT4608" s="690"/>
      <c r="AU4608" s="690"/>
    </row>
    <row r="4609" spans="46:47">
      <c r="AT4609" s="690"/>
      <c r="AU4609" s="690"/>
    </row>
    <row r="4610" spans="46:47">
      <c r="AT4610" s="690"/>
      <c r="AU4610" s="690"/>
    </row>
    <row r="4611" spans="46:47">
      <c r="AT4611" s="690"/>
      <c r="AU4611" s="690"/>
    </row>
    <row r="4612" spans="46:47">
      <c r="AT4612" s="690"/>
      <c r="AU4612" s="690"/>
    </row>
    <row r="4613" spans="46:47">
      <c r="AT4613" s="690"/>
      <c r="AU4613" s="690"/>
    </row>
    <row r="4614" spans="46:47">
      <c r="AT4614" s="690"/>
      <c r="AU4614" s="690"/>
    </row>
    <row r="4615" spans="46:47">
      <c r="AT4615" s="690"/>
      <c r="AU4615" s="690"/>
    </row>
    <row r="4616" spans="46:47">
      <c r="AT4616" s="690"/>
      <c r="AU4616" s="690"/>
    </row>
    <row r="4617" spans="46:47">
      <c r="AT4617" s="690"/>
      <c r="AU4617" s="690"/>
    </row>
    <row r="4618" spans="46:47">
      <c r="AT4618" s="690"/>
      <c r="AU4618" s="690"/>
    </row>
    <row r="4619" spans="46:47">
      <c r="AT4619" s="690"/>
      <c r="AU4619" s="690"/>
    </row>
    <row r="4620" spans="46:47">
      <c r="AT4620" s="690"/>
      <c r="AU4620" s="690"/>
    </row>
    <row r="4621" spans="46:47">
      <c r="AT4621" s="690"/>
      <c r="AU4621" s="690"/>
    </row>
    <row r="4622" spans="46:47">
      <c r="AT4622" s="690"/>
      <c r="AU4622" s="690"/>
    </row>
    <row r="4623" spans="46:47">
      <c r="AT4623" s="690"/>
      <c r="AU4623" s="690"/>
    </row>
    <row r="4624" spans="46:47">
      <c r="AT4624" s="690"/>
      <c r="AU4624" s="690"/>
    </row>
    <row r="4625" spans="46:47">
      <c r="AT4625" s="690"/>
      <c r="AU4625" s="690"/>
    </row>
    <row r="4626" spans="46:47">
      <c r="AT4626" s="690"/>
      <c r="AU4626" s="690"/>
    </row>
    <row r="4627" spans="46:47">
      <c r="AT4627" s="690"/>
      <c r="AU4627" s="690"/>
    </row>
    <row r="4628" spans="46:47">
      <c r="AT4628" s="690"/>
      <c r="AU4628" s="690"/>
    </row>
    <row r="4629" spans="46:47">
      <c r="AT4629" s="690"/>
      <c r="AU4629" s="690"/>
    </row>
    <row r="4630" spans="46:47">
      <c r="AT4630" s="690"/>
      <c r="AU4630" s="690"/>
    </row>
    <row r="4631" spans="46:47">
      <c r="AT4631" s="690"/>
      <c r="AU4631" s="690"/>
    </row>
    <row r="4632" spans="46:47">
      <c r="AT4632" s="690"/>
      <c r="AU4632" s="690"/>
    </row>
    <row r="4633" spans="46:47">
      <c r="AT4633" s="690"/>
      <c r="AU4633" s="690"/>
    </row>
    <row r="4634" spans="46:47">
      <c r="AT4634" s="690"/>
      <c r="AU4634" s="690"/>
    </row>
    <row r="4635" spans="46:47">
      <c r="AT4635" s="690"/>
      <c r="AU4635" s="690"/>
    </row>
    <row r="4636" spans="46:47">
      <c r="AT4636" s="690"/>
      <c r="AU4636" s="690"/>
    </row>
    <row r="4637" spans="46:47">
      <c r="AT4637" s="690"/>
      <c r="AU4637" s="690"/>
    </row>
    <row r="4638" spans="46:47">
      <c r="AT4638" s="690"/>
      <c r="AU4638" s="690"/>
    </row>
    <row r="4639" spans="46:47">
      <c r="AT4639" s="690"/>
      <c r="AU4639" s="690"/>
    </row>
    <row r="4640" spans="46:47">
      <c r="AT4640" s="690"/>
      <c r="AU4640" s="690"/>
    </row>
    <row r="4641" spans="46:47">
      <c r="AT4641" s="690"/>
      <c r="AU4641" s="690"/>
    </row>
    <row r="4642" spans="46:47">
      <c r="AT4642" s="690"/>
      <c r="AU4642" s="690"/>
    </row>
    <row r="4643" spans="46:47">
      <c r="AT4643" s="690"/>
      <c r="AU4643" s="690"/>
    </row>
    <row r="4644" spans="46:47">
      <c r="AT4644" s="690"/>
      <c r="AU4644" s="690"/>
    </row>
    <row r="4645" spans="46:47">
      <c r="AT4645" s="690"/>
      <c r="AU4645" s="690"/>
    </row>
    <row r="4646" spans="46:47">
      <c r="AT4646" s="690"/>
      <c r="AU4646" s="690"/>
    </row>
    <row r="4647" spans="46:47">
      <c r="AT4647" s="690"/>
      <c r="AU4647" s="690"/>
    </row>
    <row r="4648" spans="46:47">
      <c r="AT4648" s="690"/>
      <c r="AU4648" s="690"/>
    </row>
    <row r="4649" spans="46:47">
      <c r="AT4649" s="690"/>
      <c r="AU4649" s="690"/>
    </row>
    <row r="4650" spans="46:47">
      <c r="AT4650" s="690"/>
      <c r="AU4650" s="690"/>
    </row>
    <row r="4651" spans="46:47">
      <c r="AT4651" s="690"/>
      <c r="AU4651" s="690"/>
    </row>
    <row r="4652" spans="46:47">
      <c r="AT4652" s="690"/>
      <c r="AU4652" s="690"/>
    </row>
    <row r="4653" spans="46:47">
      <c r="AT4653" s="690"/>
      <c r="AU4653" s="690"/>
    </row>
    <row r="4654" spans="46:47">
      <c r="AT4654" s="690"/>
      <c r="AU4654" s="690"/>
    </row>
    <row r="4655" spans="46:47">
      <c r="AT4655" s="690"/>
      <c r="AU4655" s="690"/>
    </row>
    <row r="4656" spans="46:47">
      <c r="AT4656" s="690"/>
      <c r="AU4656" s="690"/>
    </row>
    <row r="4657" spans="46:47">
      <c r="AT4657" s="690"/>
      <c r="AU4657" s="690"/>
    </row>
    <row r="4658" spans="46:47">
      <c r="AT4658" s="690"/>
      <c r="AU4658" s="690"/>
    </row>
    <row r="4659" spans="46:47">
      <c r="AT4659" s="690"/>
      <c r="AU4659" s="690"/>
    </row>
    <row r="4660" spans="46:47">
      <c r="AT4660" s="690"/>
      <c r="AU4660" s="690"/>
    </row>
    <row r="4661" spans="46:47">
      <c r="AT4661" s="690"/>
      <c r="AU4661" s="690"/>
    </row>
    <row r="4662" spans="46:47">
      <c r="AT4662" s="690"/>
      <c r="AU4662" s="690"/>
    </row>
    <row r="4663" spans="46:47">
      <c r="AT4663" s="690"/>
      <c r="AU4663" s="690"/>
    </row>
    <row r="4664" spans="46:47">
      <c r="AT4664" s="690"/>
      <c r="AU4664" s="690"/>
    </row>
    <row r="4665" spans="46:47">
      <c r="AT4665" s="690"/>
      <c r="AU4665" s="690"/>
    </row>
    <row r="4666" spans="46:47">
      <c r="AT4666" s="690"/>
      <c r="AU4666" s="690"/>
    </row>
    <row r="4667" spans="46:47">
      <c r="AT4667" s="690"/>
      <c r="AU4667" s="690"/>
    </row>
    <row r="4668" spans="46:47">
      <c r="AT4668" s="690"/>
      <c r="AU4668" s="690"/>
    </row>
    <row r="4669" spans="46:47">
      <c r="AT4669" s="690"/>
      <c r="AU4669" s="690"/>
    </row>
    <row r="4670" spans="46:47">
      <c r="AT4670" s="690"/>
      <c r="AU4670" s="690"/>
    </row>
    <row r="4671" spans="46:47">
      <c r="AT4671" s="690"/>
      <c r="AU4671" s="690"/>
    </row>
    <row r="4672" spans="46:47">
      <c r="AT4672" s="690"/>
      <c r="AU4672" s="690"/>
    </row>
    <row r="4673" spans="46:47">
      <c r="AT4673" s="690"/>
      <c r="AU4673" s="690"/>
    </row>
    <row r="4674" spans="46:47">
      <c r="AT4674" s="690"/>
      <c r="AU4674" s="690"/>
    </row>
    <row r="4675" spans="46:47">
      <c r="AT4675" s="690"/>
      <c r="AU4675" s="690"/>
    </row>
    <row r="4676" spans="46:47">
      <c r="AT4676" s="690"/>
      <c r="AU4676" s="690"/>
    </row>
    <row r="4677" spans="46:47">
      <c r="AT4677" s="690"/>
      <c r="AU4677" s="690"/>
    </row>
    <row r="4678" spans="46:47">
      <c r="AT4678" s="690"/>
      <c r="AU4678" s="690"/>
    </row>
    <row r="4679" spans="46:47">
      <c r="AT4679" s="690"/>
      <c r="AU4679" s="690"/>
    </row>
    <row r="4680" spans="46:47">
      <c r="AT4680" s="690"/>
      <c r="AU4680" s="690"/>
    </row>
    <row r="4681" spans="46:47">
      <c r="AT4681" s="690"/>
      <c r="AU4681" s="690"/>
    </row>
    <row r="4682" spans="46:47">
      <c r="AT4682" s="690"/>
      <c r="AU4682" s="690"/>
    </row>
    <row r="4683" spans="46:47">
      <c r="AT4683" s="690"/>
      <c r="AU4683" s="690"/>
    </row>
    <row r="4684" spans="46:47">
      <c r="AT4684" s="690"/>
      <c r="AU4684" s="690"/>
    </row>
    <row r="4685" spans="46:47">
      <c r="AT4685" s="690"/>
      <c r="AU4685" s="690"/>
    </row>
    <row r="4686" spans="46:47">
      <c r="AT4686" s="690"/>
      <c r="AU4686" s="690"/>
    </row>
    <row r="4687" spans="46:47">
      <c r="AT4687" s="690"/>
      <c r="AU4687" s="690"/>
    </row>
    <row r="4688" spans="46:47">
      <c r="AT4688" s="690"/>
      <c r="AU4688" s="690"/>
    </row>
    <row r="4689" spans="46:47">
      <c r="AT4689" s="690"/>
      <c r="AU4689" s="690"/>
    </row>
    <row r="4690" spans="46:47">
      <c r="AT4690" s="690"/>
      <c r="AU4690" s="690"/>
    </row>
    <row r="4691" spans="46:47">
      <c r="AT4691" s="690"/>
      <c r="AU4691" s="690"/>
    </row>
    <row r="4692" spans="46:47">
      <c r="AT4692" s="690"/>
      <c r="AU4692" s="690"/>
    </row>
    <row r="4693" spans="46:47">
      <c r="AT4693" s="690"/>
      <c r="AU4693" s="690"/>
    </row>
    <row r="4694" spans="46:47">
      <c r="AT4694" s="690"/>
      <c r="AU4694" s="690"/>
    </row>
    <row r="4695" spans="46:47">
      <c r="AT4695" s="690"/>
      <c r="AU4695" s="690"/>
    </row>
    <row r="4696" spans="46:47">
      <c r="AT4696" s="690"/>
      <c r="AU4696" s="690"/>
    </row>
    <row r="4697" spans="46:47">
      <c r="AT4697" s="690"/>
      <c r="AU4697" s="690"/>
    </row>
    <row r="4698" spans="46:47">
      <c r="AT4698" s="690"/>
      <c r="AU4698" s="690"/>
    </row>
    <row r="4699" spans="46:47">
      <c r="AT4699" s="690"/>
      <c r="AU4699" s="690"/>
    </row>
    <row r="4700" spans="46:47">
      <c r="AT4700" s="690"/>
      <c r="AU4700" s="690"/>
    </row>
    <row r="4701" spans="46:47">
      <c r="AT4701" s="690"/>
      <c r="AU4701" s="690"/>
    </row>
    <row r="4702" spans="46:47">
      <c r="AT4702" s="690"/>
      <c r="AU4702" s="690"/>
    </row>
    <row r="4703" spans="46:47">
      <c r="AT4703" s="690"/>
      <c r="AU4703" s="690"/>
    </row>
    <row r="4704" spans="46:47">
      <c r="AT4704" s="690"/>
      <c r="AU4704" s="690"/>
    </row>
    <row r="4705" spans="46:47">
      <c r="AT4705" s="690"/>
      <c r="AU4705" s="690"/>
    </row>
    <row r="4706" spans="46:47">
      <c r="AT4706" s="690"/>
      <c r="AU4706" s="690"/>
    </row>
    <row r="4707" spans="46:47">
      <c r="AT4707" s="690"/>
      <c r="AU4707" s="690"/>
    </row>
    <row r="4708" spans="46:47">
      <c r="AT4708" s="690"/>
      <c r="AU4708" s="690"/>
    </row>
    <row r="4709" spans="46:47">
      <c r="AT4709" s="690"/>
      <c r="AU4709" s="690"/>
    </row>
    <row r="4710" spans="46:47">
      <c r="AT4710" s="690"/>
      <c r="AU4710" s="690"/>
    </row>
    <row r="4711" spans="46:47">
      <c r="AT4711" s="690"/>
      <c r="AU4711" s="690"/>
    </row>
    <row r="4712" spans="46:47">
      <c r="AT4712" s="690"/>
      <c r="AU4712" s="690"/>
    </row>
    <row r="4713" spans="46:47">
      <c r="AT4713" s="690"/>
      <c r="AU4713" s="690"/>
    </row>
    <row r="4714" spans="46:47">
      <c r="AT4714" s="690"/>
      <c r="AU4714" s="690"/>
    </row>
    <row r="4715" spans="46:47">
      <c r="AT4715" s="690"/>
      <c r="AU4715" s="690"/>
    </row>
    <row r="4716" spans="46:47">
      <c r="AT4716" s="690"/>
      <c r="AU4716" s="690"/>
    </row>
    <row r="4717" spans="46:47">
      <c r="AT4717" s="690"/>
      <c r="AU4717" s="690"/>
    </row>
    <row r="4718" spans="46:47">
      <c r="AT4718" s="690"/>
      <c r="AU4718" s="690"/>
    </row>
    <row r="4719" spans="46:47">
      <c r="AT4719" s="690"/>
      <c r="AU4719" s="690"/>
    </row>
    <row r="4720" spans="46:47">
      <c r="AT4720" s="690"/>
      <c r="AU4720" s="690"/>
    </row>
    <row r="4721" spans="46:47">
      <c r="AT4721" s="690"/>
      <c r="AU4721" s="690"/>
    </row>
    <row r="4722" spans="46:47">
      <c r="AT4722" s="690"/>
      <c r="AU4722" s="690"/>
    </row>
    <row r="4723" spans="46:47">
      <c r="AT4723" s="690"/>
      <c r="AU4723" s="690"/>
    </row>
    <row r="4724" spans="46:47">
      <c r="AT4724" s="690"/>
      <c r="AU4724" s="690"/>
    </row>
    <row r="4725" spans="46:47">
      <c r="AT4725" s="690"/>
      <c r="AU4725" s="690"/>
    </row>
    <row r="4726" spans="46:47">
      <c r="AT4726" s="690"/>
      <c r="AU4726" s="690"/>
    </row>
    <row r="4727" spans="46:47">
      <c r="AT4727" s="690"/>
      <c r="AU4727" s="690"/>
    </row>
    <row r="4728" spans="46:47">
      <c r="AT4728" s="690"/>
      <c r="AU4728" s="690"/>
    </row>
    <row r="4729" spans="46:47">
      <c r="AT4729" s="690"/>
      <c r="AU4729" s="690"/>
    </row>
    <row r="4730" spans="46:47">
      <c r="AT4730" s="690"/>
      <c r="AU4730" s="690"/>
    </row>
    <row r="4731" spans="46:47">
      <c r="AT4731" s="690"/>
      <c r="AU4731" s="690"/>
    </row>
    <row r="4732" spans="46:47">
      <c r="AT4732" s="690"/>
      <c r="AU4732" s="690"/>
    </row>
    <row r="4733" spans="46:47">
      <c r="AT4733" s="690"/>
      <c r="AU4733" s="690"/>
    </row>
    <row r="4734" spans="46:47">
      <c r="AT4734" s="690"/>
      <c r="AU4734" s="690"/>
    </row>
    <row r="4735" spans="46:47">
      <c r="AT4735" s="690"/>
      <c r="AU4735" s="690"/>
    </row>
    <row r="4736" spans="46:47">
      <c r="AT4736" s="690"/>
      <c r="AU4736" s="690"/>
    </row>
    <row r="4737" spans="46:47">
      <c r="AT4737" s="690"/>
      <c r="AU4737" s="690"/>
    </row>
    <row r="4738" spans="46:47">
      <c r="AT4738" s="690"/>
      <c r="AU4738" s="690"/>
    </row>
    <row r="4739" spans="46:47">
      <c r="AT4739" s="690"/>
      <c r="AU4739" s="690"/>
    </row>
    <row r="4740" spans="46:47">
      <c r="AT4740" s="690"/>
      <c r="AU4740" s="690"/>
    </row>
    <row r="4741" spans="46:47">
      <c r="AT4741" s="690"/>
      <c r="AU4741" s="690"/>
    </row>
    <row r="4742" spans="46:47">
      <c r="AT4742" s="690"/>
      <c r="AU4742" s="690"/>
    </row>
    <row r="4743" spans="46:47">
      <c r="AT4743" s="690"/>
      <c r="AU4743" s="690"/>
    </row>
    <row r="4744" spans="46:47">
      <c r="AT4744" s="690"/>
      <c r="AU4744" s="690"/>
    </row>
    <row r="4745" spans="46:47">
      <c r="AT4745" s="690"/>
      <c r="AU4745" s="690"/>
    </row>
    <row r="4746" spans="46:47">
      <c r="AT4746" s="690"/>
      <c r="AU4746" s="690"/>
    </row>
    <row r="4747" spans="46:47">
      <c r="AT4747" s="690"/>
      <c r="AU4747" s="690"/>
    </row>
    <row r="4748" spans="46:47">
      <c r="AT4748" s="690"/>
      <c r="AU4748" s="690"/>
    </row>
    <row r="4749" spans="46:47">
      <c r="AT4749" s="690"/>
      <c r="AU4749" s="690"/>
    </row>
    <row r="4750" spans="46:47">
      <c r="AT4750" s="690"/>
      <c r="AU4750" s="690"/>
    </row>
    <row r="4751" spans="46:47">
      <c r="AT4751" s="690"/>
      <c r="AU4751" s="690"/>
    </row>
    <row r="4752" spans="46:47">
      <c r="AT4752" s="690"/>
      <c r="AU4752" s="690"/>
    </row>
    <row r="4753" spans="46:47">
      <c r="AT4753" s="690"/>
      <c r="AU4753" s="690"/>
    </row>
    <row r="4754" spans="46:47">
      <c r="AT4754" s="690"/>
      <c r="AU4754" s="690"/>
    </row>
    <row r="4755" spans="46:47">
      <c r="AT4755" s="690"/>
      <c r="AU4755" s="690"/>
    </row>
    <row r="4756" spans="46:47">
      <c r="AT4756" s="690"/>
      <c r="AU4756" s="690"/>
    </row>
    <row r="4757" spans="46:47">
      <c r="AT4757" s="690"/>
      <c r="AU4757" s="690"/>
    </row>
    <row r="4758" spans="46:47">
      <c r="AT4758" s="690"/>
      <c r="AU4758" s="690"/>
    </row>
    <row r="4759" spans="46:47">
      <c r="AT4759" s="690"/>
      <c r="AU4759" s="690"/>
    </row>
    <row r="4760" spans="46:47">
      <c r="AT4760" s="690"/>
      <c r="AU4760" s="690"/>
    </row>
    <row r="4761" spans="46:47">
      <c r="AT4761" s="690"/>
      <c r="AU4761" s="690"/>
    </row>
    <row r="4762" spans="46:47">
      <c r="AT4762" s="690"/>
      <c r="AU4762" s="690"/>
    </row>
    <row r="4763" spans="46:47">
      <c r="AT4763" s="690"/>
      <c r="AU4763" s="690"/>
    </row>
    <row r="4764" spans="46:47">
      <c r="AT4764" s="690"/>
      <c r="AU4764" s="690"/>
    </row>
    <row r="4765" spans="46:47">
      <c r="AT4765" s="690"/>
      <c r="AU4765" s="690"/>
    </row>
    <row r="4766" spans="46:47">
      <c r="AT4766" s="690"/>
      <c r="AU4766" s="690"/>
    </row>
    <row r="4767" spans="46:47">
      <c r="AT4767" s="690"/>
      <c r="AU4767" s="690"/>
    </row>
    <row r="4768" spans="46:47">
      <c r="AT4768" s="690"/>
      <c r="AU4768" s="690"/>
    </row>
    <row r="4769" spans="46:47">
      <c r="AT4769" s="690"/>
      <c r="AU4769" s="690"/>
    </row>
    <row r="4770" spans="46:47">
      <c r="AT4770" s="690"/>
      <c r="AU4770" s="690"/>
    </row>
    <row r="4771" spans="46:47">
      <c r="AT4771" s="690"/>
      <c r="AU4771" s="690"/>
    </row>
    <row r="4772" spans="46:47">
      <c r="AT4772" s="690"/>
      <c r="AU4772" s="690"/>
    </row>
    <row r="4773" spans="46:47">
      <c r="AT4773" s="690"/>
      <c r="AU4773" s="690"/>
    </row>
    <row r="4774" spans="46:47">
      <c r="AT4774" s="690"/>
      <c r="AU4774" s="690"/>
    </row>
    <row r="4775" spans="46:47">
      <c r="AT4775" s="690"/>
      <c r="AU4775" s="690"/>
    </row>
    <row r="4776" spans="46:47">
      <c r="AT4776" s="690"/>
      <c r="AU4776" s="690"/>
    </row>
    <row r="4777" spans="46:47">
      <c r="AT4777" s="690"/>
      <c r="AU4777" s="690"/>
    </row>
    <row r="4778" spans="46:47">
      <c r="AT4778" s="690"/>
      <c r="AU4778" s="690"/>
    </row>
    <row r="4779" spans="46:47">
      <c r="AT4779" s="690"/>
      <c r="AU4779" s="690"/>
    </row>
    <row r="4780" spans="46:47">
      <c r="AT4780" s="690"/>
      <c r="AU4780" s="690"/>
    </row>
    <row r="4781" spans="46:47">
      <c r="AT4781" s="690"/>
      <c r="AU4781" s="690"/>
    </row>
    <row r="4782" spans="46:47">
      <c r="AT4782" s="690"/>
      <c r="AU4782" s="690"/>
    </row>
    <row r="4783" spans="46:47">
      <c r="AT4783" s="690"/>
      <c r="AU4783" s="690"/>
    </row>
    <row r="4784" spans="46:47">
      <c r="AT4784" s="690"/>
      <c r="AU4784" s="690"/>
    </row>
    <row r="4785" spans="46:47">
      <c r="AT4785" s="690"/>
      <c r="AU4785" s="690"/>
    </row>
    <row r="4786" spans="46:47">
      <c r="AT4786" s="690"/>
      <c r="AU4786" s="690"/>
    </row>
    <row r="4787" spans="46:47">
      <c r="AT4787" s="690"/>
      <c r="AU4787" s="690"/>
    </row>
    <row r="4788" spans="46:47">
      <c r="AT4788" s="690"/>
      <c r="AU4788" s="690"/>
    </row>
    <row r="4789" spans="46:47">
      <c r="AT4789" s="690"/>
      <c r="AU4789" s="690"/>
    </row>
    <row r="4790" spans="46:47">
      <c r="AT4790" s="690"/>
      <c r="AU4790" s="690"/>
    </row>
    <row r="4791" spans="46:47">
      <c r="AT4791" s="690"/>
      <c r="AU4791" s="690"/>
    </row>
    <row r="4792" spans="46:47">
      <c r="AT4792" s="690"/>
      <c r="AU4792" s="690"/>
    </row>
    <row r="4793" spans="46:47">
      <c r="AT4793" s="690"/>
      <c r="AU4793" s="690"/>
    </row>
    <row r="4794" spans="46:47">
      <c r="AT4794" s="690"/>
      <c r="AU4794" s="690"/>
    </row>
    <row r="4795" spans="46:47">
      <c r="AT4795" s="690"/>
      <c r="AU4795" s="690"/>
    </row>
    <row r="4796" spans="46:47">
      <c r="AT4796" s="690"/>
      <c r="AU4796" s="690"/>
    </row>
    <row r="4797" spans="46:47">
      <c r="AT4797" s="690"/>
      <c r="AU4797" s="690"/>
    </row>
    <row r="4798" spans="46:47">
      <c r="AT4798" s="690"/>
      <c r="AU4798" s="690"/>
    </row>
    <row r="4799" spans="46:47">
      <c r="AT4799" s="690"/>
      <c r="AU4799" s="690"/>
    </row>
    <row r="4800" spans="46:47">
      <c r="AT4800" s="690"/>
      <c r="AU4800" s="690"/>
    </row>
    <row r="4801" spans="46:47">
      <c r="AT4801" s="690"/>
      <c r="AU4801" s="690"/>
    </row>
    <row r="4802" spans="46:47">
      <c r="AT4802" s="690"/>
      <c r="AU4802" s="690"/>
    </row>
    <row r="4803" spans="46:47">
      <c r="AT4803" s="690"/>
      <c r="AU4803" s="690"/>
    </row>
    <row r="4804" spans="46:47">
      <c r="AT4804" s="690"/>
      <c r="AU4804" s="690"/>
    </row>
    <row r="4805" spans="46:47">
      <c r="AT4805" s="690"/>
      <c r="AU4805" s="690"/>
    </row>
    <row r="4806" spans="46:47">
      <c r="AT4806" s="690"/>
      <c r="AU4806" s="690"/>
    </row>
    <row r="4807" spans="46:47">
      <c r="AT4807" s="690"/>
      <c r="AU4807" s="690"/>
    </row>
    <row r="4808" spans="46:47">
      <c r="AT4808" s="690"/>
      <c r="AU4808" s="690"/>
    </row>
    <row r="4809" spans="46:47">
      <c r="AT4809" s="690"/>
      <c r="AU4809" s="690"/>
    </row>
    <row r="4810" spans="46:47">
      <c r="AT4810" s="690"/>
      <c r="AU4810" s="690"/>
    </row>
    <row r="4811" spans="46:47">
      <c r="AT4811" s="690"/>
      <c r="AU4811" s="690"/>
    </row>
    <row r="4812" spans="46:47">
      <c r="AT4812" s="690"/>
      <c r="AU4812" s="690"/>
    </row>
    <row r="4813" spans="46:47">
      <c r="AT4813" s="690"/>
      <c r="AU4813" s="690"/>
    </row>
    <row r="4814" spans="46:47">
      <c r="AT4814" s="690"/>
      <c r="AU4814" s="690"/>
    </row>
    <row r="4815" spans="46:47">
      <c r="AT4815" s="690"/>
      <c r="AU4815" s="690"/>
    </row>
    <row r="4816" spans="46:47">
      <c r="AT4816" s="690"/>
      <c r="AU4816" s="690"/>
    </row>
    <row r="4817" spans="46:47">
      <c r="AT4817" s="690"/>
      <c r="AU4817" s="690"/>
    </row>
    <row r="4818" spans="46:47">
      <c r="AT4818" s="690"/>
      <c r="AU4818" s="690"/>
    </row>
    <row r="4819" spans="46:47">
      <c r="AT4819" s="690"/>
      <c r="AU4819" s="690"/>
    </row>
    <row r="4820" spans="46:47">
      <c r="AT4820" s="690"/>
      <c r="AU4820" s="690"/>
    </row>
    <row r="4821" spans="46:47">
      <c r="AT4821" s="690"/>
      <c r="AU4821" s="690"/>
    </row>
    <row r="4822" spans="46:47">
      <c r="AT4822" s="690"/>
      <c r="AU4822" s="690"/>
    </row>
    <row r="4823" spans="46:47">
      <c r="AT4823" s="690"/>
      <c r="AU4823" s="690"/>
    </row>
    <row r="4824" spans="46:47">
      <c r="AT4824" s="690"/>
      <c r="AU4824" s="690"/>
    </row>
    <row r="4825" spans="46:47">
      <c r="AT4825" s="690"/>
      <c r="AU4825" s="690"/>
    </row>
    <row r="4826" spans="46:47">
      <c r="AT4826" s="690"/>
      <c r="AU4826" s="690"/>
    </row>
    <row r="4827" spans="46:47">
      <c r="AT4827" s="690"/>
      <c r="AU4827" s="690"/>
    </row>
    <row r="4828" spans="46:47">
      <c r="AT4828" s="690"/>
      <c r="AU4828" s="690"/>
    </row>
    <row r="4829" spans="46:47">
      <c r="AT4829" s="690"/>
      <c r="AU4829" s="690"/>
    </row>
    <row r="4830" spans="46:47">
      <c r="AT4830" s="690"/>
      <c r="AU4830" s="690"/>
    </row>
    <row r="4831" spans="46:47">
      <c r="AT4831" s="690"/>
      <c r="AU4831" s="690"/>
    </row>
    <row r="4832" spans="46:47">
      <c r="AT4832" s="690"/>
      <c r="AU4832" s="690"/>
    </row>
    <row r="4833" spans="46:47">
      <c r="AT4833" s="690"/>
      <c r="AU4833" s="690"/>
    </row>
    <row r="4834" spans="46:47">
      <c r="AT4834" s="690"/>
      <c r="AU4834" s="690"/>
    </row>
    <row r="4835" spans="46:47">
      <c r="AT4835" s="690"/>
      <c r="AU4835" s="690"/>
    </row>
    <row r="4836" spans="46:47">
      <c r="AT4836" s="690"/>
      <c r="AU4836" s="690"/>
    </row>
    <row r="4837" spans="46:47">
      <c r="AT4837" s="690"/>
      <c r="AU4837" s="690"/>
    </row>
    <row r="4838" spans="46:47">
      <c r="AT4838" s="690"/>
      <c r="AU4838" s="690"/>
    </row>
    <row r="4839" spans="46:47">
      <c r="AT4839" s="690"/>
      <c r="AU4839" s="690"/>
    </row>
    <row r="4840" spans="46:47">
      <c r="AT4840" s="690"/>
      <c r="AU4840" s="690"/>
    </row>
    <row r="4841" spans="46:47">
      <c r="AT4841" s="690"/>
      <c r="AU4841" s="690"/>
    </row>
    <row r="4842" spans="46:47">
      <c r="AT4842" s="690"/>
      <c r="AU4842" s="690"/>
    </row>
    <row r="4843" spans="46:47">
      <c r="AT4843" s="690"/>
      <c r="AU4843" s="690"/>
    </row>
    <row r="4844" spans="46:47">
      <c r="AT4844" s="690"/>
      <c r="AU4844" s="690"/>
    </row>
    <row r="4845" spans="46:47">
      <c r="AT4845" s="690"/>
      <c r="AU4845" s="690"/>
    </row>
    <row r="4846" spans="46:47">
      <c r="AT4846" s="690"/>
      <c r="AU4846" s="690"/>
    </row>
    <row r="4847" spans="46:47">
      <c r="AT4847" s="690"/>
      <c r="AU4847" s="690"/>
    </row>
    <row r="4848" spans="46:47">
      <c r="AT4848" s="690"/>
      <c r="AU4848" s="690"/>
    </row>
    <row r="4849" spans="46:47">
      <c r="AT4849" s="690"/>
      <c r="AU4849" s="690"/>
    </row>
    <row r="4850" spans="46:47">
      <c r="AT4850" s="690"/>
      <c r="AU4850" s="690"/>
    </row>
    <row r="4851" spans="46:47">
      <c r="AT4851" s="690"/>
      <c r="AU4851" s="690"/>
    </row>
    <row r="4852" spans="46:47">
      <c r="AT4852" s="690"/>
      <c r="AU4852" s="690"/>
    </row>
    <row r="4853" spans="46:47">
      <c r="AT4853" s="690"/>
      <c r="AU4853" s="690"/>
    </row>
    <row r="4854" spans="46:47">
      <c r="AT4854" s="690"/>
      <c r="AU4854" s="690"/>
    </row>
    <row r="4855" spans="46:47">
      <c r="AT4855" s="690"/>
      <c r="AU4855" s="690"/>
    </row>
    <row r="4856" spans="46:47">
      <c r="AT4856" s="690"/>
      <c r="AU4856" s="690"/>
    </row>
    <row r="4857" spans="46:47">
      <c r="AT4857" s="690"/>
      <c r="AU4857" s="690"/>
    </row>
    <row r="4858" spans="46:47">
      <c r="AT4858" s="690"/>
      <c r="AU4858" s="690"/>
    </row>
    <row r="4859" spans="46:47">
      <c r="AT4859" s="690"/>
      <c r="AU4859" s="690"/>
    </row>
    <row r="4860" spans="46:47">
      <c r="AT4860" s="690"/>
      <c r="AU4860" s="690"/>
    </row>
    <row r="4861" spans="46:47">
      <c r="AT4861" s="690"/>
      <c r="AU4861" s="690"/>
    </row>
    <row r="4862" spans="46:47">
      <c r="AT4862" s="690"/>
      <c r="AU4862" s="690"/>
    </row>
    <row r="4863" spans="46:47">
      <c r="AT4863" s="690"/>
      <c r="AU4863" s="690"/>
    </row>
    <row r="4864" spans="46:47">
      <c r="AT4864" s="690"/>
      <c r="AU4864" s="690"/>
    </row>
    <row r="4865" spans="46:47">
      <c r="AT4865" s="690"/>
      <c r="AU4865" s="690"/>
    </row>
    <row r="4866" spans="46:47">
      <c r="AT4866" s="690"/>
      <c r="AU4866" s="690"/>
    </row>
    <row r="4867" spans="46:47">
      <c r="AT4867" s="690"/>
      <c r="AU4867" s="690"/>
    </row>
    <row r="4868" spans="46:47">
      <c r="AT4868" s="690"/>
      <c r="AU4868" s="690"/>
    </row>
    <row r="4869" spans="46:47">
      <c r="AT4869" s="690"/>
      <c r="AU4869" s="690"/>
    </row>
    <row r="4870" spans="46:47">
      <c r="AT4870" s="690"/>
      <c r="AU4870" s="690"/>
    </row>
    <row r="4871" spans="46:47">
      <c r="AT4871" s="690"/>
      <c r="AU4871" s="690"/>
    </row>
    <row r="4872" spans="46:47">
      <c r="AT4872" s="690"/>
      <c r="AU4872" s="690"/>
    </row>
    <row r="4873" spans="46:47">
      <c r="AT4873" s="690"/>
      <c r="AU4873" s="690"/>
    </row>
    <row r="4874" spans="46:47">
      <c r="AT4874" s="690"/>
      <c r="AU4874" s="690"/>
    </row>
    <row r="4875" spans="46:47">
      <c r="AT4875" s="690"/>
      <c r="AU4875" s="690"/>
    </row>
    <row r="4876" spans="46:47">
      <c r="AT4876" s="690"/>
      <c r="AU4876" s="690"/>
    </row>
    <row r="4877" spans="46:47">
      <c r="AT4877" s="690"/>
      <c r="AU4877" s="690"/>
    </row>
    <row r="4878" spans="46:47">
      <c r="AT4878" s="690"/>
      <c r="AU4878" s="690"/>
    </row>
    <row r="4879" spans="46:47">
      <c r="AT4879" s="690"/>
      <c r="AU4879" s="690"/>
    </row>
    <row r="4880" spans="46:47">
      <c r="AT4880" s="690"/>
      <c r="AU4880" s="690"/>
    </row>
    <row r="4881" spans="46:47">
      <c r="AT4881" s="690"/>
      <c r="AU4881" s="690"/>
    </row>
    <row r="4882" spans="46:47">
      <c r="AT4882" s="690"/>
      <c r="AU4882" s="690"/>
    </row>
    <row r="4883" spans="46:47">
      <c r="AT4883" s="690"/>
      <c r="AU4883" s="690"/>
    </row>
    <row r="4884" spans="46:47">
      <c r="AT4884" s="690"/>
      <c r="AU4884" s="690"/>
    </row>
    <row r="4885" spans="46:47">
      <c r="AT4885" s="690"/>
      <c r="AU4885" s="690"/>
    </row>
    <row r="4886" spans="46:47">
      <c r="AT4886" s="690"/>
      <c r="AU4886" s="690"/>
    </row>
    <row r="4887" spans="46:47">
      <c r="AT4887" s="690"/>
      <c r="AU4887" s="690"/>
    </row>
    <row r="4888" spans="46:47">
      <c r="AT4888" s="690"/>
      <c r="AU4888" s="690"/>
    </row>
    <row r="4889" spans="46:47">
      <c r="AT4889" s="690"/>
      <c r="AU4889" s="690"/>
    </row>
    <row r="4890" spans="46:47">
      <c r="AT4890" s="690"/>
      <c r="AU4890" s="690"/>
    </row>
    <row r="4891" spans="46:47">
      <c r="AT4891" s="690"/>
      <c r="AU4891" s="690"/>
    </row>
    <row r="4892" spans="46:47">
      <c r="AT4892" s="690"/>
      <c r="AU4892" s="690"/>
    </row>
    <row r="4893" spans="46:47">
      <c r="AT4893" s="690"/>
      <c r="AU4893" s="690"/>
    </row>
    <row r="4894" spans="46:47">
      <c r="AT4894" s="690"/>
      <c r="AU4894" s="690"/>
    </row>
    <row r="4895" spans="46:47">
      <c r="AT4895" s="690"/>
      <c r="AU4895" s="690"/>
    </row>
    <row r="4896" spans="46:47">
      <c r="AT4896" s="690"/>
      <c r="AU4896" s="690"/>
    </row>
    <row r="4897" spans="46:47">
      <c r="AT4897" s="690"/>
      <c r="AU4897" s="690"/>
    </row>
    <row r="4898" spans="46:47">
      <c r="AT4898" s="690"/>
      <c r="AU4898" s="690"/>
    </row>
    <row r="4899" spans="46:47">
      <c r="AT4899" s="690"/>
      <c r="AU4899" s="690"/>
    </row>
    <row r="4900" spans="46:47">
      <c r="AT4900" s="690"/>
      <c r="AU4900" s="690"/>
    </row>
    <row r="4901" spans="46:47">
      <c r="AT4901" s="690"/>
      <c r="AU4901" s="690"/>
    </row>
    <row r="4902" spans="46:47">
      <c r="AT4902" s="690"/>
      <c r="AU4902" s="690"/>
    </row>
    <row r="4903" spans="46:47">
      <c r="AT4903" s="690"/>
      <c r="AU4903" s="690"/>
    </row>
    <row r="4904" spans="46:47">
      <c r="AT4904" s="690"/>
      <c r="AU4904" s="690"/>
    </row>
    <row r="4905" spans="46:47">
      <c r="AT4905" s="690"/>
      <c r="AU4905" s="690"/>
    </row>
    <row r="4906" spans="46:47">
      <c r="AT4906" s="690"/>
      <c r="AU4906" s="690"/>
    </row>
    <row r="4907" spans="46:47">
      <c r="AT4907" s="690"/>
      <c r="AU4907" s="690"/>
    </row>
    <row r="4908" spans="46:47">
      <c r="AT4908" s="690"/>
      <c r="AU4908" s="690"/>
    </row>
    <row r="4909" spans="46:47">
      <c r="AT4909" s="690"/>
      <c r="AU4909" s="690"/>
    </row>
    <row r="4910" spans="46:47">
      <c r="AT4910" s="690"/>
      <c r="AU4910" s="690"/>
    </row>
    <row r="4911" spans="46:47">
      <c r="AT4911" s="690"/>
      <c r="AU4911" s="690"/>
    </row>
    <row r="4912" spans="46:47">
      <c r="AT4912" s="690"/>
      <c r="AU4912" s="690"/>
    </row>
    <row r="4913" spans="46:47">
      <c r="AT4913" s="690"/>
      <c r="AU4913" s="690"/>
    </row>
    <row r="4914" spans="46:47">
      <c r="AT4914" s="690"/>
      <c r="AU4914" s="690"/>
    </row>
    <row r="4915" spans="46:47">
      <c r="AT4915" s="690"/>
      <c r="AU4915" s="690"/>
    </row>
    <row r="4916" spans="46:47">
      <c r="AT4916" s="690"/>
      <c r="AU4916" s="690"/>
    </row>
    <row r="4917" spans="46:47">
      <c r="AT4917" s="690"/>
      <c r="AU4917" s="690"/>
    </row>
    <row r="4918" spans="46:47">
      <c r="AT4918" s="690"/>
      <c r="AU4918" s="690"/>
    </row>
    <row r="4919" spans="46:47">
      <c r="AT4919" s="690"/>
      <c r="AU4919" s="690"/>
    </row>
    <row r="4920" spans="46:47">
      <c r="AT4920" s="690"/>
      <c r="AU4920" s="690"/>
    </row>
    <row r="4921" spans="46:47">
      <c r="AT4921" s="690"/>
      <c r="AU4921" s="690"/>
    </row>
    <row r="4922" spans="46:47">
      <c r="AT4922" s="690"/>
      <c r="AU4922" s="690"/>
    </row>
    <row r="4923" spans="46:47">
      <c r="AT4923" s="690"/>
      <c r="AU4923" s="690"/>
    </row>
    <row r="4924" spans="46:47">
      <c r="AT4924" s="690"/>
      <c r="AU4924" s="690"/>
    </row>
    <row r="4925" spans="46:47">
      <c r="AT4925" s="690"/>
      <c r="AU4925" s="690"/>
    </row>
    <row r="4926" spans="46:47">
      <c r="AT4926" s="690"/>
      <c r="AU4926" s="690"/>
    </row>
    <row r="4927" spans="46:47">
      <c r="AT4927" s="690"/>
      <c r="AU4927" s="690"/>
    </row>
    <row r="4928" spans="46:47">
      <c r="AT4928" s="690"/>
      <c r="AU4928" s="690"/>
    </row>
    <row r="4929" spans="46:47">
      <c r="AT4929" s="690"/>
      <c r="AU4929" s="690"/>
    </row>
    <row r="4930" spans="46:47">
      <c r="AT4930" s="690"/>
      <c r="AU4930" s="690"/>
    </row>
    <row r="4931" spans="46:47">
      <c r="AT4931" s="690"/>
      <c r="AU4931" s="690"/>
    </row>
    <row r="4932" spans="46:47">
      <c r="AT4932" s="690"/>
      <c r="AU4932" s="690"/>
    </row>
    <row r="4933" spans="46:47">
      <c r="AT4933" s="690"/>
      <c r="AU4933" s="690"/>
    </row>
    <row r="4934" spans="46:47">
      <c r="AT4934" s="690"/>
      <c r="AU4934" s="690"/>
    </row>
    <row r="4935" spans="46:47">
      <c r="AT4935" s="690"/>
      <c r="AU4935" s="690"/>
    </row>
    <row r="4936" spans="46:47">
      <c r="AT4936" s="690"/>
      <c r="AU4936" s="690"/>
    </row>
    <row r="4937" spans="46:47">
      <c r="AT4937" s="690"/>
      <c r="AU4937" s="690"/>
    </row>
    <row r="4938" spans="46:47">
      <c r="AT4938" s="690"/>
      <c r="AU4938" s="690"/>
    </row>
    <row r="4939" spans="46:47">
      <c r="AT4939" s="690"/>
      <c r="AU4939" s="690"/>
    </row>
    <row r="4940" spans="46:47">
      <c r="AT4940" s="690"/>
      <c r="AU4940" s="690"/>
    </row>
    <row r="4941" spans="46:47">
      <c r="AT4941" s="690"/>
      <c r="AU4941" s="690"/>
    </row>
    <row r="4942" spans="46:47">
      <c r="AT4942" s="690"/>
      <c r="AU4942" s="690"/>
    </row>
    <row r="4943" spans="46:47">
      <c r="AT4943" s="690"/>
      <c r="AU4943" s="690"/>
    </row>
    <row r="4944" spans="46:47">
      <c r="AT4944" s="690"/>
      <c r="AU4944" s="690"/>
    </row>
    <row r="4945" spans="46:47">
      <c r="AT4945" s="690"/>
      <c r="AU4945" s="690"/>
    </row>
    <row r="4946" spans="46:47">
      <c r="AT4946" s="690"/>
      <c r="AU4946" s="690"/>
    </row>
    <row r="4947" spans="46:47">
      <c r="AT4947" s="690"/>
      <c r="AU4947" s="690"/>
    </row>
    <row r="4948" spans="46:47">
      <c r="AT4948" s="690"/>
      <c r="AU4948" s="690"/>
    </row>
    <row r="4949" spans="46:47">
      <c r="AT4949" s="690"/>
      <c r="AU4949" s="690"/>
    </row>
    <row r="4950" spans="46:47">
      <c r="AT4950" s="690"/>
      <c r="AU4950" s="690"/>
    </row>
    <row r="4951" spans="46:47">
      <c r="AT4951" s="690"/>
      <c r="AU4951" s="690"/>
    </row>
    <row r="4952" spans="46:47">
      <c r="AT4952" s="690"/>
      <c r="AU4952" s="690"/>
    </row>
    <row r="4953" spans="46:47">
      <c r="AT4953" s="690"/>
      <c r="AU4953" s="690"/>
    </row>
    <row r="4954" spans="46:47">
      <c r="AT4954" s="690"/>
      <c r="AU4954" s="690"/>
    </row>
    <row r="4955" spans="46:47">
      <c r="AT4955" s="690"/>
      <c r="AU4955" s="690"/>
    </row>
    <row r="4956" spans="46:47">
      <c r="AT4956" s="690"/>
      <c r="AU4956" s="690"/>
    </row>
    <row r="4957" spans="46:47">
      <c r="AT4957" s="690"/>
      <c r="AU4957" s="690"/>
    </row>
    <row r="4958" spans="46:47">
      <c r="AT4958" s="690"/>
      <c r="AU4958" s="690"/>
    </row>
    <row r="4959" spans="46:47">
      <c r="AT4959" s="690"/>
      <c r="AU4959" s="690"/>
    </row>
    <row r="4960" spans="46:47">
      <c r="AT4960" s="690"/>
      <c r="AU4960" s="690"/>
    </row>
    <row r="4961" spans="46:47">
      <c r="AT4961" s="690"/>
      <c r="AU4961" s="690"/>
    </row>
    <row r="4962" spans="46:47">
      <c r="AT4962" s="690"/>
      <c r="AU4962" s="690"/>
    </row>
    <row r="4963" spans="46:47">
      <c r="AT4963" s="690"/>
      <c r="AU4963" s="690"/>
    </row>
    <row r="4964" spans="46:47">
      <c r="AT4964" s="690"/>
      <c r="AU4964" s="690"/>
    </row>
    <row r="4965" spans="46:47">
      <c r="AT4965" s="690"/>
      <c r="AU4965" s="690"/>
    </row>
    <row r="4966" spans="46:47">
      <c r="AT4966" s="690"/>
      <c r="AU4966" s="690"/>
    </row>
    <row r="4967" spans="46:47">
      <c r="AT4967" s="690"/>
      <c r="AU4967" s="690"/>
    </row>
    <row r="4968" spans="46:47">
      <c r="AT4968" s="690"/>
      <c r="AU4968" s="690"/>
    </row>
    <row r="4969" spans="46:47">
      <c r="AT4969" s="690"/>
      <c r="AU4969" s="690"/>
    </row>
    <row r="4970" spans="46:47">
      <c r="AT4970" s="690"/>
      <c r="AU4970" s="690"/>
    </row>
    <row r="4971" spans="46:47">
      <c r="AT4971" s="690"/>
      <c r="AU4971" s="690"/>
    </row>
    <row r="4972" spans="46:47">
      <c r="AT4972" s="690"/>
      <c r="AU4972" s="690"/>
    </row>
    <row r="4973" spans="46:47">
      <c r="AT4973" s="690"/>
      <c r="AU4973" s="690"/>
    </row>
    <row r="4974" spans="46:47">
      <c r="AT4974" s="690"/>
      <c r="AU4974" s="690"/>
    </row>
    <row r="4975" spans="46:47">
      <c r="AT4975" s="690"/>
      <c r="AU4975" s="690"/>
    </row>
    <row r="4976" spans="46:47">
      <c r="AT4976" s="690"/>
      <c r="AU4976" s="690"/>
    </row>
    <row r="4977" spans="46:47">
      <c r="AT4977" s="690"/>
      <c r="AU4977" s="690"/>
    </row>
    <row r="4978" spans="46:47">
      <c r="AT4978" s="690"/>
      <c r="AU4978" s="690"/>
    </row>
    <row r="4979" spans="46:47">
      <c r="AT4979" s="690"/>
      <c r="AU4979" s="690"/>
    </row>
    <row r="4980" spans="46:47">
      <c r="AT4980" s="690"/>
      <c r="AU4980" s="690"/>
    </row>
    <row r="4981" spans="46:47">
      <c r="AT4981" s="690"/>
      <c r="AU4981" s="690"/>
    </row>
    <row r="4982" spans="46:47">
      <c r="AT4982" s="690"/>
      <c r="AU4982" s="690"/>
    </row>
    <row r="4983" spans="46:47">
      <c r="AT4983" s="690"/>
      <c r="AU4983" s="690"/>
    </row>
    <row r="4984" spans="46:47">
      <c r="AT4984" s="690"/>
      <c r="AU4984" s="690"/>
    </row>
    <row r="4985" spans="46:47">
      <c r="AT4985" s="690"/>
      <c r="AU4985" s="690"/>
    </row>
    <row r="4986" spans="46:47">
      <c r="AT4986" s="690"/>
      <c r="AU4986" s="690"/>
    </row>
    <row r="4987" spans="46:47">
      <c r="AT4987" s="690"/>
      <c r="AU4987" s="690"/>
    </row>
    <row r="4988" spans="46:47">
      <c r="AT4988" s="690"/>
      <c r="AU4988" s="690"/>
    </row>
    <row r="4989" spans="46:47">
      <c r="AT4989" s="690"/>
      <c r="AU4989" s="690"/>
    </row>
    <row r="4990" spans="46:47">
      <c r="AT4990" s="690"/>
      <c r="AU4990" s="690"/>
    </row>
    <row r="4991" spans="46:47">
      <c r="AT4991" s="690"/>
      <c r="AU4991" s="690"/>
    </row>
    <row r="4992" spans="46:47">
      <c r="AT4992" s="690"/>
      <c r="AU4992" s="690"/>
    </row>
    <row r="4993" spans="46:47">
      <c r="AT4993" s="690"/>
      <c r="AU4993" s="690"/>
    </row>
    <row r="4994" spans="46:47">
      <c r="AT4994" s="690"/>
      <c r="AU4994" s="690"/>
    </row>
    <row r="4995" spans="46:47">
      <c r="AT4995" s="690"/>
      <c r="AU4995" s="690"/>
    </row>
    <row r="4996" spans="46:47">
      <c r="AT4996" s="690"/>
      <c r="AU4996" s="690"/>
    </row>
    <row r="4997" spans="46:47">
      <c r="AT4997" s="690"/>
      <c r="AU4997" s="690"/>
    </row>
    <row r="4998" spans="46:47">
      <c r="AT4998" s="690"/>
      <c r="AU4998" s="690"/>
    </row>
    <row r="4999" spans="46:47">
      <c r="AT4999" s="690"/>
      <c r="AU4999" s="690"/>
    </row>
    <row r="5000" spans="46:47">
      <c r="AT5000" s="690"/>
      <c r="AU5000" s="690"/>
    </row>
    <row r="5001" spans="46:47">
      <c r="AT5001" s="690"/>
      <c r="AU5001" s="690"/>
    </row>
    <row r="5002" spans="46:47">
      <c r="AT5002" s="690"/>
      <c r="AU5002" s="690"/>
    </row>
    <row r="5003" spans="46:47">
      <c r="AT5003" s="690"/>
      <c r="AU5003" s="690"/>
    </row>
    <row r="5004" spans="46:47">
      <c r="AT5004" s="690"/>
      <c r="AU5004" s="690"/>
    </row>
    <row r="5005" spans="46:47">
      <c r="AT5005" s="690"/>
      <c r="AU5005" s="690"/>
    </row>
    <row r="5006" spans="46:47">
      <c r="AT5006" s="690"/>
      <c r="AU5006" s="690"/>
    </row>
    <row r="5007" spans="46:47">
      <c r="AT5007" s="690"/>
      <c r="AU5007" s="690"/>
    </row>
    <row r="5008" spans="46:47">
      <c r="AT5008" s="690"/>
      <c r="AU5008" s="690"/>
    </row>
    <row r="5009" spans="46:47">
      <c r="AT5009" s="690"/>
      <c r="AU5009" s="690"/>
    </row>
    <row r="5010" spans="46:47">
      <c r="AT5010" s="690"/>
      <c r="AU5010" s="690"/>
    </row>
    <row r="5011" spans="46:47">
      <c r="AT5011" s="690"/>
      <c r="AU5011" s="690"/>
    </row>
    <row r="5012" spans="46:47">
      <c r="AT5012" s="690"/>
      <c r="AU5012" s="690"/>
    </row>
    <row r="5013" spans="46:47">
      <c r="AT5013" s="690"/>
      <c r="AU5013" s="690"/>
    </row>
    <row r="5014" spans="46:47">
      <c r="AT5014" s="690"/>
      <c r="AU5014" s="690"/>
    </row>
    <row r="5015" spans="46:47">
      <c r="AT5015" s="690"/>
      <c r="AU5015" s="690"/>
    </row>
    <row r="5016" spans="46:47">
      <c r="AT5016" s="690"/>
      <c r="AU5016" s="690"/>
    </row>
    <row r="5017" spans="46:47">
      <c r="AT5017" s="690"/>
      <c r="AU5017" s="690"/>
    </row>
    <row r="5018" spans="46:47">
      <c r="AT5018" s="690"/>
      <c r="AU5018" s="690"/>
    </row>
    <row r="5019" spans="46:47">
      <c r="AT5019" s="690"/>
      <c r="AU5019" s="690"/>
    </row>
    <row r="5020" spans="46:47">
      <c r="AT5020" s="690"/>
      <c r="AU5020" s="690"/>
    </row>
    <row r="5021" spans="46:47">
      <c r="AT5021" s="690"/>
      <c r="AU5021" s="690"/>
    </row>
    <row r="5022" spans="46:47">
      <c r="AT5022" s="690"/>
      <c r="AU5022" s="690"/>
    </row>
    <row r="5023" spans="46:47">
      <c r="AT5023" s="690"/>
      <c r="AU5023" s="690"/>
    </row>
    <row r="5024" spans="46:47">
      <c r="AT5024" s="690"/>
      <c r="AU5024" s="690"/>
    </row>
    <row r="5025" spans="46:47">
      <c r="AT5025" s="690"/>
      <c r="AU5025" s="690"/>
    </row>
    <row r="5026" spans="46:47">
      <c r="AT5026" s="690"/>
      <c r="AU5026" s="690"/>
    </row>
    <row r="5027" spans="46:47">
      <c r="AT5027" s="690"/>
      <c r="AU5027" s="690"/>
    </row>
    <row r="5028" spans="46:47">
      <c r="AT5028" s="690"/>
      <c r="AU5028" s="690"/>
    </row>
    <row r="5029" spans="46:47">
      <c r="AT5029" s="690"/>
      <c r="AU5029" s="690"/>
    </row>
    <row r="5030" spans="46:47">
      <c r="AT5030" s="690"/>
      <c r="AU5030" s="690"/>
    </row>
    <row r="5031" spans="46:47">
      <c r="AT5031" s="690"/>
      <c r="AU5031" s="690"/>
    </row>
    <row r="5032" spans="46:47">
      <c r="AT5032" s="690"/>
      <c r="AU5032" s="690"/>
    </row>
    <row r="5033" spans="46:47">
      <c r="AT5033" s="690"/>
      <c r="AU5033" s="690"/>
    </row>
    <row r="5034" spans="46:47">
      <c r="AT5034" s="690"/>
      <c r="AU5034" s="690"/>
    </row>
    <row r="5035" spans="46:47">
      <c r="AT5035" s="690"/>
      <c r="AU5035" s="690"/>
    </row>
    <row r="5036" spans="46:47">
      <c r="AT5036" s="690"/>
      <c r="AU5036" s="690"/>
    </row>
    <row r="5037" spans="46:47">
      <c r="AT5037" s="690"/>
      <c r="AU5037" s="690"/>
    </row>
    <row r="5038" spans="46:47">
      <c r="AT5038" s="690"/>
      <c r="AU5038" s="690"/>
    </row>
    <row r="5039" spans="46:47">
      <c r="AT5039" s="690"/>
      <c r="AU5039" s="690"/>
    </row>
    <row r="5040" spans="46:47">
      <c r="AT5040" s="690"/>
      <c r="AU5040" s="690"/>
    </row>
    <row r="5041" spans="46:47">
      <c r="AT5041" s="690"/>
      <c r="AU5041" s="690"/>
    </row>
    <row r="5042" spans="46:47">
      <c r="AT5042" s="690"/>
      <c r="AU5042" s="690"/>
    </row>
    <row r="5043" spans="46:47">
      <c r="AT5043" s="690"/>
      <c r="AU5043" s="690"/>
    </row>
    <row r="5044" spans="46:47">
      <c r="AT5044" s="690"/>
      <c r="AU5044" s="690"/>
    </row>
    <row r="5045" spans="46:47">
      <c r="AT5045" s="690"/>
      <c r="AU5045" s="690"/>
    </row>
    <row r="5046" spans="46:47">
      <c r="AT5046" s="690"/>
      <c r="AU5046" s="690"/>
    </row>
    <row r="5047" spans="46:47">
      <c r="AT5047" s="690"/>
      <c r="AU5047" s="690"/>
    </row>
    <row r="5048" spans="46:47">
      <c r="AT5048" s="690"/>
      <c r="AU5048" s="690"/>
    </row>
    <row r="5049" spans="46:47">
      <c r="AT5049" s="690"/>
      <c r="AU5049" s="690"/>
    </row>
    <row r="5050" spans="46:47">
      <c r="AT5050" s="690"/>
      <c r="AU5050" s="690"/>
    </row>
    <row r="5051" spans="46:47">
      <c r="AT5051" s="690"/>
      <c r="AU5051" s="690"/>
    </row>
    <row r="5052" spans="46:47">
      <c r="AT5052" s="690"/>
      <c r="AU5052" s="690"/>
    </row>
    <row r="5053" spans="46:47">
      <c r="AT5053" s="690"/>
      <c r="AU5053" s="690"/>
    </row>
    <row r="5054" spans="46:47">
      <c r="AT5054" s="690"/>
      <c r="AU5054" s="690"/>
    </row>
    <row r="5055" spans="46:47">
      <c r="AT5055" s="690"/>
      <c r="AU5055" s="690"/>
    </row>
    <row r="5056" spans="46:47">
      <c r="AT5056" s="690"/>
      <c r="AU5056" s="690"/>
    </row>
    <row r="5057" spans="46:47">
      <c r="AT5057" s="690"/>
      <c r="AU5057" s="690"/>
    </row>
    <row r="5058" spans="46:47">
      <c r="AT5058" s="690"/>
      <c r="AU5058" s="690"/>
    </row>
    <row r="5059" spans="46:47">
      <c r="AT5059" s="690"/>
      <c r="AU5059" s="690"/>
    </row>
    <row r="5060" spans="46:47">
      <c r="AT5060" s="690"/>
      <c r="AU5060" s="690"/>
    </row>
    <row r="5061" spans="46:47">
      <c r="AT5061" s="690"/>
      <c r="AU5061" s="690"/>
    </row>
    <row r="5062" spans="46:47">
      <c r="AT5062" s="690"/>
      <c r="AU5062" s="690"/>
    </row>
    <row r="5063" spans="46:47">
      <c r="AT5063" s="690"/>
      <c r="AU5063" s="690"/>
    </row>
    <row r="5064" spans="46:47">
      <c r="AT5064" s="690"/>
      <c r="AU5064" s="690"/>
    </row>
    <row r="5065" spans="46:47">
      <c r="AT5065" s="690"/>
      <c r="AU5065" s="690"/>
    </row>
    <row r="5066" spans="46:47">
      <c r="AT5066" s="690"/>
      <c r="AU5066" s="690"/>
    </row>
    <row r="5067" spans="46:47">
      <c r="AT5067" s="690"/>
      <c r="AU5067" s="690"/>
    </row>
    <row r="5068" spans="46:47">
      <c r="AT5068" s="690"/>
      <c r="AU5068" s="690"/>
    </row>
    <row r="5069" spans="46:47">
      <c r="AT5069" s="690"/>
      <c r="AU5069" s="690"/>
    </row>
    <row r="5070" spans="46:47">
      <c r="AT5070" s="690"/>
      <c r="AU5070" s="690"/>
    </row>
    <row r="5071" spans="46:47">
      <c r="AT5071" s="690"/>
      <c r="AU5071" s="690"/>
    </row>
    <row r="5072" spans="46:47">
      <c r="AT5072" s="690"/>
      <c r="AU5072" s="690"/>
    </row>
    <row r="5073" spans="46:47">
      <c r="AT5073" s="690"/>
      <c r="AU5073" s="690"/>
    </row>
    <row r="5074" spans="46:47">
      <c r="AT5074" s="690"/>
      <c r="AU5074" s="690"/>
    </row>
    <row r="5075" spans="46:47">
      <c r="AT5075" s="690"/>
      <c r="AU5075" s="690"/>
    </row>
    <row r="5076" spans="46:47">
      <c r="AT5076" s="690"/>
      <c r="AU5076" s="690"/>
    </row>
    <row r="5077" spans="46:47">
      <c r="AT5077" s="690"/>
      <c r="AU5077" s="690"/>
    </row>
    <row r="5078" spans="46:47">
      <c r="AT5078" s="690"/>
      <c r="AU5078" s="690"/>
    </row>
    <row r="5079" spans="46:47">
      <c r="AT5079" s="690"/>
      <c r="AU5079" s="690"/>
    </row>
    <row r="5080" spans="46:47">
      <c r="AT5080" s="690"/>
      <c r="AU5080" s="690"/>
    </row>
    <row r="5081" spans="46:47">
      <c r="AT5081" s="690"/>
      <c r="AU5081" s="690"/>
    </row>
    <row r="5082" spans="46:47">
      <c r="AT5082" s="690"/>
      <c r="AU5082" s="690"/>
    </row>
    <row r="5083" spans="46:47">
      <c r="AT5083" s="690"/>
      <c r="AU5083" s="690"/>
    </row>
    <row r="5084" spans="46:47">
      <c r="AT5084" s="690"/>
      <c r="AU5084" s="690"/>
    </row>
    <row r="5085" spans="46:47">
      <c r="AT5085" s="690"/>
      <c r="AU5085" s="690"/>
    </row>
    <row r="5086" spans="46:47">
      <c r="AT5086" s="690"/>
      <c r="AU5086" s="690"/>
    </row>
    <row r="5087" spans="46:47">
      <c r="AT5087" s="690"/>
      <c r="AU5087" s="690"/>
    </row>
    <row r="5088" spans="46:47">
      <c r="AT5088" s="690"/>
      <c r="AU5088" s="690"/>
    </row>
    <row r="5089" spans="46:47">
      <c r="AT5089" s="690"/>
      <c r="AU5089" s="690"/>
    </row>
    <row r="5090" spans="46:47">
      <c r="AT5090" s="690"/>
      <c r="AU5090" s="690"/>
    </row>
    <row r="5091" spans="46:47">
      <c r="AT5091" s="690"/>
      <c r="AU5091" s="690"/>
    </row>
    <row r="5092" spans="46:47">
      <c r="AT5092" s="690"/>
      <c r="AU5092" s="690"/>
    </row>
    <row r="5093" spans="46:47">
      <c r="AT5093" s="690"/>
      <c r="AU5093" s="690"/>
    </row>
    <row r="5094" spans="46:47">
      <c r="AT5094" s="690"/>
      <c r="AU5094" s="690"/>
    </row>
    <row r="5095" spans="46:47">
      <c r="AT5095" s="690"/>
      <c r="AU5095" s="690"/>
    </row>
    <row r="5096" spans="46:47">
      <c r="AT5096" s="690"/>
      <c r="AU5096" s="690"/>
    </row>
    <row r="5097" spans="46:47">
      <c r="AT5097" s="690"/>
      <c r="AU5097" s="690"/>
    </row>
    <row r="5098" spans="46:47">
      <c r="AT5098" s="690"/>
      <c r="AU5098" s="690"/>
    </row>
    <row r="5099" spans="46:47">
      <c r="AT5099" s="690"/>
      <c r="AU5099" s="690"/>
    </row>
    <row r="5100" spans="46:47">
      <c r="AT5100" s="690"/>
      <c r="AU5100" s="690"/>
    </row>
    <row r="5101" spans="46:47">
      <c r="AT5101" s="690"/>
      <c r="AU5101" s="690"/>
    </row>
    <row r="5102" spans="46:47">
      <c r="AT5102" s="690"/>
      <c r="AU5102" s="690"/>
    </row>
    <row r="5103" spans="46:47">
      <c r="AT5103" s="690"/>
      <c r="AU5103" s="690"/>
    </row>
    <row r="5104" spans="46:47">
      <c r="AT5104" s="690"/>
      <c r="AU5104" s="690"/>
    </row>
    <row r="5105" spans="46:47">
      <c r="AT5105" s="690"/>
      <c r="AU5105" s="690"/>
    </row>
    <row r="5106" spans="46:47">
      <c r="AT5106" s="690"/>
      <c r="AU5106" s="690"/>
    </row>
    <row r="5107" spans="46:47">
      <c r="AT5107" s="690"/>
      <c r="AU5107" s="690"/>
    </row>
    <row r="5108" spans="46:47">
      <c r="AT5108" s="690"/>
      <c r="AU5108" s="690"/>
    </row>
    <row r="5109" spans="46:47">
      <c r="AT5109" s="690"/>
      <c r="AU5109" s="690"/>
    </row>
    <row r="5110" spans="46:47">
      <c r="AT5110" s="690"/>
      <c r="AU5110" s="690"/>
    </row>
    <row r="5111" spans="46:47">
      <c r="AT5111" s="690"/>
      <c r="AU5111" s="690"/>
    </row>
    <row r="5112" spans="46:47">
      <c r="AT5112" s="690"/>
      <c r="AU5112" s="690"/>
    </row>
    <row r="5113" spans="46:47">
      <c r="AT5113" s="690"/>
      <c r="AU5113" s="690"/>
    </row>
    <row r="5114" spans="46:47">
      <c r="AT5114" s="690"/>
      <c r="AU5114" s="690"/>
    </row>
    <row r="5115" spans="46:47">
      <c r="AT5115" s="690"/>
      <c r="AU5115" s="690"/>
    </row>
    <row r="5116" spans="46:47">
      <c r="AT5116" s="690"/>
      <c r="AU5116" s="690"/>
    </row>
    <row r="5117" spans="46:47">
      <c r="AT5117" s="690"/>
      <c r="AU5117" s="690"/>
    </row>
    <row r="5118" spans="46:47">
      <c r="AT5118" s="690"/>
      <c r="AU5118" s="690"/>
    </row>
    <row r="5119" spans="46:47">
      <c r="AT5119" s="690"/>
      <c r="AU5119" s="690"/>
    </row>
    <row r="5120" spans="46:47">
      <c r="AT5120" s="690"/>
      <c r="AU5120" s="690"/>
    </row>
    <row r="5121" spans="46:47">
      <c r="AT5121" s="690"/>
      <c r="AU5121" s="690"/>
    </row>
    <row r="5122" spans="46:47">
      <c r="AT5122" s="690"/>
      <c r="AU5122" s="690"/>
    </row>
    <row r="5123" spans="46:47">
      <c r="AT5123" s="690"/>
      <c r="AU5123" s="690"/>
    </row>
    <row r="5124" spans="46:47">
      <c r="AT5124" s="690"/>
      <c r="AU5124" s="690"/>
    </row>
    <row r="5125" spans="46:47">
      <c r="AT5125" s="690"/>
      <c r="AU5125" s="690"/>
    </row>
    <row r="5126" spans="46:47">
      <c r="AT5126" s="690"/>
      <c r="AU5126" s="690"/>
    </row>
    <row r="5127" spans="46:47">
      <c r="AT5127" s="690"/>
      <c r="AU5127" s="690"/>
    </row>
    <row r="5128" spans="46:47">
      <c r="AT5128" s="690"/>
      <c r="AU5128" s="690"/>
    </row>
    <row r="5129" spans="46:47">
      <c r="AT5129" s="690"/>
      <c r="AU5129" s="690"/>
    </row>
    <row r="5130" spans="46:47">
      <c r="AT5130" s="690"/>
      <c r="AU5130" s="690"/>
    </row>
    <row r="5131" spans="46:47">
      <c r="AT5131" s="690"/>
      <c r="AU5131" s="690"/>
    </row>
    <row r="5132" spans="46:47">
      <c r="AT5132" s="690"/>
      <c r="AU5132" s="690"/>
    </row>
    <row r="5133" spans="46:47">
      <c r="AT5133" s="690"/>
      <c r="AU5133" s="690"/>
    </row>
    <row r="5134" spans="46:47">
      <c r="AT5134" s="690"/>
      <c r="AU5134" s="690"/>
    </row>
    <row r="5135" spans="46:47">
      <c r="AT5135" s="690"/>
      <c r="AU5135" s="690"/>
    </row>
    <row r="5136" spans="46:47">
      <c r="AT5136" s="690"/>
      <c r="AU5136" s="690"/>
    </row>
    <row r="5137" spans="46:47">
      <c r="AT5137" s="690"/>
      <c r="AU5137" s="690"/>
    </row>
    <row r="5138" spans="46:47">
      <c r="AT5138" s="690"/>
      <c r="AU5138" s="690"/>
    </row>
    <row r="5139" spans="46:47">
      <c r="AT5139" s="690"/>
      <c r="AU5139" s="690"/>
    </row>
    <row r="5140" spans="46:47">
      <c r="AT5140" s="690"/>
      <c r="AU5140" s="690"/>
    </row>
    <row r="5141" spans="46:47">
      <c r="AT5141" s="690"/>
      <c r="AU5141" s="690"/>
    </row>
    <row r="5142" spans="46:47">
      <c r="AT5142" s="690"/>
      <c r="AU5142" s="690"/>
    </row>
    <row r="5143" spans="46:47">
      <c r="AT5143" s="690"/>
      <c r="AU5143" s="690"/>
    </row>
    <row r="5144" spans="46:47">
      <c r="AT5144" s="690"/>
      <c r="AU5144" s="690"/>
    </row>
    <row r="5145" spans="46:47">
      <c r="AT5145" s="690"/>
      <c r="AU5145" s="690"/>
    </row>
    <row r="5146" spans="46:47">
      <c r="AT5146" s="690"/>
      <c r="AU5146" s="690"/>
    </row>
    <row r="5147" spans="46:47">
      <c r="AT5147" s="690"/>
      <c r="AU5147" s="690"/>
    </row>
    <row r="5148" spans="46:47">
      <c r="AT5148" s="690"/>
      <c r="AU5148" s="690"/>
    </row>
    <row r="5149" spans="46:47">
      <c r="AT5149" s="690"/>
      <c r="AU5149" s="690"/>
    </row>
    <row r="5150" spans="46:47">
      <c r="AT5150" s="690"/>
      <c r="AU5150" s="690"/>
    </row>
    <row r="5151" spans="46:47">
      <c r="AT5151" s="690"/>
      <c r="AU5151" s="690"/>
    </row>
    <row r="5152" spans="46:47">
      <c r="AT5152" s="690"/>
      <c r="AU5152" s="690"/>
    </row>
    <row r="5153" spans="46:47">
      <c r="AT5153" s="690"/>
      <c r="AU5153" s="690"/>
    </row>
    <row r="5154" spans="46:47">
      <c r="AT5154" s="690"/>
      <c r="AU5154" s="690"/>
    </row>
    <row r="5155" spans="46:47">
      <c r="AT5155" s="690"/>
      <c r="AU5155" s="690"/>
    </row>
    <row r="5156" spans="46:47">
      <c r="AT5156" s="690"/>
      <c r="AU5156" s="690"/>
    </row>
    <row r="5157" spans="46:47">
      <c r="AT5157" s="690"/>
      <c r="AU5157" s="690"/>
    </row>
    <row r="5158" spans="46:47">
      <c r="AT5158" s="690"/>
      <c r="AU5158" s="690"/>
    </row>
    <row r="5159" spans="46:47">
      <c r="AT5159" s="690"/>
      <c r="AU5159" s="690"/>
    </row>
    <row r="5160" spans="46:47">
      <c r="AT5160" s="690"/>
      <c r="AU5160" s="690"/>
    </row>
    <row r="5161" spans="46:47">
      <c r="AT5161" s="690"/>
      <c r="AU5161" s="690"/>
    </row>
    <row r="5162" spans="46:47">
      <c r="AT5162" s="690"/>
      <c r="AU5162" s="690"/>
    </row>
    <row r="5163" spans="46:47">
      <c r="AT5163" s="690"/>
      <c r="AU5163" s="690"/>
    </row>
    <row r="5164" spans="46:47">
      <c r="AT5164" s="690"/>
      <c r="AU5164" s="690"/>
    </row>
    <row r="5165" spans="46:47">
      <c r="AT5165" s="690"/>
      <c r="AU5165" s="690"/>
    </row>
    <row r="5166" spans="46:47">
      <c r="AT5166" s="690"/>
      <c r="AU5166" s="690"/>
    </row>
    <row r="5167" spans="46:47">
      <c r="AT5167" s="690"/>
      <c r="AU5167" s="690"/>
    </row>
    <row r="5168" spans="46:47">
      <c r="AT5168" s="690"/>
      <c r="AU5168" s="690"/>
    </row>
    <row r="5169" spans="46:47">
      <c r="AT5169" s="690"/>
      <c r="AU5169" s="690"/>
    </row>
    <row r="5170" spans="46:47">
      <c r="AT5170" s="690"/>
      <c r="AU5170" s="690"/>
    </row>
    <row r="5171" spans="46:47">
      <c r="AT5171" s="690"/>
      <c r="AU5171" s="690"/>
    </row>
    <row r="5172" spans="46:47">
      <c r="AT5172" s="690"/>
      <c r="AU5172" s="690"/>
    </row>
    <row r="5173" spans="46:47">
      <c r="AT5173" s="690"/>
      <c r="AU5173" s="690"/>
    </row>
    <row r="5174" spans="46:47">
      <c r="AT5174" s="690"/>
      <c r="AU5174" s="690"/>
    </row>
    <row r="5175" spans="46:47">
      <c r="AT5175" s="690"/>
      <c r="AU5175" s="690"/>
    </row>
    <row r="5176" spans="46:47">
      <c r="AT5176" s="690"/>
      <c r="AU5176" s="690"/>
    </row>
    <row r="5177" spans="46:47">
      <c r="AT5177" s="690"/>
      <c r="AU5177" s="690"/>
    </row>
    <row r="5178" spans="46:47">
      <c r="AT5178" s="690"/>
      <c r="AU5178" s="690"/>
    </row>
    <row r="5179" spans="46:47">
      <c r="AT5179" s="690"/>
      <c r="AU5179" s="690"/>
    </row>
    <row r="5180" spans="46:47">
      <c r="AT5180" s="690"/>
      <c r="AU5180" s="690"/>
    </row>
    <row r="5181" spans="46:47">
      <c r="AT5181" s="690"/>
      <c r="AU5181" s="690"/>
    </row>
    <row r="5182" spans="46:47">
      <c r="AT5182" s="690"/>
      <c r="AU5182" s="690"/>
    </row>
    <row r="5183" spans="46:47">
      <c r="AT5183" s="690"/>
      <c r="AU5183" s="690"/>
    </row>
    <row r="5184" spans="46:47">
      <c r="AT5184" s="690"/>
      <c r="AU5184" s="690"/>
    </row>
    <row r="5185" spans="46:47">
      <c r="AT5185" s="690"/>
      <c r="AU5185" s="690"/>
    </row>
    <row r="5186" spans="46:47">
      <c r="AT5186" s="690"/>
      <c r="AU5186" s="690"/>
    </row>
    <row r="5187" spans="46:47">
      <c r="AT5187" s="690"/>
      <c r="AU5187" s="690"/>
    </row>
    <row r="5188" spans="46:47">
      <c r="AT5188" s="690"/>
      <c r="AU5188" s="690"/>
    </row>
    <row r="5189" spans="46:47">
      <c r="AT5189" s="690"/>
      <c r="AU5189" s="690"/>
    </row>
    <row r="5190" spans="46:47">
      <c r="AT5190" s="690"/>
      <c r="AU5190" s="690"/>
    </row>
    <row r="5191" spans="46:47">
      <c r="AT5191" s="690"/>
      <c r="AU5191" s="690"/>
    </row>
    <row r="5192" spans="46:47">
      <c r="AT5192" s="690"/>
      <c r="AU5192" s="690"/>
    </row>
    <row r="5193" spans="46:47">
      <c r="AT5193" s="690"/>
      <c r="AU5193" s="690"/>
    </row>
    <row r="5194" spans="46:47">
      <c r="AT5194" s="690"/>
      <c r="AU5194" s="690"/>
    </row>
    <row r="5195" spans="46:47">
      <c r="AT5195" s="690"/>
      <c r="AU5195" s="690"/>
    </row>
    <row r="5196" spans="46:47">
      <c r="AT5196" s="690"/>
      <c r="AU5196" s="690"/>
    </row>
    <row r="5197" spans="46:47">
      <c r="AT5197" s="690"/>
      <c r="AU5197" s="690"/>
    </row>
    <row r="5198" spans="46:47">
      <c r="AT5198" s="690"/>
      <c r="AU5198" s="690"/>
    </row>
    <row r="5199" spans="46:47">
      <c r="AT5199" s="690"/>
      <c r="AU5199" s="690"/>
    </row>
    <row r="5200" spans="46:47">
      <c r="AT5200" s="690"/>
      <c r="AU5200" s="690"/>
    </row>
    <row r="5201" spans="46:47">
      <c r="AT5201" s="690"/>
      <c r="AU5201" s="690"/>
    </row>
    <row r="5202" spans="46:47">
      <c r="AT5202" s="690"/>
      <c r="AU5202" s="690"/>
    </row>
    <row r="5203" spans="46:47">
      <c r="AT5203" s="690"/>
      <c r="AU5203" s="690"/>
    </row>
    <row r="5204" spans="46:47">
      <c r="AT5204" s="690"/>
      <c r="AU5204" s="690"/>
    </row>
    <row r="5205" spans="46:47">
      <c r="AT5205" s="690"/>
      <c r="AU5205" s="690"/>
    </row>
    <row r="5206" spans="46:47">
      <c r="AT5206" s="690"/>
      <c r="AU5206" s="690"/>
    </row>
    <row r="5207" spans="46:47">
      <c r="AT5207" s="690"/>
      <c r="AU5207" s="690"/>
    </row>
    <row r="5208" spans="46:47">
      <c r="AT5208" s="690"/>
      <c r="AU5208" s="690"/>
    </row>
    <row r="5209" spans="46:47">
      <c r="AT5209" s="690"/>
      <c r="AU5209" s="690"/>
    </row>
    <row r="5210" spans="46:47">
      <c r="AT5210" s="690"/>
      <c r="AU5210" s="690"/>
    </row>
    <row r="5211" spans="46:47">
      <c r="AT5211" s="690"/>
      <c r="AU5211" s="690"/>
    </row>
    <row r="5212" spans="46:47">
      <c r="AT5212" s="690"/>
      <c r="AU5212" s="690"/>
    </row>
    <row r="5213" spans="46:47">
      <c r="AT5213" s="690"/>
      <c r="AU5213" s="690"/>
    </row>
    <row r="5214" spans="46:47">
      <c r="AT5214" s="690"/>
      <c r="AU5214" s="690"/>
    </row>
    <row r="5215" spans="46:47">
      <c r="AT5215" s="690"/>
      <c r="AU5215" s="690"/>
    </row>
    <row r="5216" spans="46:47">
      <c r="AT5216" s="690"/>
      <c r="AU5216" s="690"/>
    </row>
    <row r="5217" spans="46:47">
      <c r="AT5217" s="690"/>
      <c r="AU5217" s="690"/>
    </row>
    <row r="5218" spans="46:47">
      <c r="AT5218" s="690"/>
      <c r="AU5218" s="690"/>
    </row>
    <row r="5219" spans="46:47">
      <c r="AT5219" s="690"/>
      <c r="AU5219" s="690"/>
    </row>
    <row r="5220" spans="46:47">
      <c r="AT5220" s="690"/>
      <c r="AU5220" s="690"/>
    </row>
    <row r="5221" spans="46:47">
      <c r="AT5221" s="690"/>
      <c r="AU5221" s="690"/>
    </row>
    <row r="5222" spans="46:47">
      <c r="AT5222" s="690"/>
      <c r="AU5222" s="690"/>
    </row>
    <row r="5223" spans="46:47">
      <c r="AT5223" s="690"/>
      <c r="AU5223" s="690"/>
    </row>
    <row r="5224" spans="46:47">
      <c r="AT5224" s="690"/>
      <c r="AU5224" s="690"/>
    </row>
    <row r="5225" spans="46:47">
      <c r="AT5225" s="690"/>
      <c r="AU5225" s="690"/>
    </row>
    <row r="5226" spans="46:47">
      <c r="AT5226" s="690"/>
      <c r="AU5226" s="690"/>
    </row>
    <row r="5227" spans="46:47">
      <c r="AT5227" s="690"/>
      <c r="AU5227" s="690"/>
    </row>
    <row r="5228" spans="46:47">
      <c r="AT5228" s="690"/>
      <c r="AU5228" s="690"/>
    </row>
    <row r="5229" spans="46:47">
      <c r="AT5229" s="690"/>
      <c r="AU5229" s="690"/>
    </row>
    <row r="5230" spans="46:47">
      <c r="AT5230" s="690"/>
      <c r="AU5230" s="690"/>
    </row>
    <row r="5231" spans="46:47">
      <c r="AT5231" s="690"/>
      <c r="AU5231" s="690"/>
    </row>
    <row r="5232" spans="46:47">
      <c r="AT5232" s="690"/>
      <c r="AU5232" s="690"/>
    </row>
    <row r="5233" spans="46:47">
      <c r="AT5233" s="690"/>
      <c r="AU5233" s="690"/>
    </row>
    <row r="5234" spans="46:47">
      <c r="AT5234" s="690"/>
      <c r="AU5234" s="690"/>
    </row>
    <row r="5235" spans="46:47">
      <c r="AT5235" s="690"/>
      <c r="AU5235" s="690"/>
    </row>
    <row r="5236" spans="46:47">
      <c r="AT5236" s="690"/>
      <c r="AU5236" s="690"/>
    </row>
    <row r="5237" spans="46:47">
      <c r="AT5237" s="690"/>
      <c r="AU5237" s="690"/>
    </row>
    <row r="5238" spans="46:47">
      <c r="AT5238" s="690"/>
      <c r="AU5238" s="690"/>
    </row>
    <row r="5239" spans="46:47">
      <c r="AT5239" s="690"/>
      <c r="AU5239" s="690"/>
    </row>
    <row r="5240" spans="46:47">
      <c r="AT5240" s="690"/>
      <c r="AU5240" s="690"/>
    </row>
    <row r="5241" spans="46:47">
      <c r="AT5241" s="690"/>
      <c r="AU5241" s="690"/>
    </row>
    <row r="5242" spans="46:47">
      <c r="AT5242" s="690"/>
      <c r="AU5242" s="690"/>
    </row>
    <row r="5243" spans="46:47">
      <c r="AT5243" s="690"/>
      <c r="AU5243" s="690"/>
    </row>
    <row r="5244" spans="46:47">
      <c r="AT5244" s="690"/>
      <c r="AU5244" s="690"/>
    </row>
    <row r="5245" spans="46:47">
      <c r="AT5245" s="690"/>
      <c r="AU5245" s="690"/>
    </row>
    <row r="5246" spans="46:47">
      <c r="AT5246" s="690"/>
      <c r="AU5246" s="690"/>
    </row>
    <row r="5247" spans="46:47">
      <c r="AT5247" s="690"/>
      <c r="AU5247" s="690"/>
    </row>
    <row r="5248" spans="46:47">
      <c r="AT5248" s="690"/>
      <c r="AU5248" s="690"/>
    </row>
    <row r="5249" spans="46:47">
      <c r="AT5249" s="690"/>
      <c r="AU5249" s="690"/>
    </row>
    <row r="5250" spans="46:47">
      <c r="AT5250" s="690"/>
      <c r="AU5250" s="690"/>
    </row>
    <row r="5251" spans="46:47">
      <c r="AT5251" s="690"/>
      <c r="AU5251" s="690"/>
    </row>
    <row r="5252" spans="46:47">
      <c r="AT5252" s="690"/>
      <c r="AU5252" s="690"/>
    </row>
    <row r="5253" spans="46:47">
      <c r="AT5253" s="690"/>
      <c r="AU5253" s="690"/>
    </row>
    <row r="5254" spans="46:47">
      <c r="AT5254" s="690"/>
      <c r="AU5254" s="690"/>
    </row>
    <row r="5255" spans="46:47">
      <c r="AT5255" s="690"/>
      <c r="AU5255" s="690"/>
    </row>
    <row r="5256" spans="46:47">
      <c r="AT5256" s="690"/>
      <c r="AU5256" s="690"/>
    </row>
    <row r="5257" spans="46:47">
      <c r="AT5257" s="690"/>
      <c r="AU5257" s="690"/>
    </row>
    <row r="5258" spans="46:47">
      <c r="AT5258" s="690"/>
      <c r="AU5258" s="690"/>
    </row>
    <row r="5259" spans="46:47">
      <c r="AT5259" s="690"/>
      <c r="AU5259" s="690"/>
    </row>
    <row r="5260" spans="46:47">
      <c r="AT5260" s="690"/>
      <c r="AU5260" s="690"/>
    </row>
    <row r="5261" spans="46:47">
      <c r="AT5261" s="690"/>
      <c r="AU5261" s="690"/>
    </row>
    <row r="5262" spans="46:47">
      <c r="AT5262" s="690"/>
      <c r="AU5262" s="690"/>
    </row>
    <row r="5263" spans="46:47">
      <c r="AT5263" s="690"/>
      <c r="AU5263" s="690"/>
    </row>
    <row r="5264" spans="46:47">
      <c r="AT5264" s="690"/>
      <c r="AU5264" s="690"/>
    </row>
    <row r="5265" spans="46:47">
      <c r="AT5265" s="690"/>
      <c r="AU5265" s="690"/>
    </row>
    <row r="5266" spans="46:47">
      <c r="AT5266" s="690"/>
      <c r="AU5266" s="690"/>
    </row>
    <row r="5267" spans="46:47">
      <c r="AT5267" s="690"/>
      <c r="AU5267" s="690"/>
    </row>
    <row r="5268" spans="46:47">
      <c r="AT5268" s="690"/>
      <c r="AU5268" s="690"/>
    </row>
    <row r="5269" spans="46:47">
      <c r="AT5269" s="690"/>
      <c r="AU5269" s="690"/>
    </row>
    <row r="5270" spans="46:47">
      <c r="AT5270" s="690"/>
      <c r="AU5270" s="690"/>
    </row>
    <row r="5271" spans="46:47">
      <c r="AT5271" s="690"/>
      <c r="AU5271" s="690"/>
    </row>
    <row r="5272" spans="46:47">
      <c r="AT5272" s="690"/>
      <c r="AU5272" s="690"/>
    </row>
    <row r="5273" spans="46:47">
      <c r="AT5273" s="690"/>
      <c r="AU5273" s="690"/>
    </row>
    <row r="5274" spans="46:47">
      <c r="AT5274" s="690"/>
      <c r="AU5274" s="690"/>
    </row>
    <row r="5275" spans="46:47">
      <c r="AT5275" s="690"/>
      <c r="AU5275" s="690"/>
    </row>
    <row r="5276" spans="46:47">
      <c r="AT5276" s="690"/>
      <c r="AU5276" s="690"/>
    </row>
    <row r="5277" spans="46:47">
      <c r="AT5277" s="690"/>
      <c r="AU5277" s="690"/>
    </row>
    <row r="5278" spans="46:47">
      <c r="AT5278" s="690"/>
      <c r="AU5278" s="690"/>
    </row>
    <row r="5279" spans="46:47">
      <c r="AT5279" s="690"/>
      <c r="AU5279" s="690"/>
    </row>
    <row r="5280" spans="46:47">
      <c r="AT5280" s="690"/>
      <c r="AU5280" s="690"/>
    </row>
    <row r="5281" spans="46:47">
      <c r="AT5281" s="690"/>
      <c r="AU5281" s="690"/>
    </row>
    <row r="5282" spans="46:47">
      <c r="AT5282" s="690"/>
      <c r="AU5282" s="690"/>
    </row>
    <row r="5283" spans="46:47">
      <c r="AT5283" s="690"/>
      <c r="AU5283" s="690"/>
    </row>
    <row r="5284" spans="46:47">
      <c r="AT5284" s="690"/>
      <c r="AU5284" s="690"/>
    </row>
    <row r="5285" spans="46:47">
      <c r="AT5285" s="690"/>
      <c r="AU5285" s="690"/>
    </row>
    <row r="5286" spans="46:47">
      <c r="AT5286" s="690"/>
      <c r="AU5286" s="690"/>
    </row>
    <row r="5287" spans="46:47">
      <c r="AT5287" s="690"/>
      <c r="AU5287" s="690"/>
    </row>
    <row r="5288" spans="46:47">
      <c r="AT5288" s="690"/>
      <c r="AU5288" s="690"/>
    </row>
    <row r="5289" spans="46:47">
      <c r="AT5289" s="690"/>
      <c r="AU5289" s="690"/>
    </row>
    <row r="5290" spans="46:47">
      <c r="AT5290" s="690"/>
      <c r="AU5290" s="690"/>
    </row>
    <row r="5291" spans="46:47">
      <c r="AT5291" s="690"/>
      <c r="AU5291" s="690"/>
    </row>
    <row r="5292" spans="46:47">
      <c r="AT5292" s="690"/>
      <c r="AU5292" s="690"/>
    </row>
    <row r="5293" spans="46:47">
      <c r="AT5293" s="690"/>
      <c r="AU5293" s="690"/>
    </row>
    <row r="5294" spans="46:47">
      <c r="AT5294" s="690"/>
      <c r="AU5294" s="690"/>
    </row>
    <row r="5295" spans="46:47">
      <c r="AT5295" s="690"/>
      <c r="AU5295" s="690"/>
    </row>
    <row r="5296" spans="46:47">
      <c r="AT5296" s="690"/>
      <c r="AU5296" s="690"/>
    </row>
    <row r="5297" spans="46:47">
      <c r="AT5297" s="690"/>
      <c r="AU5297" s="690"/>
    </row>
    <row r="5298" spans="46:47">
      <c r="AT5298" s="690"/>
      <c r="AU5298" s="690"/>
    </row>
    <row r="5299" spans="46:47">
      <c r="AT5299" s="690"/>
      <c r="AU5299" s="690"/>
    </row>
    <row r="5300" spans="46:47">
      <c r="AT5300" s="690"/>
      <c r="AU5300" s="690"/>
    </row>
    <row r="5301" spans="46:47">
      <c r="AT5301" s="690"/>
      <c r="AU5301" s="690"/>
    </row>
    <row r="5302" spans="46:47">
      <c r="AT5302" s="690"/>
      <c r="AU5302" s="690"/>
    </row>
    <row r="5303" spans="46:47">
      <c r="AT5303" s="690"/>
      <c r="AU5303" s="690"/>
    </row>
    <row r="5304" spans="46:47">
      <c r="AT5304" s="690"/>
      <c r="AU5304" s="690"/>
    </row>
    <row r="5305" spans="46:47">
      <c r="AT5305" s="690"/>
      <c r="AU5305" s="690"/>
    </row>
    <row r="5306" spans="46:47">
      <c r="AT5306" s="690"/>
      <c r="AU5306" s="690"/>
    </row>
    <row r="5307" spans="46:47">
      <c r="AT5307" s="690"/>
      <c r="AU5307" s="690"/>
    </row>
    <row r="5308" spans="46:47">
      <c r="AT5308" s="690"/>
      <c r="AU5308" s="690"/>
    </row>
    <row r="5309" spans="46:47">
      <c r="AT5309" s="690"/>
      <c r="AU5309" s="690"/>
    </row>
    <row r="5310" spans="46:47">
      <c r="AT5310" s="690"/>
      <c r="AU5310" s="690"/>
    </row>
    <row r="5311" spans="46:47">
      <c r="AT5311" s="690"/>
      <c r="AU5311" s="690"/>
    </row>
    <row r="5312" spans="46:47">
      <c r="AT5312" s="690"/>
      <c r="AU5312" s="690"/>
    </row>
    <row r="5313" spans="46:47">
      <c r="AT5313" s="690"/>
      <c r="AU5313" s="690"/>
    </row>
    <row r="5314" spans="46:47">
      <c r="AT5314" s="690"/>
      <c r="AU5314" s="690"/>
    </row>
    <row r="5315" spans="46:47">
      <c r="AT5315" s="690"/>
      <c r="AU5315" s="690"/>
    </row>
    <row r="5316" spans="46:47">
      <c r="AT5316" s="690"/>
      <c r="AU5316" s="690"/>
    </row>
    <row r="5317" spans="46:47">
      <c r="AT5317" s="690"/>
      <c r="AU5317" s="690"/>
    </row>
    <row r="5318" spans="46:47">
      <c r="AT5318" s="690"/>
      <c r="AU5318" s="690"/>
    </row>
    <row r="5319" spans="46:47">
      <c r="AT5319" s="690"/>
      <c r="AU5319" s="690"/>
    </row>
    <row r="5320" spans="46:47">
      <c r="AT5320" s="690"/>
      <c r="AU5320" s="690"/>
    </row>
    <row r="5321" spans="46:47">
      <c r="AT5321" s="690"/>
      <c r="AU5321" s="690"/>
    </row>
    <row r="5322" spans="46:47">
      <c r="AT5322" s="690"/>
      <c r="AU5322" s="690"/>
    </row>
    <row r="5323" spans="46:47">
      <c r="AT5323" s="690"/>
      <c r="AU5323" s="690"/>
    </row>
    <row r="5324" spans="46:47">
      <c r="AT5324" s="690"/>
      <c r="AU5324" s="690"/>
    </row>
    <row r="5325" spans="46:47">
      <c r="AT5325" s="690"/>
      <c r="AU5325" s="690"/>
    </row>
    <row r="5326" spans="46:47">
      <c r="AT5326" s="690"/>
      <c r="AU5326" s="690"/>
    </row>
    <row r="5327" spans="46:47">
      <c r="AT5327" s="690"/>
      <c r="AU5327" s="690"/>
    </row>
    <row r="5328" spans="46:47">
      <c r="AT5328" s="690"/>
      <c r="AU5328" s="690"/>
    </row>
    <row r="5329" spans="46:47">
      <c r="AT5329" s="690"/>
      <c r="AU5329" s="690"/>
    </row>
    <row r="5330" spans="46:47">
      <c r="AT5330" s="690"/>
      <c r="AU5330" s="690"/>
    </row>
    <row r="5331" spans="46:47">
      <c r="AT5331" s="690"/>
      <c r="AU5331" s="690"/>
    </row>
    <row r="5332" spans="46:47">
      <c r="AT5332" s="690"/>
      <c r="AU5332" s="690"/>
    </row>
    <row r="5333" spans="46:47">
      <c r="AT5333" s="690"/>
      <c r="AU5333" s="690"/>
    </row>
    <row r="5334" spans="46:47">
      <c r="AT5334" s="690"/>
      <c r="AU5334" s="690"/>
    </row>
    <row r="5335" spans="46:47">
      <c r="AT5335" s="690"/>
      <c r="AU5335" s="690"/>
    </row>
    <row r="5336" spans="46:47">
      <c r="AT5336" s="690"/>
      <c r="AU5336" s="690"/>
    </row>
    <row r="5337" spans="46:47">
      <c r="AT5337" s="690"/>
      <c r="AU5337" s="690"/>
    </row>
    <row r="5338" spans="46:47">
      <c r="AT5338" s="690"/>
      <c r="AU5338" s="690"/>
    </row>
    <row r="5339" spans="46:47">
      <c r="AT5339" s="690"/>
      <c r="AU5339" s="690"/>
    </row>
    <row r="5340" spans="46:47">
      <c r="AT5340" s="690"/>
      <c r="AU5340" s="690"/>
    </row>
    <row r="5341" spans="46:47">
      <c r="AT5341" s="690"/>
      <c r="AU5341" s="690"/>
    </row>
    <row r="5342" spans="46:47">
      <c r="AT5342" s="690"/>
      <c r="AU5342" s="690"/>
    </row>
    <row r="5343" spans="46:47">
      <c r="AT5343" s="690"/>
      <c r="AU5343" s="690"/>
    </row>
    <row r="5344" spans="46:47">
      <c r="AT5344" s="690"/>
      <c r="AU5344" s="690"/>
    </row>
    <row r="5345" spans="46:47">
      <c r="AT5345" s="690"/>
      <c r="AU5345" s="690"/>
    </row>
    <row r="5346" spans="46:47">
      <c r="AT5346" s="690"/>
      <c r="AU5346" s="690"/>
    </row>
    <row r="5347" spans="46:47">
      <c r="AT5347" s="690"/>
      <c r="AU5347" s="690"/>
    </row>
    <row r="5348" spans="46:47">
      <c r="AT5348" s="690"/>
      <c r="AU5348" s="690"/>
    </row>
    <row r="5349" spans="46:47">
      <c r="AT5349" s="690"/>
      <c r="AU5349" s="690"/>
    </row>
    <row r="5350" spans="46:47">
      <c r="AT5350" s="690"/>
      <c r="AU5350" s="690"/>
    </row>
    <row r="5351" spans="46:47">
      <c r="AT5351" s="690"/>
      <c r="AU5351" s="690"/>
    </row>
    <row r="5352" spans="46:47">
      <c r="AT5352" s="690"/>
      <c r="AU5352" s="690"/>
    </row>
    <row r="5353" spans="46:47">
      <c r="AT5353" s="690"/>
      <c r="AU5353" s="690"/>
    </row>
    <row r="5354" spans="46:47">
      <c r="AT5354" s="690"/>
      <c r="AU5354" s="690"/>
    </row>
    <row r="5355" spans="46:47">
      <c r="AT5355" s="690"/>
      <c r="AU5355" s="690"/>
    </row>
    <row r="5356" spans="46:47">
      <c r="AT5356" s="690"/>
      <c r="AU5356" s="690"/>
    </row>
    <row r="5357" spans="46:47">
      <c r="AT5357" s="690"/>
      <c r="AU5357" s="690"/>
    </row>
    <row r="5358" spans="46:47">
      <c r="AT5358" s="690"/>
      <c r="AU5358" s="690"/>
    </row>
    <row r="5359" spans="46:47">
      <c r="AT5359" s="690"/>
      <c r="AU5359" s="690"/>
    </row>
    <row r="5360" spans="46:47">
      <c r="AT5360" s="690"/>
      <c r="AU5360" s="690"/>
    </row>
    <row r="5361" spans="46:47">
      <c r="AT5361" s="690"/>
      <c r="AU5361" s="690"/>
    </row>
    <row r="5362" spans="46:47">
      <c r="AT5362" s="690"/>
      <c r="AU5362" s="690"/>
    </row>
    <row r="5363" spans="46:47">
      <c r="AT5363" s="690"/>
      <c r="AU5363" s="690"/>
    </row>
    <row r="5364" spans="46:47">
      <c r="AT5364" s="690"/>
      <c r="AU5364" s="690"/>
    </row>
    <row r="5365" spans="46:47">
      <c r="AT5365" s="690"/>
      <c r="AU5365" s="690"/>
    </row>
    <row r="5366" spans="46:47">
      <c r="AT5366" s="690"/>
      <c r="AU5366" s="690"/>
    </row>
    <row r="5367" spans="46:47">
      <c r="AT5367" s="690"/>
      <c r="AU5367" s="690"/>
    </row>
    <row r="5368" spans="46:47">
      <c r="AT5368" s="690"/>
      <c r="AU5368" s="690"/>
    </row>
    <row r="5369" spans="46:47">
      <c r="AT5369" s="690"/>
      <c r="AU5369" s="690"/>
    </row>
    <row r="5370" spans="46:47">
      <c r="AT5370" s="690"/>
      <c r="AU5370" s="690"/>
    </row>
    <row r="5371" spans="46:47">
      <c r="AT5371" s="690"/>
      <c r="AU5371" s="690"/>
    </row>
    <row r="5372" spans="46:47">
      <c r="AT5372" s="690"/>
      <c r="AU5372" s="690"/>
    </row>
    <row r="5373" spans="46:47">
      <c r="AT5373" s="690"/>
      <c r="AU5373" s="690"/>
    </row>
    <row r="5374" spans="46:47">
      <c r="AT5374" s="690"/>
      <c r="AU5374" s="690"/>
    </row>
    <row r="5375" spans="46:47">
      <c r="AT5375" s="690"/>
      <c r="AU5375" s="690"/>
    </row>
    <row r="5376" spans="46:47">
      <c r="AT5376" s="690"/>
      <c r="AU5376" s="690"/>
    </row>
    <row r="5377" spans="46:47">
      <c r="AT5377" s="690"/>
      <c r="AU5377" s="690"/>
    </row>
    <row r="5378" spans="46:47">
      <c r="AT5378" s="690"/>
      <c r="AU5378" s="690"/>
    </row>
    <row r="5379" spans="46:47">
      <c r="AT5379" s="690"/>
      <c r="AU5379" s="690"/>
    </row>
    <row r="5380" spans="46:47">
      <c r="AT5380" s="690"/>
      <c r="AU5380" s="690"/>
    </row>
    <row r="5381" spans="46:47">
      <c r="AT5381" s="690"/>
      <c r="AU5381" s="690"/>
    </row>
    <row r="5382" spans="46:47">
      <c r="AT5382" s="690"/>
      <c r="AU5382" s="690"/>
    </row>
    <row r="5383" spans="46:47">
      <c r="AT5383" s="690"/>
      <c r="AU5383" s="690"/>
    </row>
    <row r="5384" spans="46:47">
      <c r="AT5384" s="690"/>
      <c r="AU5384" s="690"/>
    </row>
    <row r="5385" spans="46:47">
      <c r="AT5385" s="690"/>
      <c r="AU5385" s="690"/>
    </row>
    <row r="5386" spans="46:47">
      <c r="AT5386" s="690"/>
      <c r="AU5386" s="690"/>
    </row>
    <row r="5387" spans="46:47">
      <c r="AT5387" s="690"/>
      <c r="AU5387" s="690"/>
    </row>
    <row r="5388" spans="46:47">
      <c r="AT5388" s="690"/>
      <c r="AU5388" s="690"/>
    </row>
    <row r="5389" spans="46:47">
      <c r="AT5389" s="690"/>
      <c r="AU5389" s="690"/>
    </row>
    <row r="5390" spans="46:47">
      <c r="AT5390" s="690"/>
      <c r="AU5390" s="690"/>
    </row>
    <row r="5391" spans="46:47">
      <c r="AT5391" s="690"/>
      <c r="AU5391" s="690"/>
    </row>
    <row r="5392" spans="46:47">
      <c r="AT5392" s="690"/>
      <c r="AU5392" s="690"/>
    </row>
    <row r="5393" spans="46:47">
      <c r="AT5393" s="690"/>
      <c r="AU5393" s="690"/>
    </row>
    <row r="5394" spans="46:47">
      <c r="AT5394" s="690"/>
      <c r="AU5394" s="690"/>
    </row>
    <row r="5395" spans="46:47">
      <c r="AT5395" s="690"/>
      <c r="AU5395" s="690"/>
    </row>
    <row r="5396" spans="46:47">
      <c r="AT5396" s="690"/>
      <c r="AU5396" s="690"/>
    </row>
    <row r="5397" spans="46:47">
      <c r="AT5397" s="690"/>
      <c r="AU5397" s="690"/>
    </row>
    <row r="5398" spans="46:47">
      <c r="AT5398" s="690"/>
      <c r="AU5398" s="690"/>
    </row>
    <row r="5399" spans="46:47">
      <c r="AT5399" s="690"/>
      <c r="AU5399" s="690"/>
    </row>
    <row r="5400" spans="46:47">
      <c r="AT5400" s="690"/>
      <c r="AU5400" s="690"/>
    </row>
    <row r="5401" spans="46:47">
      <c r="AT5401" s="690"/>
      <c r="AU5401" s="690"/>
    </row>
    <row r="5402" spans="46:47">
      <c r="AT5402" s="690"/>
      <c r="AU5402" s="690"/>
    </row>
    <row r="5403" spans="46:47">
      <c r="AT5403" s="690"/>
      <c r="AU5403" s="690"/>
    </row>
    <row r="5404" spans="46:47">
      <c r="AT5404" s="690"/>
      <c r="AU5404" s="690"/>
    </row>
    <row r="5405" spans="46:47">
      <c r="AT5405" s="690"/>
      <c r="AU5405" s="690"/>
    </row>
    <row r="5406" spans="46:47">
      <c r="AT5406" s="690"/>
      <c r="AU5406" s="690"/>
    </row>
    <row r="5407" spans="46:47">
      <c r="AT5407" s="690"/>
      <c r="AU5407" s="690"/>
    </row>
    <row r="5408" spans="46:47">
      <c r="AT5408" s="690"/>
      <c r="AU5408" s="690"/>
    </row>
    <row r="5409" spans="46:47">
      <c r="AT5409" s="690"/>
      <c r="AU5409" s="690"/>
    </row>
    <row r="5410" spans="46:47">
      <c r="AT5410" s="690"/>
      <c r="AU5410" s="690"/>
    </row>
    <row r="5411" spans="46:47">
      <c r="AT5411" s="690"/>
      <c r="AU5411" s="690"/>
    </row>
    <row r="5412" spans="46:47">
      <c r="AT5412" s="690"/>
      <c r="AU5412" s="690"/>
    </row>
    <row r="5413" spans="46:47">
      <c r="AT5413" s="690"/>
      <c r="AU5413" s="690"/>
    </row>
    <row r="5414" spans="46:47">
      <c r="AT5414" s="690"/>
      <c r="AU5414" s="690"/>
    </row>
    <row r="5415" spans="46:47">
      <c r="AT5415" s="690"/>
      <c r="AU5415" s="690"/>
    </row>
    <row r="5416" spans="46:47">
      <c r="AT5416" s="690"/>
      <c r="AU5416" s="690"/>
    </row>
    <row r="5417" spans="46:47">
      <c r="AT5417" s="690"/>
      <c r="AU5417" s="690"/>
    </row>
    <row r="5418" spans="46:47">
      <c r="AT5418" s="690"/>
      <c r="AU5418" s="690"/>
    </row>
    <row r="5419" spans="46:47">
      <c r="AT5419" s="690"/>
      <c r="AU5419" s="690"/>
    </row>
    <row r="5420" spans="46:47">
      <c r="AT5420" s="690"/>
      <c r="AU5420" s="690"/>
    </row>
    <row r="5421" spans="46:47">
      <c r="AT5421" s="690"/>
      <c r="AU5421" s="690"/>
    </row>
    <row r="5422" spans="46:47">
      <c r="AT5422" s="690"/>
      <c r="AU5422" s="690"/>
    </row>
    <row r="5423" spans="46:47">
      <c r="AT5423" s="690"/>
      <c r="AU5423" s="690"/>
    </row>
    <row r="5424" spans="46:47">
      <c r="AT5424" s="690"/>
      <c r="AU5424" s="690"/>
    </row>
    <row r="5425" spans="46:47">
      <c r="AT5425" s="690"/>
      <c r="AU5425" s="690"/>
    </row>
    <row r="5426" spans="46:47">
      <c r="AT5426" s="690"/>
      <c r="AU5426" s="690"/>
    </row>
    <row r="5427" spans="46:47">
      <c r="AT5427" s="690"/>
      <c r="AU5427" s="690"/>
    </row>
    <row r="5428" spans="46:47">
      <c r="AT5428" s="690"/>
      <c r="AU5428" s="690"/>
    </row>
    <row r="5429" spans="46:47">
      <c r="AT5429" s="690"/>
      <c r="AU5429" s="690"/>
    </row>
    <row r="5430" spans="46:47">
      <c r="AT5430" s="690"/>
      <c r="AU5430" s="690"/>
    </row>
    <row r="5431" spans="46:47">
      <c r="AT5431" s="690"/>
      <c r="AU5431" s="690"/>
    </row>
    <row r="5432" spans="46:47">
      <c r="AT5432" s="690"/>
      <c r="AU5432" s="690"/>
    </row>
    <row r="5433" spans="46:47">
      <c r="AT5433" s="690"/>
      <c r="AU5433" s="690"/>
    </row>
    <row r="5434" spans="46:47">
      <c r="AT5434" s="690"/>
      <c r="AU5434" s="690"/>
    </row>
    <row r="5435" spans="46:47">
      <c r="AT5435" s="690"/>
      <c r="AU5435" s="690"/>
    </row>
    <row r="5436" spans="46:47">
      <c r="AT5436" s="690"/>
      <c r="AU5436" s="690"/>
    </row>
    <row r="5437" spans="46:47">
      <c r="AT5437" s="690"/>
      <c r="AU5437" s="690"/>
    </row>
    <row r="5438" spans="46:47">
      <c r="AT5438" s="690"/>
      <c r="AU5438" s="690"/>
    </row>
    <row r="5439" spans="46:47">
      <c r="AT5439" s="690"/>
      <c r="AU5439" s="690"/>
    </row>
    <row r="5440" spans="46:47">
      <c r="AT5440" s="690"/>
      <c r="AU5440" s="690"/>
    </row>
    <row r="5441" spans="46:47">
      <c r="AT5441" s="690"/>
      <c r="AU5441" s="690"/>
    </row>
    <row r="5442" spans="46:47">
      <c r="AT5442" s="690"/>
      <c r="AU5442" s="690"/>
    </row>
    <row r="5443" spans="46:47">
      <c r="AT5443" s="690"/>
      <c r="AU5443" s="690"/>
    </row>
    <row r="5444" spans="46:47">
      <c r="AT5444" s="690"/>
      <c r="AU5444" s="690"/>
    </row>
    <row r="5445" spans="46:47">
      <c r="AT5445" s="690"/>
      <c r="AU5445" s="690"/>
    </row>
    <row r="5446" spans="46:47">
      <c r="AT5446" s="690"/>
      <c r="AU5446" s="690"/>
    </row>
    <row r="5447" spans="46:47">
      <c r="AT5447" s="690"/>
      <c r="AU5447" s="690"/>
    </row>
    <row r="5448" spans="46:47">
      <c r="AT5448" s="690"/>
      <c r="AU5448" s="690"/>
    </row>
    <row r="5449" spans="46:47">
      <c r="AT5449" s="690"/>
      <c r="AU5449" s="690"/>
    </row>
    <row r="5450" spans="46:47">
      <c r="AT5450" s="690"/>
      <c r="AU5450" s="690"/>
    </row>
    <row r="5451" spans="46:47">
      <c r="AT5451" s="690"/>
      <c r="AU5451" s="690"/>
    </row>
    <row r="5452" spans="46:47">
      <c r="AT5452" s="690"/>
      <c r="AU5452" s="690"/>
    </row>
    <row r="5453" spans="46:47">
      <c r="AT5453" s="690"/>
      <c r="AU5453" s="690"/>
    </row>
    <row r="5454" spans="46:47">
      <c r="AT5454" s="690"/>
      <c r="AU5454" s="690"/>
    </row>
    <row r="5455" spans="46:47">
      <c r="AT5455" s="690"/>
      <c r="AU5455" s="690"/>
    </row>
    <row r="5456" spans="46:47">
      <c r="AT5456" s="690"/>
      <c r="AU5456" s="690"/>
    </row>
    <row r="5457" spans="46:47">
      <c r="AT5457" s="690"/>
      <c r="AU5457" s="690"/>
    </row>
    <row r="5458" spans="46:47">
      <c r="AT5458" s="690"/>
      <c r="AU5458" s="690"/>
    </row>
    <row r="5459" spans="46:47">
      <c r="AT5459" s="690"/>
      <c r="AU5459" s="690"/>
    </row>
    <row r="5460" spans="46:47">
      <c r="AT5460" s="690"/>
      <c r="AU5460" s="690"/>
    </row>
    <row r="5461" spans="46:47">
      <c r="AT5461" s="690"/>
      <c r="AU5461" s="690"/>
    </row>
    <row r="5462" spans="46:47">
      <c r="AT5462" s="690"/>
      <c r="AU5462" s="690"/>
    </row>
    <row r="5463" spans="46:47">
      <c r="AT5463" s="690"/>
      <c r="AU5463" s="690"/>
    </row>
    <row r="5464" spans="46:47">
      <c r="AT5464" s="690"/>
      <c r="AU5464" s="690"/>
    </row>
    <row r="5465" spans="46:47">
      <c r="AT5465" s="690"/>
      <c r="AU5465" s="690"/>
    </row>
    <row r="5466" spans="46:47">
      <c r="AT5466" s="690"/>
      <c r="AU5466" s="690"/>
    </row>
    <row r="5467" spans="46:47">
      <c r="AT5467" s="690"/>
      <c r="AU5467" s="690"/>
    </row>
    <row r="5468" spans="46:47">
      <c r="AT5468" s="690"/>
      <c r="AU5468" s="690"/>
    </row>
    <row r="5469" spans="46:47">
      <c r="AT5469" s="690"/>
      <c r="AU5469" s="690"/>
    </row>
    <row r="5470" spans="46:47">
      <c r="AT5470" s="690"/>
      <c r="AU5470" s="690"/>
    </row>
    <row r="5471" spans="46:47">
      <c r="AT5471" s="690"/>
      <c r="AU5471" s="690"/>
    </row>
    <row r="5472" spans="46:47">
      <c r="AT5472" s="690"/>
      <c r="AU5472" s="690"/>
    </row>
    <row r="5473" spans="46:47">
      <c r="AT5473" s="690"/>
      <c r="AU5473" s="690"/>
    </row>
    <row r="5474" spans="46:47">
      <c r="AT5474" s="690"/>
      <c r="AU5474" s="690"/>
    </row>
    <row r="5475" spans="46:47">
      <c r="AT5475" s="690"/>
      <c r="AU5475" s="690"/>
    </row>
    <row r="5476" spans="46:47">
      <c r="AT5476" s="690"/>
      <c r="AU5476" s="690"/>
    </row>
    <row r="5477" spans="46:47">
      <c r="AT5477" s="690"/>
      <c r="AU5477" s="690"/>
    </row>
    <row r="5478" spans="46:47">
      <c r="AT5478" s="690"/>
      <c r="AU5478" s="690"/>
    </row>
    <row r="5479" spans="46:47">
      <c r="AT5479" s="690"/>
      <c r="AU5479" s="690"/>
    </row>
    <row r="5480" spans="46:47">
      <c r="AT5480" s="690"/>
      <c r="AU5480" s="690"/>
    </row>
    <row r="5481" spans="46:47">
      <c r="AT5481" s="690"/>
      <c r="AU5481" s="690"/>
    </row>
    <row r="5482" spans="46:47">
      <c r="AT5482" s="690"/>
      <c r="AU5482" s="690"/>
    </row>
    <row r="5483" spans="46:47">
      <c r="AT5483" s="690"/>
      <c r="AU5483" s="690"/>
    </row>
    <row r="5484" spans="46:47">
      <c r="AT5484" s="690"/>
      <c r="AU5484" s="690"/>
    </row>
    <row r="5485" spans="46:47">
      <c r="AT5485" s="690"/>
      <c r="AU5485" s="690"/>
    </row>
    <row r="5486" spans="46:47">
      <c r="AT5486" s="690"/>
      <c r="AU5486" s="690"/>
    </row>
    <row r="5487" spans="46:47">
      <c r="AT5487" s="690"/>
      <c r="AU5487" s="690"/>
    </row>
    <row r="5488" spans="46:47">
      <c r="AT5488" s="690"/>
      <c r="AU5488" s="690"/>
    </row>
    <row r="5489" spans="46:47">
      <c r="AT5489" s="690"/>
      <c r="AU5489" s="690"/>
    </row>
    <row r="5490" spans="46:47">
      <c r="AT5490" s="690"/>
      <c r="AU5490" s="690"/>
    </row>
    <row r="5491" spans="46:47">
      <c r="AT5491" s="690"/>
      <c r="AU5491" s="690"/>
    </row>
    <row r="5492" spans="46:47">
      <c r="AT5492" s="690"/>
      <c r="AU5492" s="690"/>
    </row>
    <row r="5493" spans="46:47">
      <c r="AT5493" s="690"/>
      <c r="AU5493" s="690"/>
    </row>
    <row r="5494" spans="46:47">
      <c r="AT5494" s="690"/>
      <c r="AU5494" s="690"/>
    </row>
    <row r="5495" spans="46:47">
      <c r="AT5495" s="690"/>
      <c r="AU5495" s="690"/>
    </row>
    <row r="5496" spans="46:47">
      <c r="AT5496" s="690"/>
      <c r="AU5496" s="690"/>
    </row>
    <row r="5497" spans="46:47">
      <c r="AT5497" s="690"/>
      <c r="AU5497" s="690"/>
    </row>
    <row r="5498" spans="46:47">
      <c r="AT5498" s="690"/>
      <c r="AU5498" s="690"/>
    </row>
    <row r="5499" spans="46:47">
      <c r="AT5499" s="690"/>
      <c r="AU5499" s="690"/>
    </row>
    <row r="5500" spans="46:47">
      <c r="AT5500" s="690"/>
      <c r="AU5500" s="690"/>
    </row>
    <row r="5501" spans="46:47">
      <c r="AT5501" s="690"/>
      <c r="AU5501" s="690"/>
    </row>
    <row r="5502" spans="46:47">
      <c r="AT5502" s="690"/>
      <c r="AU5502" s="690"/>
    </row>
    <row r="5503" spans="46:47">
      <c r="AT5503" s="690"/>
      <c r="AU5503" s="690"/>
    </row>
    <row r="5504" spans="46:47">
      <c r="AT5504" s="690"/>
      <c r="AU5504" s="690"/>
    </row>
    <row r="5505" spans="46:47">
      <c r="AT5505" s="690"/>
      <c r="AU5505" s="690"/>
    </row>
    <row r="5506" spans="46:47">
      <c r="AT5506" s="690"/>
      <c r="AU5506" s="690"/>
    </row>
    <row r="5507" spans="46:47">
      <c r="AT5507" s="690"/>
      <c r="AU5507" s="690"/>
    </row>
    <row r="5508" spans="46:47">
      <c r="AT5508" s="690"/>
      <c r="AU5508" s="690"/>
    </row>
    <row r="5509" spans="46:47">
      <c r="AT5509" s="690"/>
      <c r="AU5509" s="690"/>
    </row>
    <row r="5510" spans="46:47">
      <c r="AT5510" s="690"/>
      <c r="AU5510" s="690"/>
    </row>
    <row r="5511" spans="46:47">
      <c r="AT5511" s="690"/>
      <c r="AU5511" s="690"/>
    </row>
    <row r="5512" spans="46:47">
      <c r="AT5512" s="690"/>
      <c r="AU5512" s="690"/>
    </row>
    <row r="5513" spans="46:47">
      <c r="AT5513" s="690"/>
      <c r="AU5513" s="690"/>
    </row>
    <row r="5514" spans="46:47">
      <c r="AT5514" s="690"/>
      <c r="AU5514" s="690"/>
    </row>
    <row r="5515" spans="46:47">
      <c r="AT5515" s="690"/>
      <c r="AU5515" s="690"/>
    </row>
    <row r="5516" spans="46:47">
      <c r="AT5516" s="690"/>
      <c r="AU5516" s="690"/>
    </row>
    <row r="5517" spans="46:47">
      <c r="AT5517" s="690"/>
      <c r="AU5517" s="690"/>
    </row>
    <row r="5518" spans="46:47">
      <c r="AT5518" s="690"/>
      <c r="AU5518" s="690"/>
    </row>
    <row r="5519" spans="46:47">
      <c r="AT5519" s="690"/>
      <c r="AU5519" s="690"/>
    </row>
    <row r="5520" spans="46:47">
      <c r="AT5520" s="690"/>
      <c r="AU5520" s="690"/>
    </row>
    <row r="5521" spans="46:47">
      <c r="AT5521" s="690"/>
      <c r="AU5521" s="690"/>
    </row>
    <row r="5522" spans="46:47">
      <c r="AT5522" s="690"/>
      <c r="AU5522" s="690"/>
    </row>
    <row r="5523" spans="46:47">
      <c r="AT5523" s="690"/>
      <c r="AU5523" s="690"/>
    </row>
    <row r="5524" spans="46:47">
      <c r="AT5524" s="690"/>
      <c r="AU5524" s="690"/>
    </row>
    <row r="5525" spans="46:47">
      <c r="AT5525" s="690"/>
      <c r="AU5525" s="690"/>
    </row>
    <row r="5526" spans="46:47">
      <c r="AT5526" s="690"/>
      <c r="AU5526" s="690"/>
    </row>
    <row r="5527" spans="46:47">
      <c r="AT5527" s="690"/>
      <c r="AU5527" s="690"/>
    </row>
    <row r="5528" spans="46:47">
      <c r="AT5528" s="690"/>
      <c r="AU5528" s="690"/>
    </row>
    <row r="5529" spans="46:47">
      <c r="AT5529" s="690"/>
      <c r="AU5529" s="690"/>
    </row>
    <row r="5530" spans="46:47">
      <c r="AT5530" s="690"/>
      <c r="AU5530" s="690"/>
    </row>
    <row r="5531" spans="46:47">
      <c r="AT5531" s="690"/>
      <c r="AU5531" s="690"/>
    </row>
    <row r="5532" spans="46:47">
      <c r="AT5532" s="690"/>
      <c r="AU5532" s="690"/>
    </row>
    <row r="5533" spans="46:47">
      <c r="AT5533" s="690"/>
      <c r="AU5533" s="690"/>
    </row>
    <row r="5534" spans="46:47">
      <c r="AT5534" s="690"/>
      <c r="AU5534" s="690"/>
    </row>
    <row r="5535" spans="46:47">
      <c r="AT5535" s="690"/>
      <c r="AU5535" s="690"/>
    </row>
    <row r="5536" spans="46:47">
      <c r="AT5536" s="690"/>
      <c r="AU5536" s="690"/>
    </row>
    <row r="5537" spans="46:47">
      <c r="AT5537" s="690"/>
      <c r="AU5537" s="690"/>
    </row>
    <row r="5538" spans="46:47">
      <c r="AT5538" s="690"/>
      <c r="AU5538" s="690"/>
    </row>
    <row r="5539" spans="46:47">
      <c r="AT5539" s="690"/>
      <c r="AU5539" s="690"/>
    </row>
    <row r="5540" spans="46:47">
      <c r="AT5540" s="690"/>
      <c r="AU5540" s="690"/>
    </row>
    <row r="5541" spans="46:47">
      <c r="AT5541" s="690"/>
      <c r="AU5541" s="690"/>
    </row>
    <row r="5542" spans="46:47">
      <c r="AT5542" s="690"/>
      <c r="AU5542" s="690"/>
    </row>
    <row r="5543" spans="46:47">
      <c r="AT5543" s="690"/>
      <c r="AU5543" s="690"/>
    </row>
    <row r="5544" spans="46:47">
      <c r="AT5544" s="690"/>
      <c r="AU5544" s="690"/>
    </row>
    <row r="5545" spans="46:47">
      <c r="AT5545" s="690"/>
      <c r="AU5545" s="690"/>
    </row>
    <row r="5546" spans="46:47">
      <c r="AT5546" s="690"/>
      <c r="AU5546" s="690"/>
    </row>
    <row r="5547" spans="46:47">
      <c r="AT5547" s="690"/>
      <c r="AU5547" s="690"/>
    </row>
    <row r="5548" spans="46:47">
      <c r="AT5548" s="690"/>
      <c r="AU5548" s="690"/>
    </row>
    <row r="5549" spans="46:47">
      <c r="AT5549" s="690"/>
      <c r="AU5549" s="690"/>
    </row>
    <row r="5550" spans="46:47">
      <c r="AT5550" s="690"/>
      <c r="AU5550" s="690"/>
    </row>
    <row r="5551" spans="46:47">
      <c r="AT5551" s="690"/>
      <c r="AU5551" s="690"/>
    </row>
    <row r="5552" spans="46:47">
      <c r="AT5552" s="690"/>
      <c r="AU5552" s="690"/>
    </row>
    <row r="5553" spans="46:47">
      <c r="AT5553" s="690"/>
      <c r="AU5553" s="690"/>
    </row>
    <row r="5554" spans="46:47">
      <c r="AT5554" s="690"/>
      <c r="AU5554" s="690"/>
    </row>
    <row r="5555" spans="46:47">
      <c r="AT5555" s="690"/>
      <c r="AU5555" s="690"/>
    </row>
    <row r="5556" spans="46:47">
      <c r="AT5556" s="690"/>
      <c r="AU5556" s="690"/>
    </row>
    <row r="5557" spans="46:47">
      <c r="AT5557" s="690"/>
      <c r="AU5557" s="690"/>
    </row>
    <row r="5558" spans="46:47">
      <c r="AT5558" s="690"/>
      <c r="AU5558" s="690"/>
    </row>
    <row r="5559" spans="46:47">
      <c r="AT5559" s="690"/>
      <c r="AU5559" s="690"/>
    </row>
    <row r="5560" spans="46:47">
      <c r="AT5560" s="690"/>
      <c r="AU5560" s="690"/>
    </row>
    <row r="5561" spans="46:47">
      <c r="AT5561" s="690"/>
      <c r="AU5561" s="690"/>
    </row>
    <row r="5562" spans="46:47">
      <c r="AT5562" s="690"/>
      <c r="AU5562" s="690"/>
    </row>
    <row r="5563" spans="46:47">
      <c r="AT5563" s="690"/>
      <c r="AU5563" s="690"/>
    </row>
    <row r="5564" spans="46:47">
      <c r="AT5564" s="690"/>
      <c r="AU5564" s="690"/>
    </row>
    <row r="5565" spans="46:47">
      <c r="AT5565" s="690"/>
      <c r="AU5565" s="690"/>
    </row>
    <row r="5566" spans="46:47">
      <c r="AT5566" s="690"/>
      <c r="AU5566" s="690"/>
    </row>
    <row r="5567" spans="46:47">
      <c r="AT5567" s="690"/>
      <c r="AU5567" s="690"/>
    </row>
    <row r="5568" spans="46:47">
      <c r="AT5568" s="690"/>
      <c r="AU5568" s="690"/>
    </row>
    <row r="5569" spans="46:47">
      <c r="AT5569" s="690"/>
      <c r="AU5569" s="690"/>
    </row>
    <row r="5570" spans="46:47">
      <c r="AT5570" s="690"/>
      <c r="AU5570" s="690"/>
    </row>
    <row r="5571" spans="46:47">
      <c r="AT5571" s="690"/>
      <c r="AU5571" s="690"/>
    </row>
    <row r="5572" spans="46:47">
      <c r="AT5572" s="690"/>
      <c r="AU5572" s="690"/>
    </row>
    <row r="5573" spans="46:47">
      <c r="AT5573" s="690"/>
      <c r="AU5573" s="690"/>
    </row>
    <row r="5574" spans="46:47">
      <c r="AT5574" s="690"/>
      <c r="AU5574" s="690"/>
    </row>
    <row r="5575" spans="46:47">
      <c r="AT5575" s="690"/>
      <c r="AU5575" s="690"/>
    </row>
    <row r="5576" spans="46:47">
      <c r="AT5576" s="690"/>
      <c r="AU5576" s="690"/>
    </row>
    <row r="5577" spans="46:47">
      <c r="AT5577" s="690"/>
      <c r="AU5577" s="690"/>
    </row>
    <row r="5578" spans="46:47">
      <c r="AT5578" s="690"/>
      <c r="AU5578" s="690"/>
    </row>
    <row r="5579" spans="46:47">
      <c r="AT5579" s="690"/>
      <c r="AU5579" s="690"/>
    </row>
    <row r="5580" spans="46:47">
      <c r="AT5580" s="690"/>
      <c r="AU5580" s="690"/>
    </row>
    <row r="5581" spans="46:47">
      <c r="AT5581" s="690"/>
      <c r="AU5581" s="690"/>
    </row>
    <row r="5582" spans="46:47">
      <c r="AT5582" s="690"/>
      <c r="AU5582" s="690"/>
    </row>
    <row r="5583" spans="46:47">
      <c r="AT5583" s="690"/>
      <c r="AU5583" s="690"/>
    </row>
    <row r="5584" spans="46:47">
      <c r="AT5584" s="690"/>
      <c r="AU5584" s="690"/>
    </row>
    <row r="5585" spans="46:47">
      <c r="AT5585" s="690"/>
      <c r="AU5585" s="690"/>
    </row>
    <row r="5586" spans="46:47">
      <c r="AT5586" s="690"/>
      <c r="AU5586" s="690"/>
    </row>
    <row r="5587" spans="46:47">
      <c r="AT5587" s="690"/>
      <c r="AU5587" s="690"/>
    </row>
    <row r="5588" spans="46:47">
      <c r="AT5588" s="690"/>
      <c r="AU5588" s="690"/>
    </row>
    <row r="5589" spans="46:47">
      <c r="AT5589" s="690"/>
      <c r="AU5589" s="690"/>
    </row>
    <row r="5590" spans="46:47">
      <c r="AT5590" s="690"/>
      <c r="AU5590" s="690"/>
    </row>
    <row r="5591" spans="46:47">
      <c r="AT5591" s="690"/>
      <c r="AU5591" s="690"/>
    </row>
    <row r="5592" spans="46:47">
      <c r="AT5592" s="690"/>
      <c r="AU5592" s="690"/>
    </row>
    <row r="5593" spans="46:47">
      <c r="AT5593" s="690"/>
      <c r="AU5593" s="690"/>
    </row>
    <row r="5594" spans="46:47">
      <c r="AT5594" s="690"/>
      <c r="AU5594" s="690"/>
    </row>
    <row r="5595" spans="46:47">
      <c r="AT5595" s="690"/>
      <c r="AU5595" s="690"/>
    </row>
    <row r="5596" spans="46:47">
      <c r="AT5596" s="690"/>
      <c r="AU5596" s="690"/>
    </row>
    <row r="5597" spans="46:47">
      <c r="AT5597" s="690"/>
      <c r="AU5597" s="690"/>
    </row>
    <row r="5598" spans="46:47">
      <c r="AT5598" s="690"/>
      <c r="AU5598" s="690"/>
    </row>
    <row r="5599" spans="46:47">
      <c r="AT5599" s="690"/>
      <c r="AU5599" s="690"/>
    </row>
    <row r="5600" spans="46:47">
      <c r="AT5600" s="690"/>
      <c r="AU5600" s="690"/>
    </row>
    <row r="5601" spans="46:47">
      <c r="AT5601" s="690"/>
      <c r="AU5601" s="690"/>
    </row>
    <row r="5602" spans="46:47">
      <c r="AT5602" s="690"/>
      <c r="AU5602" s="690"/>
    </row>
    <row r="5603" spans="46:47">
      <c r="AT5603" s="690"/>
      <c r="AU5603" s="690"/>
    </row>
    <row r="5604" spans="46:47">
      <c r="AT5604" s="690"/>
      <c r="AU5604" s="690"/>
    </row>
    <row r="5605" spans="46:47">
      <c r="AT5605" s="690"/>
      <c r="AU5605" s="690"/>
    </row>
    <row r="5606" spans="46:47">
      <c r="AT5606" s="690"/>
      <c r="AU5606" s="690"/>
    </row>
    <row r="5607" spans="46:47">
      <c r="AT5607" s="690"/>
      <c r="AU5607" s="690"/>
    </row>
    <row r="5608" spans="46:47">
      <c r="AT5608" s="690"/>
      <c r="AU5608" s="690"/>
    </row>
    <row r="5609" spans="46:47">
      <c r="AT5609" s="690"/>
      <c r="AU5609" s="690"/>
    </row>
    <row r="5610" spans="46:47">
      <c r="AT5610" s="690"/>
      <c r="AU5610" s="690"/>
    </row>
    <row r="5611" spans="46:47">
      <c r="AT5611" s="690"/>
      <c r="AU5611" s="690"/>
    </row>
    <row r="5612" spans="46:47">
      <c r="AT5612" s="690"/>
      <c r="AU5612" s="690"/>
    </row>
    <row r="5613" spans="46:47">
      <c r="AT5613" s="690"/>
      <c r="AU5613" s="690"/>
    </row>
    <row r="5614" spans="46:47">
      <c r="AT5614" s="690"/>
      <c r="AU5614" s="690"/>
    </row>
    <row r="5615" spans="46:47">
      <c r="AT5615" s="690"/>
      <c r="AU5615" s="690"/>
    </row>
    <row r="5616" spans="46:47">
      <c r="AT5616" s="690"/>
      <c r="AU5616" s="690"/>
    </row>
    <row r="5617" spans="46:47">
      <c r="AT5617" s="690"/>
      <c r="AU5617" s="690"/>
    </row>
    <row r="5618" spans="46:47">
      <c r="AT5618" s="690"/>
      <c r="AU5618" s="690"/>
    </row>
    <row r="5619" spans="46:47">
      <c r="AT5619" s="690"/>
      <c r="AU5619" s="690"/>
    </row>
    <row r="5620" spans="46:47">
      <c r="AT5620" s="690"/>
      <c r="AU5620" s="690"/>
    </row>
    <row r="5621" spans="46:47">
      <c r="AT5621" s="690"/>
      <c r="AU5621" s="690"/>
    </row>
    <row r="5622" spans="46:47">
      <c r="AT5622" s="690"/>
      <c r="AU5622" s="690"/>
    </row>
    <row r="5623" spans="46:47">
      <c r="AT5623" s="690"/>
      <c r="AU5623" s="690"/>
    </row>
    <row r="5624" spans="46:47">
      <c r="AT5624" s="690"/>
      <c r="AU5624" s="690"/>
    </row>
    <row r="5625" spans="46:47">
      <c r="AT5625" s="690"/>
      <c r="AU5625" s="690"/>
    </row>
    <row r="5626" spans="46:47">
      <c r="AT5626" s="690"/>
      <c r="AU5626" s="690"/>
    </row>
    <row r="5627" spans="46:47">
      <c r="AT5627" s="690"/>
      <c r="AU5627" s="690"/>
    </row>
    <row r="5628" spans="46:47">
      <c r="AT5628" s="690"/>
      <c r="AU5628" s="690"/>
    </row>
    <row r="5629" spans="46:47">
      <c r="AT5629" s="690"/>
      <c r="AU5629" s="690"/>
    </row>
    <row r="5630" spans="46:47">
      <c r="AT5630" s="690"/>
      <c r="AU5630" s="690"/>
    </row>
    <row r="5631" spans="46:47">
      <c r="AT5631" s="690"/>
      <c r="AU5631" s="690"/>
    </row>
    <row r="5632" spans="46:47">
      <c r="AT5632" s="690"/>
      <c r="AU5632" s="690"/>
    </row>
    <row r="5633" spans="46:47">
      <c r="AT5633" s="690"/>
      <c r="AU5633" s="690"/>
    </row>
    <row r="5634" spans="46:47">
      <c r="AT5634" s="690"/>
      <c r="AU5634" s="690"/>
    </row>
    <row r="5635" spans="46:47">
      <c r="AT5635" s="690"/>
      <c r="AU5635" s="690"/>
    </row>
    <row r="5636" spans="46:47">
      <c r="AT5636" s="690"/>
      <c r="AU5636" s="690"/>
    </row>
    <row r="5637" spans="46:47">
      <c r="AT5637" s="690"/>
      <c r="AU5637" s="690"/>
    </row>
    <row r="5638" spans="46:47">
      <c r="AT5638" s="690"/>
      <c r="AU5638" s="690"/>
    </row>
    <row r="5639" spans="46:47">
      <c r="AT5639" s="690"/>
      <c r="AU5639" s="690"/>
    </row>
    <row r="5640" spans="46:47">
      <c r="AT5640" s="690"/>
      <c r="AU5640" s="690"/>
    </row>
    <row r="5641" spans="46:47">
      <c r="AT5641" s="690"/>
      <c r="AU5641" s="690"/>
    </row>
    <row r="5642" spans="46:47">
      <c r="AT5642" s="690"/>
      <c r="AU5642" s="690"/>
    </row>
    <row r="5643" spans="46:47">
      <c r="AT5643" s="690"/>
      <c r="AU5643" s="690"/>
    </row>
    <row r="5644" spans="46:47">
      <c r="AT5644" s="690"/>
      <c r="AU5644" s="690"/>
    </row>
    <row r="5645" spans="46:47">
      <c r="AT5645" s="690"/>
      <c r="AU5645" s="690"/>
    </row>
    <row r="5646" spans="46:47">
      <c r="AT5646" s="690"/>
      <c r="AU5646" s="690"/>
    </row>
    <row r="5647" spans="46:47">
      <c r="AT5647" s="690"/>
      <c r="AU5647" s="690"/>
    </row>
    <row r="5648" spans="46:47">
      <c r="AT5648" s="690"/>
      <c r="AU5648" s="690"/>
    </row>
    <row r="5649" spans="46:47">
      <c r="AT5649" s="690"/>
      <c r="AU5649" s="690"/>
    </row>
    <row r="5650" spans="46:47">
      <c r="AT5650" s="690"/>
      <c r="AU5650" s="690"/>
    </row>
    <row r="5651" spans="46:47">
      <c r="AT5651" s="690"/>
      <c r="AU5651" s="690"/>
    </row>
    <row r="5652" spans="46:47">
      <c r="AT5652" s="690"/>
      <c r="AU5652" s="690"/>
    </row>
    <row r="5653" spans="46:47">
      <c r="AT5653" s="690"/>
      <c r="AU5653" s="690"/>
    </row>
    <row r="5654" spans="46:47">
      <c r="AT5654" s="690"/>
      <c r="AU5654" s="690"/>
    </row>
    <row r="5655" spans="46:47">
      <c r="AT5655" s="690"/>
      <c r="AU5655" s="690"/>
    </row>
    <row r="5656" spans="46:47">
      <c r="AT5656" s="690"/>
      <c r="AU5656" s="690"/>
    </row>
    <row r="5657" spans="46:47">
      <c r="AT5657" s="690"/>
      <c r="AU5657" s="690"/>
    </row>
    <row r="5658" spans="46:47">
      <c r="AT5658" s="690"/>
      <c r="AU5658" s="690"/>
    </row>
    <row r="5659" spans="46:47">
      <c r="AT5659" s="690"/>
      <c r="AU5659" s="690"/>
    </row>
    <row r="5660" spans="46:47">
      <c r="AT5660" s="690"/>
      <c r="AU5660" s="690"/>
    </row>
    <row r="5661" spans="46:47">
      <c r="AT5661" s="690"/>
      <c r="AU5661" s="690"/>
    </row>
    <row r="5662" spans="46:47">
      <c r="AT5662" s="690"/>
      <c r="AU5662" s="690"/>
    </row>
    <row r="5663" spans="46:47">
      <c r="AT5663" s="690"/>
      <c r="AU5663" s="690"/>
    </row>
    <row r="5664" spans="46:47">
      <c r="AT5664" s="690"/>
      <c r="AU5664" s="690"/>
    </row>
    <row r="5665" spans="46:47">
      <c r="AT5665" s="690"/>
      <c r="AU5665" s="690"/>
    </row>
    <row r="5666" spans="46:47">
      <c r="AT5666" s="690"/>
      <c r="AU5666" s="690"/>
    </row>
    <row r="5667" spans="46:47">
      <c r="AT5667" s="690"/>
      <c r="AU5667" s="690"/>
    </row>
    <row r="5668" spans="46:47">
      <c r="AT5668" s="690"/>
      <c r="AU5668" s="690"/>
    </row>
    <row r="5669" spans="46:47">
      <c r="AT5669" s="690"/>
      <c r="AU5669" s="690"/>
    </row>
    <row r="5670" spans="46:47">
      <c r="AT5670" s="690"/>
      <c r="AU5670" s="690"/>
    </row>
    <row r="5671" spans="46:47">
      <c r="AT5671" s="690"/>
      <c r="AU5671" s="690"/>
    </row>
    <row r="5672" spans="46:47">
      <c r="AT5672" s="690"/>
      <c r="AU5672" s="690"/>
    </row>
    <row r="5673" spans="46:47">
      <c r="AT5673" s="690"/>
      <c r="AU5673" s="690"/>
    </row>
    <row r="5674" spans="46:47">
      <c r="AT5674" s="690"/>
      <c r="AU5674" s="690"/>
    </row>
    <row r="5675" spans="46:47">
      <c r="AT5675" s="690"/>
      <c r="AU5675" s="690"/>
    </row>
    <row r="5676" spans="46:47">
      <c r="AT5676" s="690"/>
      <c r="AU5676" s="690"/>
    </row>
    <row r="5677" spans="46:47">
      <c r="AT5677" s="690"/>
      <c r="AU5677" s="690"/>
    </row>
    <row r="5678" spans="46:47">
      <c r="AT5678" s="690"/>
      <c r="AU5678" s="690"/>
    </row>
    <row r="5679" spans="46:47">
      <c r="AT5679" s="690"/>
      <c r="AU5679" s="690"/>
    </row>
    <row r="5680" spans="46:47">
      <c r="AT5680" s="690"/>
      <c r="AU5680" s="690"/>
    </row>
    <row r="5681" spans="46:47">
      <c r="AT5681" s="690"/>
      <c r="AU5681" s="690"/>
    </row>
    <row r="5682" spans="46:47">
      <c r="AT5682" s="690"/>
      <c r="AU5682" s="690"/>
    </row>
    <row r="5683" spans="46:47">
      <c r="AT5683" s="690"/>
      <c r="AU5683" s="690"/>
    </row>
    <row r="5684" spans="46:47">
      <c r="AT5684" s="690"/>
      <c r="AU5684" s="690"/>
    </row>
    <row r="5685" spans="46:47">
      <c r="AT5685" s="690"/>
      <c r="AU5685" s="690"/>
    </row>
    <row r="5686" spans="46:47">
      <c r="AT5686" s="690"/>
      <c r="AU5686" s="690"/>
    </row>
    <row r="5687" spans="46:47">
      <c r="AT5687" s="690"/>
      <c r="AU5687" s="690"/>
    </row>
    <row r="5688" spans="46:47">
      <c r="AT5688" s="690"/>
      <c r="AU5688" s="690"/>
    </row>
    <row r="5689" spans="46:47">
      <c r="AT5689" s="690"/>
      <c r="AU5689" s="690"/>
    </row>
    <row r="5690" spans="46:47">
      <c r="AT5690" s="690"/>
      <c r="AU5690" s="690"/>
    </row>
    <row r="5691" spans="46:47">
      <c r="AT5691" s="690"/>
      <c r="AU5691" s="690"/>
    </row>
    <row r="5692" spans="46:47">
      <c r="AT5692" s="690"/>
      <c r="AU5692" s="690"/>
    </row>
    <row r="5693" spans="46:47">
      <c r="AT5693" s="690"/>
      <c r="AU5693" s="690"/>
    </row>
    <row r="5694" spans="46:47">
      <c r="AT5694" s="690"/>
      <c r="AU5694" s="690"/>
    </row>
    <row r="5695" spans="46:47">
      <c r="AT5695" s="690"/>
      <c r="AU5695" s="690"/>
    </row>
    <row r="5696" spans="46:47">
      <c r="AT5696" s="690"/>
      <c r="AU5696" s="690"/>
    </row>
    <row r="5697" spans="46:47">
      <c r="AT5697" s="690"/>
      <c r="AU5697" s="690"/>
    </row>
    <row r="5698" spans="46:47">
      <c r="AT5698" s="690"/>
      <c r="AU5698" s="690"/>
    </row>
    <row r="5699" spans="46:47">
      <c r="AT5699" s="690"/>
      <c r="AU5699" s="690"/>
    </row>
    <row r="5700" spans="46:47">
      <c r="AT5700" s="690"/>
      <c r="AU5700" s="690"/>
    </row>
    <row r="5701" spans="46:47">
      <c r="AT5701" s="690"/>
      <c r="AU5701" s="690"/>
    </row>
    <row r="5702" spans="46:47">
      <c r="AT5702" s="690"/>
      <c r="AU5702" s="690"/>
    </row>
    <row r="5703" spans="46:47">
      <c r="AT5703" s="690"/>
      <c r="AU5703" s="690"/>
    </row>
    <row r="5704" spans="46:47">
      <c r="AT5704" s="690"/>
      <c r="AU5704" s="690"/>
    </row>
    <row r="5705" spans="46:47">
      <c r="AT5705" s="690"/>
      <c r="AU5705" s="690"/>
    </row>
    <row r="5706" spans="46:47">
      <c r="AT5706" s="690"/>
      <c r="AU5706" s="690"/>
    </row>
    <row r="5707" spans="46:47">
      <c r="AT5707" s="690"/>
      <c r="AU5707" s="690"/>
    </row>
    <row r="5708" spans="46:47">
      <c r="AT5708" s="690"/>
      <c r="AU5708" s="690"/>
    </row>
    <row r="5709" spans="46:47">
      <c r="AT5709" s="690"/>
      <c r="AU5709" s="690"/>
    </row>
    <row r="5710" spans="46:47">
      <c r="AT5710" s="690"/>
      <c r="AU5710" s="690"/>
    </row>
    <row r="5711" spans="46:47">
      <c r="AT5711" s="690"/>
      <c r="AU5711" s="690"/>
    </row>
    <row r="5712" spans="46:47">
      <c r="AT5712" s="690"/>
      <c r="AU5712" s="690"/>
    </row>
    <row r="5713" spans="46:47">
      <c r="AT5713" s="690"/>
      <c r="AU5713" s="690"/>
    </row>
    <row r="5714" spans="46:47">
      <c r="AT5714" s="690"/>
      <c r="AU5714" s="690"/>
    </row>
    <row r="5715" spans="46:47">
      <c r="AT5715" s="690"/>
      <c r="AU5715" s="690"/>
    </row>
    <row r="5716" spans="46:47">
      <c r="AT5716" s="690"/>
      <c r="AU5716" s="690"/>
    </row>
    <row r="5717" spans="46:47">
      <c r="AT5717" s="690"/>
      <c r="AU5717" s="690"/>
    </row>
    <row r="5718" spans="46:47">
      <c r="AT5718" s="690"/>
      <c r="AU5718" s="690"/>
    </row>
    <row r="5719" spans="46:47">
      <c r="AT5719" s="690"/>
      <c r="AU5719" s="690"/>
    </row>
    <row r="5720" spans="46:47">
      <c r="AT5720" s="690"/>
      <c r="AU5720" s="690"/>
    </row>
    <row r="5721" spans="46:47">
      <c r="AT5721" s="690"/>
      <c r="AU5721" s="690"/>
    </row>
    <row r="5722" spans="46:47">
      <c r="AT5722" s="690"/>
      <c r="AU5722" s="690"/>
    </row>
    <row r="5723" spans="46:47">
      <c r="AT5723" s="690"/>
      <c r="AU5723" s="690"/>
    </row>
    <row r="5724" spans="46:47">
      <c r="AT5724" s="690"/>
      <c r="AU5724" s="690"/>
    </row>
    <row r="5725" spans="46:47">
      <c r="AT5725" s="690"/>
      <c r="AU5725" s="690"/>
    </row>
    <row r="5726" spans="46:47">
      <c r="AT5726" s="690"/>
      <c r="AU5726" s="690"/>
    </row>
    <row r="5727" spans="46:47">
      <c r="AT5727" s="690"/>
      <c r="AU5727" s="690"/>
    </row>
    <row r="5728" spans="46:47">
      <c r="AT5728" s="690"/>
      <c r="AU5728" s="690"/>
    </row>
    <row r="5729" spans="46:47">
      <c r="AT5729" s="690"/>
      <c r="AU5729" s="690"/>
    </row>
    <row r="5730" spans="46:47">
      <c r="AT5730" s="690"/>
      <c r="AU5730" s="690"/>
    </row>
    <row r="5731" spans="46:47">
      <c r="AT5731" s="690"/>
      <c r="AU5731" s="690"/>
    </row>
    <row r="5732" spans="46:47">
      <c r="AT5732" s="690"/>
      <c r="AU5732" s="690"/>
    </row>
    <row r="5733" spans="46:47">
      <c r="AT5733" s="690"/>
      <c r="AU5733" s="690"/>
    </row>
    <row r="5734" spans="46:47">
      <c r="AT5734" s="690"/>
      <c r="AU5734" s="690"/>
    </row>
    <row r="5735" spans="46:47">
      <c r="AT5735" s="690"/>
      <c r="AU5735" s="690"/>
    </row>
    <row r="5736" spans="46:47">
      <c r="AT5736" s="690"/>
      <c r="AU5736" s="690"/>
    </row>
    <row r="5737" spans="46:47">
      <c r="AT5737" s="690"/>
      <c r="AU5737" s="690"/>
    </row>
    <row r="5738" spans="46:47">
      <c r="AT5738" s="690"/>
      <c r="AU5738" s="690"/>
    </row>
    <row r="5739" spans="46:47">
      <c r="AT5739" s="690"/>
      <c r="AU5739" s="690"/>
    </row>
    <row r="5740" spans="46:47">
      <c r="AT5740" s="690"/>
      <c r="AU5740" s="690"/>
    </row>
    <row r="5741" spans="46:47">
      <c r="AT5741" s="690"/>
      <c r="AU5741" s="690"/>
    </row>
    <row r="5742" spans="46:47">
      <c r="AT5742" s="690"/>
      <c r="AU5742" s="690"/>
    </row>
    <row r="5743" spans="46:47">
      <c r="AT5743" s="690"/>
      <c r="AU5743" s="690"/>
    </row>
    <row r="5744" spans="46:47">
      <c r="AT5744" s="690"/>
      <c r="AU5744" s="690"/>
    </row>
    <row r="5745" spans="46:47">
      <c r="AT5745" s="690"/>
      <c r="AU5745" s="690"/>
    </row>
    <row r="5746" spans="46:47">
      <c r="AT5746" s="690"/>
      <c r="AU5746" s="690"/>
    </row>
    <row r="5747" spans="46:47">
      <c r="AT5747" s="690"/>
      <c r="AU5747" s="690"/>
    </row>
    <row r="5748" spans="46:47">
      <c r="AT5748" s="690"/>
      <c r="AU5748" s="690"/>
    </row>
    <row r="5749" spans="46:47">
      <c r="AT5749" s="690"/>
      <c r="AU5749" s="690"/>
    </row>
    <row r="5750" spans="46:47">
      <c r="AT5750" s="690"/>
      <c r="AU5750" s="690"/>
    </row>
    <row r="5751" spans="46:47">
      <c r="AT5751" s="690"/>
      <c r="AU5751" s="690"/>
    </row>
    <row r="5752" spans="46:47">
      <c r="AT5752" s="690"/>
      <c r="AU5752" s="690"/>
    </row>
    <row r="5753" spans="46:47">
      <c r="AT5753" s="690"/>
      <c r="AU5753" s="690"/>
    </row>
    <row r="5754" spans="46:47">
      <c r="AT5754" s="690"/>
      <c r="AU5754" s="690"/>
    </row>
    <row r="5755" spans="46:47">
      <c r="AT5755" s="690"/>
      <c r="AU5755" s="690"/>
    </row>
    <row r="5756" spans="46:47">
      <c r="AT5756" s="690"/>
      <c r="AU5756" s="690"/>
    </row>
    <row r="5757" spans="46:47">
      <c r="AT5757" s="690"/>
      <c r="AU5757" s="690"/>
    </row>
    <row r="5758" spans="46:47">
      <c r="AT5758" s="690"/>
      <c r="AU5758" s="690"/>
    </row>
    <row r="5759" spans="46:47">
      <c r="AT5759" s="690"/>
      <c r="AU5759" s="690"/>
    </row>
    <row r="5760" spans="46:47">
      <c r="AT5760" s="690"/>
      <c r="AU5760" s="690"/>
    </row>
    <row r="5761" spans="46:47">
      <c r="AT5761" s="690"/>
      <c r="AU5761" s="690"/>
    </row>
    <row r="5762" spans="46:47">
      <c r="AT5762" s="690"/>
      <c r="AU5762" s="690"/>
    </row>
    <row r="5763" spans="46:47">
      <c r="AT5763" s="690"/>
      <c r="AU5763" s="690"/>
    </row>
    <row r="5764" spans="46:47">
      <c r="AT5764" s="690"/>
      <c r="AU5764" s="690"/>
    </row>
    <row r="5765" spans="46:47">
      <c r="AT5765" s="690"/>
      <c r="AU5765" s="690"/>
    </row>
    <row r="5766" spans="46:47">
      <c r="AT5766" s="690"/>
      <c r="AU5766" s="690"/>
    </row>
    <row r="5767" spans="46:47">
      <c r="AT5767" s="690"/>
      <c r="AU5767" s="690"/>
    </row>
    <row r="5768" spans="46:47">
      <c r="AT5768" s="690"/>
      <c r="AU5768" s="690"/>
    </row>
    <row r="5769" spans="46:47">
      <c r="AT5769" s="690"/>
      <c r="AU5769" s="690"/>
    </row>
    <row r="5770" spans="46:47">
      <c r="AT5770" s="690"/>
      <c r="AU5770" s="690"/>
    </row>
    <row r="5771" spans="46:47">
      <c r="AT5771" s="690"/>
      <c r="AU5771" s="690"/>
    </row>
    <row r="5772" spans="46:47">
      <c r="AT5772" s="690"/>
      <c r="AU5772" s="690"/>
    </row>
    <row r="5773" spans="46:47">
      <c r="AT5773" s="690"/>
      <c r="AU5773" s="690"/>
    </row>
    <row r="5774" spans="46:47">
      <c r="AT5774" s="690"/>
      <c r="AU5774" s="690"/>
    </row>
    <row r="5775" spans="46:47">
      <c r="AT5775" s="690"/>
      <c r="AU5775" s="690"/>
    </row>
    <row r="5776" spans="46:47">
      <c r="AT5776" s="690"/>
      <c r="AU5776" s="690"/>
    </row>
    <row r="5777" spans="46:47">
      <c r="AT5777" s="690"/>
      <c r="AU5777" s="690"/>
    </row>
    <row r="5778" spans="46:47">
      <c r="AT5778" s="690"/>
      <c r="AU5778" s="690"/>
    </row>
    <row r="5779" spans="46:47">
      <c r="AT5779" s="690"/>
      <c r="AU5779" s="690"/>
    </row>
    <row r="5780" spans="46:47">
      <c r="AT5780" s="690"/>
      <c r="AU5780" s="690"/>
    </row>
    <row r="5781" spans="46:47">
      <c r="AT5781" s="690"/>
      <c r="AU5781" s="690"/>
    </row>
    <row r="5782" spans="46:47">
      <c r="AT5782" s="690"/>
      <c r="AU5782" s="690"/>
    </row>
    <row r="5783" spans="46:47">
      <c r="AT5783" s="690"/>
      <c r="AU5783" s="690"/>
    </row>
    <row r="5784" spans="46:47">
      <c r="AT5784" s="690"/>
      <c r="AU5784" s="690"/>
    </row>
    <row r="5785" spans="46:47">
      <c r="AT5785" s="690"/>
      <c r="AU5785" s="690"/>
    </row>
    <row r="5786" spans="46:47">
      <c r="AT5786" s="690"/>
      <c r="AU5786" s="690"/>
    </row>
    <row r="5787" spans="46:47">
      <c r="AT5787" s="690"/>
      <c r="AU5787" s="690"/>
    </row>
    <row r="5788" spans="46:47">
      <c r="AT5788" s="690"/>
      <c r="AU5788" s="690"/>
    </row>
    <row r="5789" spans="46:47">
      <c r="AT5789" s="690"/>
      <c r="AU5789" s="690"/>
    </row>
    <row r="5790" spans="46:47">
      <c r="AT5790" s="690"/>
      <c r="AU5790" s="690"/>
    </row>
    <row r="5791" spans="46:47">
      <c r="AT5791" s="690"/>
      <c r="AU5791" s="690"/>
    </row>
    <row r="5792" spans="46:47">
      <c r="AT5792" s="690"/>
      <c r="AU5792" s="690"/>
    </row>
    <row r="5793" spans="46:47">
      <c r="AT5793" s="690"/>
      <c r="AU5793" s="690"/>
    </row>
    <row r="5794" spans="46:47">
      <c r="AT5794" s="690"/>
      <c r="AU5794" s="690"/>
    </row>
    <row r="5795" spans="46:47">
      <c r="AT5795" s="690"/>
      <c r="AU5795" s="690"/>
    </row>
    <row r="5796" spans="46:47">
      <c r="AT5796" s="690"/>
      <c r="AU5796" s="690"/>
    </row>
    <row r="5797" spans="46:47">
      <c r="AT5797" s="690"/>
      <c r="AU5797" s="690"/>
    </row>
    <row r="5798" spans="46:47">
      <c r="AT5798" s="690"/>
      <c r="AU5798" s="690"/>
    </row>
    <row r="5799" spans="46:47">
      <c r="AT5799" s="690"/>
      <c r="AU5799" s="690"/>
    </row>
    <row r="5800" spans="46:47">
      <c r="AT5800" s="690"/>
      <c r="AU5800" s="690"/>
    </row>
    <row r="5801" spans="46:47">
      <c r="AT5801" s="690"/>
      <c r="AU5801" s="690"/>
    </row>
    <row r="5802" spans="46:47">
      <c r="AT5802" s="690"/>
      <c r="AU5802" s="690"/>
    </row>
    <row r="5803" spans="46:47">
      <c r="AT5803" s="690"/>
      <c r="AU5803" s="690"/>
    </row>
    <row r="5804" spans="46:47">
      <c r="AT5804" s="690"/>
      <c r="AU5804" s="690"/>
    </row>
    <row r="5805" spans="46:47">
      <c r="AT5805" s="690"/>
      <c r="AU5805" s="690"/>
    </row>
    <row r="5806" spans="46:47">
      <c r="AT5806" s="690"/>
      <c r="AU5806" s="690"/>
    </row>
    <row r="5807" spans="46:47">
      <c r="AT5807" s="690"/>
      <c r="AU5807" s="690"/>
    </row>
    <row r="5808" spans="46:47">
      <c r="AT5808" s="690"/>
      <c r="AU5808" s="690"/>
    </row>
    <row r="5809" spans="46:47">
      <c r="AT5809" s="690"/>
      <c r="AU5809" s="690"/>
    </row>
    <row r="5810" spans="46:47">
      <c r="AT5810" s="690"/>
      <c r="AU5810" s="690"/>
    </row>
    <row r="5811" spans="46:47">
      <c r="AT5811" s="690"/>
      <c r="AU5811" s="690"/>
    </row>
    <row r="5812" spans="46:47">
      <c r="AT5812" s="690"/>
      <c r="AU5812" s="690"/>
    </row>
    <row r="5813" spans="46:47">
      <c r="AT5813" s="690"/>
      <c r="AU5813" s="690"/>
    </row>
    <row r="5814" spans="46:47">
      <c r="AT5814" s="690"/>
      <c r="AU5814" s="690"/>
    </row>
    <row r="5815" spans="46:47">
      <c r="AT5815" s="690"/>
      <c r="AU5815" s="690"/>
    </row>
    <row r="5816" spans="46:47">
      <c r="AT5816" s="690"/>
      <c r="AU5816" s="690"/>
    </row>
    <row r="5817" spans="46:47">
      <c r="AT5817" s="690"/>
      <c r="AU5817" s="690"/>
    </row>
    <row r="5818" spans="46:47">
      <c r="AT5818" s="690"/>
      <c r="AU5818" s="690"/>
    </row>
    <row r="5819" spans="46:47">
      <c r="AT5819" s="690"/>
      <c r="AU5819" s="690"/>
    </row>
    <row r="5820" spans="46:47">
      <c r="AT5820" s="690"/>
      <c r="AU5820" s="690"/>
    </row>
    <row r="5821" spans="46:47">
      <c r="AT5821" s="690"/>
      <c r="AU5821" s="690"/>
    </row>
    <row r="5822" spans="46:47">
      <c r="AT5822" s="690"/>
      <c r="AU5822" s="690"/>
    </row>
    <row r="5823" spans="46:47">
      <c r="AT5823" s="690"/>
      <c r="AU5823" s="690"/>
    </row>
    <row r="5824" spans="46:47">
      <c r="AT5824" s="690"/>
      <c r="AU5824" s="690"/>
    </row>
    <row r="5825" spans="46:47">
      <c r="AT5825" s="690"/>
      <c r="AU5825" s="690"/>
    </row>
    <row r="5826" spans="46:47">
      <c r="AT5826" s="690"/>
      <c r="AU5826" s="690"/>
    </row>
    <row r="5827" spans="46:47">
      <c r="AT5827" s="690"/>
      <c r="AU5827" s="690"/>
    </row>
    <row r="5828" spans="46:47">
      <c r="AT5828" s="690"/>
      <c r="AU5828" s="690"/>
    </row>
    <row r="5829" spans="46:47">
      <c r="AT5829" s="690"/>
      <c r="AU5829" s="690"/>
    </row>
    <row r="5830" spans="46:47">
      <c r="AT5830" s="690"/>
      <c r="AU5830" s="690"/>
    </row>
    <row r="5831" spans="46:47">
      <c r="AT5831" s="690"/>
      <c r="AU5831" s="690"/>
    </row>
    <row r="5832" spans="46:47">
      <c r="AT5832" s="690"/>
      <c r="AU5832" s="690"/>
    </row>
    <row r="5833" spans="46:47">
      <c r="AT5833" s="690"/>
      <c r="AU5833" s="690"/>
    </row>
    <row r="5834" spans="46:47">
      <c r="AT5834" s="690"/>
      <c r="AU5834" s="690"/>
    </row>
    <row r="5835" spans="46:47">
      <c r="AT5835" s="690"/>
      <c r="AU5835" s="690"/>
    </row>
    <row r="5836" spans="46:47">
      <c r="AT5836" s="690"/>
      <c r="AU5836" s="690"/>
    </row>
    <row r="5837" spans="46:47">
      <c r="AT5837" s="690"/>
      <c r="AU5837" s="690"/>
    </row>
    <row r="5838" spans="46:47">
      <c r="AT5838" s="690"/>
      <c r="AU5838" s="690"/>
    </row>
    <row r="5839" spans="46:47">
      <c r="AT5839" s="690"/>
      <c r="AU5839" s="690"/>
    </row>
    <row r="5840" spans="46:47">
      <c r="AT5840" s="690"/>
      <c r="AU5840" s="690"/>
    </row>
    <row r="5841" spans="46:47">
      <c r="AT5841" s="690"/>
      <c r="AU5841" s="690"/>
    </row>
    <row r="5842" spans="46:47">
      <c r="AT5842" s="690"/>
      <c r="AU5842" s="690"/>
    </row>
    <row r="5843" spans="46:47">
      <c r="AT5843" s="690"/>
      <c r="AU5843" s="690"/>
    </row>
    <row r="5844" spans="46:47">
      <c r="AT5844" s="690"/>
      <c r="AU5844" s="690"/>
    </row>
    <row r="5845" spans="46:47">
      <c r="AT5845" s="690"/>
      <c r="AU5845" s="690"/>
    </row>
    <row r="5846" spans="46:47">
      <c r="AT5846" s="690"/>
      <c r="AU5846" s="690"/>
    </row>
    <row r="5847" spans="46:47">
      <c r="AT5847" s="690"/>
      <c r="AU5847" s="690"/>
    </row>
    <row r="5848" spans="46:47">
      <c r="AT5848" s="690"/>
      <c r="AU5848" s="690"/>
    </row>
    <row r="5849" spans="46:47">
      <c r="AT5849" s="690"/>
      <c r="AU5849" s="690"/>
    </row>
    <row r="5850" spans="46:47">
      <c r="AT5850" s="690"/>
      <c r="AU5850" s="690"/>
    </row>
    <row r="5851" spans="46:47">
      <c r="AT5851" s="690"/>
      <c r="AU5851" s="690"/>
    </row>
    <row r="5852" spans="46:47">
      <c r="AT5852" s="690"/>
      <c r="AU5852" s="690"/>
    </row>
    <row r="5853" spans="46:47">
      <c r="AT5853" s="690"/>
      <c r="AU5853" s="690"/>
    </row>
    <row r="5854" spans="46:47">
      <c r="AT5854" s="690"/>
      <c r="AU5854" s="690"/>
    </row>
    <row r="5855" spans="46:47">
      <c r="AT5855" s="690"/>
      <c r="AU5855" s="690"/>
    </row>
    <row r="5856" spans="46:47">
      <c r="AT5856" s="690"/>
      <c r="AU5856" s="690"/>
    </row>
    <row r="5857" spans="46:47">
      <c r="AT5857" s="690"/>
      <c r="AU5857" s="690"/>
    </row>
    <row r="5858" spans="46:47">
      <c r="AT5858" s="690"/>
      <c r="AU5858" s="690"/>
    </row>
    <row r="5859" spans="46:47">
      <c r="AT5859" s="690"/>
      <c r="AU5859" s="690"/>
    </row>
    <row r="5860" spans="46:47">
      <c r="AT5860" s="690"/>
      <c r="AU5860" s="690"/>
    </row>
    <row r="5861" spans="46:47">
      <c r="AT5861" s="690"/>
      <c r="AU5861" s="690"/>
    </row>
    <row r="5862" spans="46:47">
      <c r="AT5862" s="690"/>
      <c r="AU5862" s="690"/>
    </row>
    <row r="5863" spans="46:47">
      <c r="AT5863" s="690"/>
      <c r="AU5863" s="690"/>
    </row>
    <row r="5864" spans="46:47">
      <c r="AT5864" s="690"/>
      <c r="AU5864" s="690"/>
    </row>
    <row r="5865" spans="46:47">
      <c r="AT5865" s="690"/>
      <c r="AU5865" s="690"/>
    </row>
    <row r="5866" spans="46:47">
      <c r="AT5866" s="690"/>
      <c r="AU5866" s="690"/>
    </row>
    <row r="5867" spans="46:47">
      <c r="AT5867" s="690"/>
      <c r="AU5867" s="690"/>
    </row>
    <row r="5868" spans="46:47">
      <c r="AT5868" s="690"/>
      <c r="AU5868" s="690"/>
    </row>
    <row r="5869" spans="46:47">
      <c r="AT5869" s="690"/>
      <c r="AU5869" s="690"/>
    </row>
    <row r="5870" spans="46:47">
      <c r="AT5870" s="690"/>
      <c r="AU5870" s="690"/>
    </row>
    <row r="5871" spans="46:47">
      <c r="AT5871" s="690"/>
      <c r="AU5871" s="690"/>
    </row>
    <row r="5872" spans="46:47">
      <c r="AT5872" s="690"/>
      <c r="AU5872" s="690"/>
    </row>
    <row r="5873" spans="46:47">
      <c r="AT5873" s="690"/>
      <c r="AU5873" s="690"/>
    </row>
    <row r="5874" spans="46:47">
      <c r="AT5874" s="690"/>
      <c r="AU5874" s="690"/>
    </row>
    <row r="5875" spans="46:47">
      <c r="AT5875" s="690"/>
      <c r="AU5875" s="690"/>
    </row>
    <row r="5876" spans="46:47">
      <c r="AT5876" s="690"/>
      <c r="AU5876" s="690"/>
    </row>
    <row r="5877" spans="46:47">
      <c r="AT5877" s="690"/>
      <c r="AU5877" s="690"/>
    </row>
    <row r="5878" spans="46:47">
      <c r="AT5878" s="690"/>
      <c r="AU5878" s="690"/>
    </row>
    <row r="5879" spans="46:47">
      <c r="AT5879" s="690"/>
      <c r="AU5879" s="690"/>
    </row>
    <row r="5880" spans="46:47">
      <c r="AT5880" s="690"/>
      <c r="AU5880" s="690"/>
    </row>
    <row r="5881" spans="46:47">
      <c r="AT5881" s="690"/>
      <c r="AU5881" s="690"/>
    </row>
    <row r="5882" spans="46:47">
      <c r="AT5882" s="690"/>
      <c r="AU5882" s="690"/>
    </row>
    <row r="5883" spans="46:47">
      <c r="AT5883" s="690"/>
      <c r="AU5883" s="690"/>
    </row>
    <row r="5884" spans="46:47">
      <c r="AT5884" s="690"/>
      <c r="AU5884" s="690"/>
    </row>
    <row r="5885" spans="46:47">
      <c r="AT5885" s="690"/>
      <c r="AU5885" s="690"/>
    </row>
    <row r="5886" spans="46:47">
      <c r="AT5886" s="690"/>
      <c r="AU5886" s="690"/>
    </row>
    <row r="5887" spans="46:47">
      <c r="AT5887" s="690"/>
      <c r="AU5887" s="690"/>
    </row>
    <row r="5888" spans="46:47">
      <c r="AT5888" s="690"/>
      <c r="AU5888" s="690"/>
    </row>
    <row r="5889" spans="46:47">
      <c r="AT5889" s="690"/>
      <c r="AU5889" s="690"/>
    </row>
    <row r="5890" spans="46:47">
      <c r="AT5890" s="690"/>
      <c r="AU5890" s="690"/>
    </row>
    <row r="5891" spans="46:47">
      <c r="AT5891" s="690"/>
      <c r="AU5891" s="690"/>
    </row>
    <row r="5892" spans="46:47">
      <c r="AT5892" s="690"/>
      <c r="AU5892" s="690"/>
    </row>
    <row r="5893" spans="46:47">
      <c r="AT5893" s="690"/>
      <c r="AU5893" s="690"/>
    </row>
    <row r="5894" spans="46:47">
      <c r="AT5894" s="690"/>
      <c r="AU5894" s="690"/>
    </row>
    <row r="5895" spans="46:47">
      <c r="AT5895" s="690"/>
      <c r="AU5895" s="690"/>
    </row>
    <row r="5896" spans="46:47">
      <c r="AT5896" s="690"/>
      <c r="AU5896" s="690"/>
    </row>
    <row r="5897" spans="46:47">
      <c r="AT5897" s="690"/>
      <c r="AU5897" s="690"/>
    </row>
    <row r="5898" spans="46:47">
      <c r="AT5898" s="690"/>
      <c r="AU5898" s="690"/>
    </row>
    <row r="5899" spans="46:47">
      <c r="AT5899" s="690"/>
      <c r="AU5899" s="690"/>
    </row>
    <row r="5900" spans="46:47">
      <c r="AT5900" s="690"/>
      <c r="AU5900" s="690"/>
    </row>
    <row r="5901" spans="46:47">
      <c r="AT5901" s="690"/>
      <c r="AU5901" s="690"/>
    </row>
    <row r="5902" spans="46:47">
      <c r="AT5902" s="690"/>
      <c r="AU5902" s="690"/>
    </row>
    <row r="5903" spans="46:47">
      <c r="AT5903" s="690"/>
      <c r="AU5903" s="690"/>
    </row>
    <row r="5904" spans="46:47">
      <c r="AT5904" s="690"/>
      <c r="AU5904" s="690"/>
    </row>
    <row r="5905" spans="46:47">
      <c r="AT5905" s="690"/>
      <c r="AU5905" s="690"/>
    </row>
    <row r="5906" spans="46:47">
      <c r="AT5906" s="690"/>
      <c r="AU5906" s="690"/>
    </row>
    <row r="5907" spans="46:47">
      <c r="AT5907" s="690"/>
      <c r="AU5907" s="690"/>
    </row>
    <row r="5908" spans="46:47">
      <c r="AT5908" s="690"/>
      <c r="AU5908" s="690"/>
    </row>
    <row r="5909" spans="46:47">
      <c r="AT5909" s="690"/>
      <c r="AU5909" s="690"/>
    </row>
    <row r="5910" spans="46:47">
      <c r="AT5910" s="690"/>
      <c r="AU5910" s="690"/>
    </row>
    <row r="5911" spans="46:47">
      <c r="AT5911" s="690"/>
      <c r="AU5911" s="690"/>
    </row>
    <row r="5912" spans="46:47">
      <c r="AT5912" s="690"/>
      <c r="AU5912" s="690"/>
    </row>
    <row r="5913" spans="46:47">
      <c r="AT5913" s="690"/>
      <c r="AU5913" s="690"/>
    </row>
    <row r="5914" spans="46:47">
      <c r="AT5914" s="690"/>
      <c r="AU5914" s="690"/>
    </row>
    <row r="5915" spans="46:47">
      <c r="AT5915" s="690"/>
      <c r="AU5915" s="690"/>
    </row>
    <row r="5916" spans="46:47">
      <c r="AT5916" s="690"/>
      <c r="AU5916" s="690"/>
    </row>
    <row r="5917" spans="46:47">
      <c r="AT5917" s="690"/>
      <c r="AU5917" s="690"/>
    </row>
    <row r="5918" spans="46:47">
      <c r="AT5918" s="690"/>
      <c r="AU5918" s="690"/>
    </row>
    <row r="5919" spans="46:47">
      <c r="AT5919" s="690"/>
      <c r="AU5919" s="690"/>
    </row>
    <row r="5920" spans="46:47">
      <c r="AT5920" s="690"/>
      <c r="AU5920" s="690"/>
    </row>
    <row r="5921" spans="46:47">
      <c r="AT5921" s="690"/>
      <c r="AU5921" s="690"/>
    </row>
    <row r="5922" spans="46:47">
      <c r="AT5922" s="690"/>
      <c r="AU5922" s="690"/>
    </row>
    <row r="5923" spans="46:47">
      <c r="AT5923" s="690"/>
      <c r="AU5923" s="690"/>
    </row>
    <row r="5924" spans="46:47">
      <c r="AT5924" s="690"/>
      <c r="AU5924" s="690"/>
    </row>
    <row r="5925" spans="46:47">
      <c r="AT5925" s="690"/>
      <c r="AU5925" s="690"/>
    </row>
    <row r="5926" spans="46:47">
      <c r="AT5926" s="690"/>
      <c r="AU5926" s="690"/>
    </row>
    <row r="5927" spans="46:47">
      <c r="AT5927" s="690"/>
      <c r="AU5927" s="690"/>
    </row>
    <row r="5928" spans="46:47">
      <c r="AT5928" s="690"/>
      <c r="AU5928" s="690"/>
    </row>
    <row r="5929" spans="46:47">
      <c r="AT5929" s="690"/>
      <c r="AU5929" s="690"/>
    </row>
    <row r="5930" spans="46:47">
      <c r="AT5930" s="690"/>
      <c r="AU5930" s="690"/>
    </row>
    <row r="5931" spans="46:47">
      <c r="AT5931" s="690"/>
      <c r="AU5931" s="690"/>
    </row>
    <row r="5932" spans="46:47">
      <c r="AT5932" s="690"/>
      <c r="AU5932" s="690"/>
    </row>
    <row r="5933" spans="46:47">
      <c r="AT5933" s="690"/>
      <c r="AU5933" s="690"/>
    </row>
    <row r="5934" spans="46:47">
      <c r="AT5934" s="690"/>
      <c r="AU5934" s="690"/>
    </row>
    <row r="5935" spans="46:47">
      <c r="AT5935" s="690"/>
      <c r="AU5935" s="690"/>
    </row>
    <row r="5936" spans="46:47">
      <c r="AT5936" s="690"/>
      <c r="AU5936" s="690"/>
    </row>
    <row r="5937" spans="46:47">
      <c r="AT5937" s="690"/>
      <c r="AU5937" s="690"/>
    </row>
    <row r="5938" spans="46:47">
      <c r="AT5938" s="690"/>
      <c r="AU5938" s="690"/>
    </row>
    <row r="5939" spans="46:47">
      <c r="AT5939" s="690"/>
      <c r="AU5939" s="690"/>
    </row>
    <row r="5940" spans="46:47">
      <c r="AT5940" s="690"/>
      <c r="AU5940" s="690"/>
    </row>
    <row r="5941" spans="46:47">
      <c r="AT5941" s="690"/>
      <c r="AU5941" s="690"/>
    </row>
    <row r="5942" spans="46:47">
      <c r="AT5942" s="690"/>
      <c r="AU5942" s="690"/>
    </row>
    <row r="5943" spans="46:47">
      <c r="AT5943" s="690"/>
      <c r="AU5943" s="690"/>
    </row>
    <row r="5944" spans="46:47">
      <c r="AT5944" s="690"/>
      <c r="AU5944" s="690"/>
    </row>
    <row r="5945" spans="46:47">
      <c r="AT5945" s="690"/>
      <c r="AU5945" s="690"/>
    </row>
    <row r="5946" spans="46:47">
      <c r="AT5946" s="690"/>
      <c r="AU5946" s="690"/>
    </row>
    <row r="5947" spans="46:47">
      <c r="AT5947" s="690"/>
      <c r="AU5947" s="690"/>
    </row>
    <row r="5948" spans="46:47">
      <c r="AT5948" s="690"/>
      <c r="AU5948" s="690"/>
    </row>
    <row r="5949" spans="46:47">
      <c r="AT5949" s="690"/>
      <c r="AU5949" s="690"/>
    </row>
    <row r="5950" spans="46:47">
      <c r="AT5950" s="690"/>
      <c r="AU5950" s="690"/>
    </row>
    <row r="5951" spans="46:47">
      <c r="AT5951" s="690"/>
      <c r="AU5951" s="690"/>
    </row>
    <row r="5952" spans="46:47">
      <c r="AT5952" s="690"/>
      <c r="AU5952" s="690"/>
    </row>
    <row r="5953" spans="46:47">
      <c r="AT5953" s="690"/>
      <c r="AU5953" s="690"/>
    </row>
    <row r="5954" spans="46:47">
      <c r="AT5954" s="690"/>
      <c r="AU5954" s="690"/>
    </row>
    <row r="5955" spans="46:47">
      <c r="AT5955" s="690"/>
      <c r="AU5955" s="690"/>
    </row>
    <row r="5956" spans="46:47">
      <c r="AT5956" s="690"/>
      <c r="AU5956" s="690"/>
    </row>
    <row r="5957" spans="46:47">
      <c r="AT5957" s="690"/>
      <c r="AU5957" s="690"/>
    </row>
    <row r="5958" spans="46:47">
      <c r="AT5958" s="690"/>
      <c r="AU5958" s="690"/>
    </row>
    <row r="5959" spans="46:47">
      <c r="AT5959" s="690"/>
      <c r="AU5959" s="690"/>
    </row>
    <row r="5960" spans="46:47">
      <c r="AT5960" s="690"/>
      <c r="AU5960" s="690"/>
    </row>
    <row r="5961" spans="46:47">
      <c r="AT5961" s="690"/>
      <c r="AU5961" s="690"/>
    </row>
    <row r="5962" spans="46:47">
      <c r="AT5962" s="690"/>
      <c r="AU5962" s="690"/>
    </row>
    <row r="5963" spans="46:47">
      <c r="AT5963" s="690"/>
      <c r="AU5963" s="690"/>
    </row>
    <row r="5964" spans="46:47">
      <c r="AT5964" s="690"/>
      <c r="AU5964" s="690"/>
    </row>
    <row r="5965" spans="46:47">
      <c r="AT5965" s="690"/>
      <c r="AU5965" s="690"/>
    </row>
    <row r="5966" spans="46:47">
      <c r="AT5966" s="690"/>
      <c r="AU5966" s="690"/>
    </row>
    <row r="5967" spans="46:47">
      <c r="AT5967" s="690"/>
      <c r="AU5967" s="690"/>
    </row>
    <row r="5968" spans="46:47">
      <c r="AT5968" s="690"/>
      <c r="AU5968" s="690"/>
    </row>
    <row r="5969" spans="46:47">
      <c r="AT5969" s="690"/>
      <c r="AU5969" s="690"/>
    </row>
    <row r="5970" spans="46:47">
      <c r="AT5970" s="690"/>
      <c r="AU5970" s="690"/>
    </row>
    <row r="5971" spans="46:47">
      <c r="AT5971" s="690"/>
      <c r="AU5971" s="690"/>
    </row>
    <row r="5972" spans="46:47">
      <c r="AT5972" s="690"/>
      <c r="AU5972" s="690"/>
    </row>
    <row r="5973" spans="46:47">
      <c r="AT5973" s="690"/>
      <c r="AU5973" s="690"/>
    </row>
    <row r="5974" spans="46:47">
      <c r="AT5974" s="690"/>
      <c r="AU5974" s="690"/>
    </row>
    <row r="5975" spans="46:47">
      <c r="AT5975" s="690"/>
      <c r="AU5975" s="690"/>
    </row>
    <row r="5976" spans="46:47">
      <c r="AT5976" s="690"/>
      <c r="AU5976" s="690"/>
    </row>
    <row r="5977" spans="46:47">
      <c r="AT5977" s="690"/>
      <c r="AU5977" s="690"/>
    </row>
    <row r="5978" spans="46:47">
      <c r="AT5978" s="690"/>
      <c r="AU5978" s="690"/>
    </row>
    <row r="5979" spans="46:47">
      <c r="AT5979" s="690"/>
      <c r="AU5979" s="690"/>
    </row>
    <row r="5980" spans="46:47">
      <c r="AT5980" s="690"/>
      <c r="AU5980" s="690"/>
    </row>
    <row r="5981" spans="46:47">
      <c r="AT5981" s="690"/>
      <c r="AU5981" s="690"/>
    </row>
    <row r="5982" spans="46:47">
      <c r="AT5982" s="690"/>
      <c r="AU5982" s="690"/>
    </row>
    <row r="5983" spans="46:47">
      <c r="AT5983" s="690"/>
      <c r="AU5983" s="690"/>
    </row>
    <row r="5984" spans="46:47">
      <c r="AT5984" s="690"/>
      <c r="AU5984" s="690"/>
    </row>
    <row r="5985" spans="46:47">
      <c r="AT5985" s="690"/>
      <c r="AU5985" s="690"/>
    </row>
    <row r="5986" spans="46:47">
      <c r="AT5986" s="690"/>
      <c r="AU5986" s="690"/>
    </row>
    <row r="5987" spans="46:47">
      <c r="AT5987" s="690"/>
      <c r="AU5987" s="690"/>
    </row>
    <row r="5988" spans="46:47">
      <c r="AT5988" s="690"/>
      <c r="AU5988" s="690"/>
    </row>
    <row r="5989" spans="46:47">
      <c r="AT5989" s="690"/>
      <c r="AU5989" s="690"/>
    </row>
    <row r="5990" spans="46:47">
      <c r="AT5990" s="690"/>
      <c r="AU5990" s="690"/>
    </row>
    <row r="5991" spans="46:47">
      <c r="AT5991" s="690"/>
      <c r="AU5991" s="690"/>
    </row>
    <row r="5992" spans="46:47">
      <c r="AT5992" s="690"/>
      <c r="AU5992" s="690"/>
    </row>
    <row r="5993" spans="46:47">
      <c r="AT5993" s="690"/>
      <c r="AU5993" s="690"/>
    </row>
    <row r="5994" spans="46:47">
      <c r="AT5994" s="690"/>
      <c r="AU5994" s="690"/>
    </row>
    <row r="5995" spans="46:47">
      <c r="AT5995" s="690"/>
      <c r="AU5995" s="690"/>
    </row>
    <row r="5996" spans="46:47">
      <c r="AT5996" s="690"/>
      <c r="AU5996" s="690"/>
    </row>
    <row r="5997" spans="46:47">
      <c r="AT5997" s="690"/>
      <c r="AU5997" s="690"/>
    </row>
    <row r="5998" spans="46:47">
      <c r="AT5998" s="690"/>
      <c r="AU5998" s="690"/>
    </row>
    <row r="5999" spans="46:47">
      <c r="AT5999" s="690"/>
      <c r="AU5999" s="690"/>
    </row>
    <row r="6000" spans="46:47">
      <c r="AT6000" s="690"/>
      <c r="AU6000" s="690"/>
    </row>
    <row r="6001" spans="46:47">
      <c r="AT6001" s="690"/>
      <c r="AU6001" s="690"/>
    </row>
    <row r="6002" spans="46:47">
      <c r="AT6002" s="690"/>
      <c r="AU6002" s="690"/>
    </row>
    <row r="6003" spans="46:47">
      <c r="AT6003" s="690"/>
      <c r="AU6003" s="690"/>
    </row>
    <row r="6004" spans="46:47">
      <c r="AT6004" s="690"/>
      <c r="AU6004" s="690"/>
    </row>
    <row r="6005" spans="46:47">
      <c r="AT6005" s="690"/>
      <c r="AU6005" s="690"/>
    </row>
    <row r="6006" spans="46:47">
      <c r="AT6006" s="690"/>
      <c r="AU6006" s="690"/>
    </row>
    <row r="6007" spans="46:47">
      <c r="AT6007" s="690"/>
      <c r="AU6007" s="690"/>
    </row>
    <row r="6008" spans="46:47">
      <c r="AT6008" s="690"/>
      <c r="AU6008" s="690"/>
    </row>
    <row r="6009" spans="46:47">
      <c r="AT6009" s="690"/>
      <c r="AU6009" s="690"/>
    </row>
    <row r="6010" spans="46:47">
      <c r="AT6010" s="690"/>
      <c r="AU6010" s="690"/>
    </row>
    <row r="6011" spans="46:47">
      <c r="AT6011" s="690"/>
      <c r="AU6011" s="690"/>
    </row>
    <row r="6012" spans="46:47">
      <c r="AT6012" s="690"/>
      <c r="AU6012" s="690"/>
    </row>
    <row r="6013" spans="46:47">
      <c r="AT6013" s="690"/>
      <c r="AU6013" s="690"/>
    </row>
    <row r="6014" spans="46:47">
      <c r="AT6014" s="690"/>
      <c r="AU6014" s="690"/>
    </row>
    <row r="6015" spans="46:47">
      <c r="AT6015" s="690"/>
      <c r="AU6015" s="690"/>
    </row>
    <row r="6016" spans="46:47">
      <c r="AT6016" s="690"/>
      <c r="AU6016" s="690"/>
    </row>
    <row r="6017" spans="46:47">
      <c r="AT6017" s="690"/>
      <c r="AU6017" s="690"/>
    </row>
    <row r="6018" spans="46:47">
      <c r="AT6018" s="690"/>
      <c r="AU6018" s="690"/>
    </row>
    <row r="6019" spans="46:47">
      <c r="AT6019" s="690"/>
      <c r="AU6019" s="690"/>
    </row>
    <row r="6020" spans="46:47">
      <c r="AT6020" s="690"/>
      <c r="AU6020" s="690"/>
    </row>
    <row r="6021" spans="46:47">
      <c r="AT6021" s="690"/>
      <c r="AU6021" s="690"/>
    </row>
    <row r="6022" spans="46:47">
      <c r="AT6022" s="690"/>
      <c r="AU6022" s="690"/>
    </row>
    <row r="6023" spans="46:47">
      <c r="AT6023" s="690"/>
      <c r="AU6023" s="690"/>
    </row>
    <row r="6024" spans="46:47">
      <c r="AT6024" s="690"/>
      <c r="AU6024" s="690"/>
    </row>
    <row r="6025" spans="46:47">
      <c r="AT6025" s="690"/>
      <c r="AU6025" s="690"/>
    </row>
    <row r="6026" spans="46:47">
      <c r="AT6026" s="690"/>
      <c r="AU6026" s="690"/>
    </row>
    <row r="6027" spans="46:47">
      <c r="AT6027" s="690"/>
      <c r="AU6027" s="690"/>
    </row>
    <row r="6028" spans="46:47">
      <c r="AT6028" s="690"/>
      <c r="AU6028" s="690"/>
    </row>
    <row r="6029" spans="46:47">
      <c r="AT6029" s="690"/>
      <c r="AU6029" s="690"/>
    </row>
    <row r="6030" spans="46:47">
      <c r="AT6030" s="690"/>
      <c r="AU6030" s="690"/>
    </row>
    <row r="6031" spans="46:47">
      <c r="AT6031" s="690"/>
      <c r="AU6031" s="690"/>
    </row>
    <row r="6032" spans="46:47">
      <c r="AT6032" s="690"/>
      <c r="AU6032" s="690"/>
    </row>
    <row r="6033" spans="46:47">
      <c r="AT6033" s="690"/>
      <c r="AU6033" s="690"/>
    </row>
    <row r="6034" spans="46:47">
      <c r="AT6034" s="690"/>
      <c r="AU6034" s="690"/>
    </row>
    <row r="6035" spans="46:47">
      <c r="AT6035" s="690"/>
      <c r="AU6035" s="690"/>
    </row>
    <row r="6036" spans="46:47">
      <c r="AT6036" s="690"/>
      <c r="AU6036" s="690"/>
    </row>
    <row r="6037" spans="46:47">
      <c r="AT6037" s="690"/>
      <c r="AU6037" s="690"/>
    </row>
    <row r="6038" spans="46:47">
      <c r="AT6038" s="690"/>
      <c r="AU6038" s="690"/>
    </row>
    <row r="6039" spans="46:47">
      <c r="AT6039" s="690"/>
      <c r="AU6039" s="690"/>
    </row>
    <row r="6040" spans="46:47">
      <c r="AT6040" s="690"/>
      <c r="AU6040" s="690"/>
    </row>
    <row r="6041" spans="46:47">
      <c r="AT6041" s="690"/>
      <c r="AU6041" s="690"/>
    </row>
    <row r="6042" spans="46:47">
      <c r="AT6042" s="690"/>
      <c r="AU6042" s="690"/>
    </row>
    <row r="6043" spans="46:47">
      <c r="AT6043" s="690"/>
      <c r="AU6043" s="690"/>
    </row>
    <row r="6044" spans="46:47">
      <c r="AT6044" s="690"/>
      <c r="AU6044" s="690"/>
    </row>
    <row r="6045" spans="46:47">
      <c r="AT6045" s="690"/>
      <c r="AU6045" s="690"/>
    </row>
    <row r="6046" spans="46:47">
      <c r="AT6046" s="690"/>
      <c r="AU6046" s="690"/>
    </row>
    <row r="6047" spans="46:47">
      <c r="AT6047" s="690"/>
      <c r="AU6047" s="690"/>
    </row>
    <row r="6048" spans="46:47">
      <c r="AT6048" s="690"/>
      <c r="AU6048" s="690"/>
    </row>
    <row r="6049" spans="46:47">
      <c r="AT6049" s="690"/>
      <c r="AU6049" s="690"/>
    </row>
    <row r="6050" spans="46:47">
      <c r="AT6050" s="690"/>
      <c r="AU6050" s="690"/>
    </row>
    <row r="6051" spans="46:47">
      <c r="AT6051" s="690"/>
      <c r="AU6051" s="690"/>
    </row>
    <row r="6052" spans="46:47">
      <c r="AT6052" s="690"/>
      <c r="AU6052" s="690"/>
    </row>
    <row r="6053" spans="46:47">
      <c r="AT6053" s="690"/>
      <c r="AU6053" s="690"/>
    </row>
    <row r="6054" spans="46:47">
      <c r="AT6054" s="690"/>
      <c r="AU6054" s="690"/>
    </row>
    <row r="6055" spans="46:47">
      <c r="AT6055" s="690"/>
      <c r="AU6055" s="690"/>
    </row>
    <row r="6056" spans="46:47">
      <c r="AT6056" s="690"/>
      <c r="AU6056" s="690"/>
    </row>
    <row r="6057" spans="46:47">
      <c r="AT6057" s="690"/>
      <c r="AU6057" s="690"/>
    </row>
    <row r="6058" spans="46:47">
      <c r="AT6058" s="690"/>
      <c r="AU6058" s="690"/>
    </row>
    <row r="6059" spans="46:47">
      <c r="AT6059" s="690"/>
      <c r="AU6059" s="690"/>
    </row>
    <row r="6060" spans="46:47">
      <c r="AT6060" s="690"/>
      <c r="AU6060" s="690"/>
    </row>
    <row r="6061" spans="46:47">
      <c r="AT6061" s="690"/>
      <c r="AU6061" s="690"/>
    </row>
    <row r="6062" spans="46:47">
      <c r="AT6062" s="690"/>
      <c r="AU6062" s="690"/>
    </row>
    <row r="6063" spans="46:47">
      <c r="AT6063" s="690"/>
      <c r="AU6063" s="690"/>
    </row>
    <row r="6064" spans="46:47">
      <c r="AT6064" s="690"/>
      <c r="AU6064" s="690"/>
    </row>
    <row r="6065" spans="46:47">
      <c r="AT6065" s="690"/>
      <c r="AU6065" s="690"/>
    </row>
    <row r="6066" spans="46:47">
      <c r="AT6066" s="690"/>
      <c r="AU6066" s="690"/>
    </row>
    <row r="6067" spans="46:47">
      <c r="AT6067" s="690"/>
      <c r="AU6067" s="690"/>
    </row>
    <row r="6068" spans="46:47">
      <c r="AT6068" s="690"/>
      <c r="AU6068" s="690"/>
    </row>
    <row r="6069" spans="46:47">
      <c r="AT6069" s="690"/>
      <c r="AU6069" s="690"/>
    </row>
    <row r="6070" spans="46:47">
      <c r="AT6070" s="690"/>
      <c r="AU6070" s="690"/>
    </row>
    <row r="6071" spans="46:47">
      <c r="AT6071" s="690"/>
      <c r="AU6071" s="690"/>
    </row>
    <row r="6072" spans="46:47">
      <c r="AT6072" s="690"/>
      <c r="AU6072" s="690"/>
    </row>
    <row r="6073" spans="46:47">
      <c r="AT6073" s="690"/>
      <c r="AU6073" s="690"/>
    </row>
    <row r="6074" spans="46:47">
      <c r="AT6074" s="690"/>
      <c r="AU6074" s="690"/>
    </row>
    <row r="6075" spans="46:47">
      <c r="AT6075" s="690"/>
      <c r="AU6075" s="690"/>
    </row>
    <row r="6076" spans="46:47">
      <c r="AT6076" s="690"/>
      <c r="AU6076" s="690"/>
    </row>
    <row r="6077" spans="46:47">
      <c r="AT6077" s="690"/>
      <c r="AU6077" s="690"/>
    </row>
    <row r="6078" spans="46:47">
      <c r="AT6078" s="690"/>
      <c r="AU6078" s="690"/>
    </row>
    <row r="6079" spans="46:47">
      <c r="AT6079" s="690"/>
      <c r="AU6079" s="690"/>
    </row>
    <row r="6080" spans="46:47">
      <c r="AT6080" s="690"/>
      <c r="AU6080" s="690"/>
    </row>
    <row r="6081" spans="46:47">
      <c r="AT6081" s="690"/>
      <c r="AU6081" s="690"/>
    </row>
    <row r="6082" spans="46:47">
      <c r="AT6082" s="690"/>
      <c r="AU6082" s="690"/>
    </row>
    <row r="6083" spans="46:47">
      <c r="AT6083" s="690"/>
      <c r="AU6083" s="690"/>
    </row>
    <row r="6084" spans="46:47">
      <c r="AT6084" s="690"/>
      <c r="AU6084" s="690"/>
    </row>
    <row r="6085" spans="46:47">
      <c r="AT6085" s="690"/>
      <c r="AU6085" s="690"/>
    </row>
    <row r="6086" spans="46:47">
      <c r="AT6086" s="690"/>
      <c r="AU6086" s="690"/>
    </row>
    <row r="6087" spans="46:47">
      <c r="AT6087" s="690"/>
      <c r="AU6087" s="690"/>
    </row>
    <row r="6088" spans="46:47">
      <c r="AT6088" s="690"/>
      <c r="AU6088" s="690"/>
    </row>
    <row r="6089" spans="46:47">
      <c r="AT6089" s="690"/>
      <c r="AU6089" s="690"/>
    </row>
    <row r="6090" spans="46:47">
      <c r="AT6090" s="690"/>
      <c r="AU6090" s="690"/>
    </row>
    <row r="6091" spans="46:47">
      <c r="AT6091" s="690"/>
      <c r="AU6091" s="690"/>
    </row>
    <row r="6092" spans="46:47">
      <c r="AT6092" s="690"/>
      <c r="AU6092" s="690"/>
    </row>
    <row r="6093" spans="46:47">
      <c r="AT6093" s="690"/>
      <c r="AU6093" s="690"/>
    </row>
    <row r="6094" spans="46:47">
      <c r="AT6094" s="690"/>
      <c r="AU6094" s="690"/>
    </row>
    <row r="6095" spans="46:47">
      <c r="AT6095" s="690"/>
      <c r="AU6095" s="690"/>
    </row>
    <row r="6096" spans="46:47">
      <c r="AT6096" s="690"/>
      <c r="AU6096" s="690"/>
    </row>
    <row r="6097" spans="46:47">
      <c r="AT6097" s="690"/>
      <c r="AU6097" s="690"/>
    </row>
    <row r="6098" spans="46:47">
      <c r="AT6098" s="690"/>
      <c r="AU6098" s="690"/>
    </row>
    <row r="6099" spans="46:47">
      <c r="AT6099" s="690"/>
      <c r="AU6099" s="690"/>
    </row>
    <row r="6100" spans="46:47">
      <c r="AT6100" s="690"/>
      <c r="AU6100" s="690"/>
    </row>
    <row r="6101" spans="46:47">
      <c r="AT6101" s="690"/>
      <c r="AU6101" s="690"/>
    </row>
    <row r="6102" spans="46:47">
      <c r="AT6102" s="690"/>
      <c r="AU6102" s="690"/>
    </row>
    <row r="6103" spans="46:47">
      <c r="AT6103" s="690"/>
      <c r="AU6103" s="690"/>
    </row>
    <row r="6104" spans="46:47">
      <c r="AT6104" s="690"/>
      <c r="AU6104" s="690"/>
    </row>
    <row r="6105" spans="46:47">
      <c r="AT6105" s="690"/>
      <c r="AU6105" s="690"/>
    </row>
    <row r="6106" spans="46:47">
      <c r="AT6106" s="690"/>
      <c r="AU6106" s="690"/>
    </row>
    <row r="6107" spans="46:47">
      <c r="AT6107" s="690"/>
      <c r="AU6107" s="690"/>
    </row>
    <row r="6108" spans="46:47">
      <c r="AT6108" s="690"/>
      <c r="AU6108" s="690"/>
    </row>
    <row r="6109" spans="46:47">
      <c r="AT6109" s="690"/>
      <c r="AU6109" s="690"/>
    </row>
    <row r="6110" spans="46:47">
      <c r="AT6110" s="690"/>
      <c r="AU6110" s="690"/>
    </row>
    <row r="6111" spans="46:47">
      <c r="AT6111" s="690"/>
      <c r="AU6111" s="690"/>
    </row>
    <row r="6112" spans="46:47">
      <c r="AT6112" s="690"/>
      <c r="AU6112" s="690"/>
    </row>
    <row r="6113" spans="46:47">
      <c r="AT6113" s="690"/>
      <c r="AU6113" s="690"/>
    </row>
    <row r="6114" spans="46:47">
      <c r="AT6114" s="690"/>
      <c r="AU6114" s="690"/>
    </row>
    <row r="6115" spans="46:47">
      <c r="AT6115" s="690"/>
      <c r="AU6115" s="690"/>
    </row>
    <row r="6116" spans="46:47">
      <c r="AT6116" s="690"/>
      <c r="AU6116" s="690"/>
    </row>
    <row r="6117" spans="46:47">
      <c r="AT6117" s="690"/>
      <c r="AU6117" s="690"/>
    </row>
    <row r="6118" spans="46:47">
      <c r="AT6118" s="690"/>
      <c r="AU6118" s="690"/>
    </row>
    <row r="6119" spans="46:47">
      <c r="AT6119" s="690"/>
      <c r="AU6119" s="690"/>
    </row>
    <row r="6120" spans="46:47">
      <c r="AT6120" s="690"/>
      <c r="AU6120" s="690"/>
    </row>
    <row r="6121" spans="46:47">
      <c r="AT6121" s="690"/>
      <c r="AU6121" s="690"/>
    </row>
    <row r="6122" spans="46:47">
      <c r="AT6122" s="690"/>
      <c r="AU6122" s="690"/>
    </row>
    <row r="6123" spans="46:47">
      <c r="AT6123" s="690"/>
      <c r="AU6123" s="690"/>
    </row>
    <row r="6124" spans="46:47">
      <c r="AT6124" s="690"/>
      <c r="AU6124" s="690"/>
    </row>
    <row r="6125" spans="46:47">
      <c r="AT6125" s="690"/>
      <c r="AU6125" s="690"/>
    </row>
    <row r="6126" spans="46:47">
      <c r="AT6126" s="690"/>
      <c r="AU6126" s="690"/>
    </row>
    <row r="6127" spans="46:47">
      <c r="AT6127" s="690"/>
      <c r="AU6127" s="690"/>
    </row>
    <row r="6128" spans="46:47">
      <c r="AT6128" s="690"/>
      <c r="AU6128" s="690"/>
    </row>
    <row r="6129" spans="46:47">
      <c r="AT6129" s="690"/>
      <c r="AU6129" s="690"/>
    </row>
    <row r="6130" spans="46:47">
      <c r="AT6130" s="690"/>
      <c r="AU6130" s="690"/>
    </row>
    <row r="6131" spans="46:47">
      <c r="AT6131" s="690"/>
      <c r="AU6131" s="690"/>
    </row>
    <row r="6132" spans="46:47">
      <c r="AT6132" s="690"/>
      <c r="AU6132" s="690"/>
    </row>
    <row r="6133" spans="46:47">
      <c r="AT6133" s="690"/>
      <c r="AU6133" s="690"/>
    </row>
    <row r="6134" spans="46:47">
      <c r="AT6134" s="690"/>
      <c r="AU6134" s="690"/>
    </row>
    <row r="6135" spans="46:47">
      <c r="AT6135" s="690"/>
      <c r="AU6135" s="690"/>
    </row>
    <row r="6136" spans="46:47">
      <c r="AT6136" s="690"/>
      <c r="AU6136" s="690"/>
    </row>
    <row r="6137" spans="46:47">
      <c r="AT6137" s="690"/>
      <c r="AU6137" s="690"/>
    </row>
    <row r="6138" spans="46:47">
      <c r="AT6138" s="690"/>
      <c r="AU6138" s="690"/>
    </row>
    <row r="6139" spans="46:47">
      <c r="AT6139" s="690"/>
      <c r="AU6139" s="690"/>
    </row>
    <row r="6140" spans="46:47">
      <c r="AT6140" s="690"/>
      <c r="AU6140" s="690"/>
    </row>
    <row r="6141" spans="46:47">
      <c r="AT6141" s="690"/>
      <c r="AU6141" s="690"/>
    </row>
    <row r="6142" spans="46:47">
      <c r="AT6142" s="690"/>
      <c r="AU6142" s="690"/>
    </row>
    <row r="6143" spans="46:47">
      <c r="AT6143" s="690"/>
      <c r="AU6143" s="690"/>
    </row>
    <row r="6144" spans="46:47">
      <c r="AT6144" s="690"/>
      <c r="AU6144" s="690"/>
    </row>
    <row r="6145" spans="46:47">
      <c r="AT6145" s="690"/>
      <c r="AU6145" s="690"/>
    </row>
    <row r="6146" spans="46:47">
      <c r="AT6146" s="690"/>
      <c r="AU6146" s="690"/>
    </row>
    <row r="6147" spans="46:47">
      <c r="AT6147" s="690"/>
      <c r="AU6147" s="690"/>
    </row>
    <row r="6148" spans="46:47">
      <c r="AT6148" s="690"/>
      <c r="AU6148" s="690"/>
    </row>
    <row r="6149" spans="46:47">
      <c r="AT6149" s="690"/>
      <c r="AU6149" s="690"/>
    </row>
    <row r="6150" spans="46:47">
      <c r="AT6150" s="690"/>
      <c r="AU6150" s="690"/>
    </row>
    <row r="6151" spans="46:47">
      <c r="AT6151" s="690"/>
      <c r="AU6151" s="690"/>
    </row>
    <row r="6152" spans="46:47">
      <c r="AT6152" s="690"/>
      <c r="AU6152" s="690"/>
    </row>
    <row r="6153" spans="46:47">
      <c r="AT6153" s="690"/>
      <c r="AU6153" s="690"/>
    </row>
    <row r="6154" spans="46:47">
      <c r="AT6154" s="690"/>
      <c r="AU6154" s="690"/>
    </row>
    <row r="6155" spans="46:47">
      <c r="AT6155" s="690"/>
      <c r="AU6155" s="690"/>
    </row>
    <row r="6156" spans="46:47">
      <c r="AT6156" s="690"/>
      <c r="AU6156" s="690"/>
    </row>
    <row r="6157" spans="46:47">
      <c r="AT6157" s="690"/>
      <c r="AU6157" s="690"/>
    </row>
    <row r="6158" spans="46:47">
      <c r="AT6158" s="690"/>
      <c r="AU6158" s="690"/>
    </row>
    <row r="6159" spans="46:47">
      <c r="AT6159" s="690"/>
      <c r="AU6159" s="690"/>
    </row>
    <row r="6160" spans="46:47">
      <c r="AT6160" s="690"/>
      <c r="AU6160" s="690"/>
    </row>
    <row r="6161" spans="46:47">
      <c r="AT6161" s="690"/>
      <c r="AU6161" s="690"/>
    </row>
    <row r="6162" spans="46:47">
      <c r="AT6162" s="690"/>
      <c r="AU6162" s="690"/>
    </row>
    <row r="6163" spans="46:47">
      <c r="AT6163" s="690"/>
      <c r="AU6163" s="690"/>
    </row>
    <row r="6164" spans="46:47">
      <c r="AT6164" s="690"/>
      <c r="AU6164" s="690"/>
    </row>
    <row r="6165" spans="46:47">
      <c r="AT6165" s="690"/>
      <c r="AU6165" s="690"/>
    </row>
    <row r="6166" spans="46:47">
      <c r="AT6166" s="690"/>
      <c r="AU6166" s="690"/>
    </row>
    <row r="6167" spans="46:47">
      <c r="AT6167" s="690"/>
      <c r="AU6167" s="690"/>
    </row>
    <row r="6168" spans="46:47">
      <c r="AT6168" s="690"/>
      <c r="AU6168" s="690"/>
    </row>
    <row r="6169" spans="46:47">
      <c r="AT6169" s="690"/>
      <c r="AU6169" s="690"/>
    </row>
    <row r="6170" spans="46:47">
      <c r="AT6170" s="690"/>
      <c r="AU6170" s="690"/>
    </row>
    <row r="6171" spans="46:47">
      <c r="AT6171" s="690"/>
      <c r="AU6171" s="690"/>
    </row>
    <row r="6172" spans="46:47">
      <c r="AT6172" s="690"/>
      <c r="AU6172" s="690"/>
    </row>
    <row r="6173" spans="46:47">
      <c r="AT6173" s="690"/>
      <c r="AU6173" s="690"/>
    </row>
    <row r="6174" spans="46:47">
      <c r="AT6174" s="690"/>
      <c r="AU6174" s="690"/>
    </row>
    <row r="6175" spans="46:47">
      <c r="AT6175" s="690"/>
      <c r="AU6175" s="690"/>
    </row>
    <row r="6176" spans="46:47">
      <c r="AT6176" s="690"/>
      <c r="AU6176" s="690"/>
    </row>
    <row r="6177" spans="46:47">
      <c r="AT6177" s="690"/>
      <c r="AU6177" s="690"/>
    </row>
    <row r="6178" spans="46:47">
      <c r="AT6178" s="690"/>
      <c r="AU6178" s="690"/>
    </row>
    <row r="6179" spans="46:47">
      <c r="AT6179" s="690"/>
      <c r="AU6179" s="690"/>
    </row>
    <row r="6180" spans="46:47">
      <c r="AT6180" s="690"/>
      <c r="AU6180" s="690"/>
    </row>
    <row r="6181" spans="46:47">
      <c r="AT6181" s="690"/>
      <c r="AU6181" s="690"/>
    </row>
    <row r="6182" spans="46:47">
      <c r="AT6182" s="690"/>
      <c r="AU6182" s="690"/>
    </row>
    <row r="6183" spans="46:47">
      <c r="AT6183" s="690"/>
      <c r="AU6183" s="690"/>
    </row>
    <row r="6184" spans="46:47">
      <c r="AT6184" s="690"/>
      <c r="AU6184" s="690"/>
    </row>
    <row r="6185" spans="46:47">
      <c r="AT6185" s="690"/>
      <c r="AU6185" s="690"/>
    </row>
    <row r="6186" spans="46:47">
      <c r="AT6186" s="690"/>
      <c r="AU6186" s="690"/>
    </row>
    <row r="6187" spans="46:47">
      <c r="AT6187" s="690"/>
      <c r="AU6187" s="690"/>
    </row>
    <row r="6188" spans="46:47">
      <c r="AT6188" s="690"/>
      <c r="AU6188" s="690"/>
    </row>
    <row r="6189" spans="46:47">
      <c r="AT6189" s="690"/>
      <c r="AU6189" s="690"/>
    </row>
    <row r="6190" spans="46:47">
      <c r="AT6190" s="690"/>
      <c r="AU6190" s="690"/>
    </row>
    <row r="6191" spans="46:47">
      <c r="AT6191" s="690"/>
      <c r="AU6191" s="690"/>
    </row>
    <row r="6192" spans="46:47">
      <c r="AT6192" s="690"/>
      <c r="AU6192" s="690"/>
    </row>
    <row r="6193" spans="46:47">
      <c r="AT6193" s="690"/>
      <c r="AU6193" s="690"/>
    </row>
    <row r="6194" spans="46:47">
      <c r="AT6194" s="690"/>
      <c r="AU6194" s="690"/>
    </row>
    <row r="6195" spans="46:47">
      <c r="AT6195" s="690"/>
      <c r="AU6195" s="690"/>
    </row>
    <row r="6196" spans="46:47">
      <c r="AT6196" s="690"/>
      <c r="AU6196" s="690"/>
    </row>
    <row r="6197" spans="46:47">
      <c r="AT6197" s="690"/>
      <c r="AU6197" s="690"/>
    </row>
    <row r="6198" spans="46:47">
      <c r="AT6198" s="690"/>
      <c r="AU6198" s="690"/>
    </row>
    <row r="6199" spans="46:47">
      <c r="AT6199" s="690"/>
      <c r="AU6199" s="690"/>
    </row>
    <row r="6200" spans="46:47">
      <c r="AT6200" s="690"/>
      <c r="AU6200" s="690"/>
    </row>
    <row r="6201" spans="46:47">
      <c r="AT6201" s="690"/>
      <c r="AU6201" s="690"/>
    </row>
    <row r="6202" spans="46:47">
      <c r="AT6202" s="690"/>
      <c r="AU6202" s="690"/>
    </row>
    <row r="6203" spans="46:47">
      <c r="AT6203" s="690"/>
      <c r="AU6203" s="690"/>
    </row>
    <row r="6204" spans="46:47">
      <c r="AT6204" s="690"/>
      <c r="AU6204" s="690"/>
    </row>
    <row r="6205" spans="46:47">
      <c r="AT6205" s="690"/>
      <c r="AU6205" s="690"/>
    </row>
    <row r="6206" spans="46:47">
      <c r="AT6206" s="690"/>
      <c r="AU6206" s="690"/>
    </row>
    <row r="6207" spans="46:47">
      <c r="AT6207" s="690"/>
      <c r="AU6207" s="690"/>
    </row>
    <row r="6208" spans="46:47">
      <c r="AT6208" s="690"/>
      <c r="AU6208" s="690"/>
    </row>
    <row r="6209" spans="46:47">
      <c r="AT6209" s="690"/>
      <c r="AU6209" s="690"/>
    </row>
    <row r="6210" spans="46:47">
      <c r="AT6210" s="690"/>
      <c r="AU6210" s="690"/>
    </row>
    <row r="6211" spans="46:47">
      <c r="AT6211" s="690"/>
      <c r="AU6211" s="690"/>
    </row>
    <row r="6212" spans="46:47">
      <c r="AT6212" s="690"/>
      <c r="AU6212" s="690"/>
    </row>
    <row r="6213" spans="46:47">
      <c r="AT6213" s="690"/>
      <c r="AU6213" s="690"/>
    </row>
    <row r="6214" spans="46:47">
      <c r="AT6214" s="690"/>
      <c r="AU6214" s="690"/>
    </row>
    <row r="6215" spans="46:47">
      <c r="AT6215" s="690"/>
      <c r="AU6215" s="690"/>
    </row>
    <row r="6216" spans="46:47">
      <c r="AT6216" s="690"/>
      <c r="AU6216" s="690"/>
    </row>
    <row r="6217" spans="46:47">
      <c r="AT6217" s="690"/>
      <c r="AU6217" s="690"/>
    </row>
    <row r="6218" spans="46:47">
      <c r="AT6218" s="690"/>
      <c r="AU6218" s="690"/>
    </row>
    <row r="6219" spans="46:47">
      <c r="AT6219" s="690"/>
      <c r="AU6219" s="690"/>
    </row>
    <row r="6220" spans="46:47">
      <c r="AT6220" s="690"/>
      <c r="AU6220" s="690"/>
    </row>
    <row r="6221" spans="46:47">
      <c r="AT6221" s="690"/>
      <c r="AU6221" s="690"/>
    </row>
    <row r="6222" spans="46:47">
      <c r="AT6222" s="690"/>
      <c r="AU6222" s="690"/>
    </row>
    <row r="6223" spans="46:47">
      <c r="AT6223" s="690"/>
      <c r="AU6223" s="690"/>
    </row>
    <row r="6224" spans="46:47">
      <c r="AT6224" s="690"/>
      <c r="AU6224" s="690"/>
    </row>
    <row r="6225" spans="46:47">
      <c r="AT6225" s="690"/>
      <c r="AU6225" s="690"/>
    </row>
    <row r="6226" spans="46:47">
      <c r="AT6226" s="690"/>
      <c r="AU6226" s="690"/>
    </row>
    <row r="6227" spans="46:47">
      <c r="AT6227" s="690"/>
      <c r="AU6227" s="690"/>
    </row>
    <row r="6228" spans="46:47">
      <c r="AT6228" s="690"/>
      <c r="AU6228" s="690"/>
    </row>
    <row r="6229" spans="46:47">
      <c r="AT6229" s="690"/>
      <c r="AU6229" s="690"/>
    </row>
    <row r="6230" spans="46:47">
      <c r="AT6230" s="690"/>
      <c r="AU6230" s="690"/>
    </row>
    <row r="6231" spans="46:47">
      <c r="AT6231" s="690"/>
      <c r="AU6231" s="690"/>
    </row>
    <row r="6232" spans="46:47">
      <c r="AT6232" s="690"/>
      <c r="AU6232" s="690"/>
    </row>
    <row r="6233" spans="46:47">
      <c r="AT6233" s="690"/>
      <c r="AU6233" s="690"/>
    </row>
    <row r="6234" spans="46:47">
      <c r="AT6234" s="690"/>
      <c r="AU6234" s="690"/>
    </row>
    <row r="6235" spans="46:47">
      <c r="AT6235" s="690"/>
      <c r="AU6235" s="690"/>
    </row>
    <row r="6236" spans="46:47">
      <c r="AT6236" s="690"/>
      <c r="AU6236" s="690"/>
    </row>
    <row r="6237" spans="46:47">
      <c r="AT6237" s="690"/>
      <c r="AU6237" s="690"/>
    </row>
    <row r="6238" spans="46:47">
      <c r="AT6238" s="690"/>
      <c r="AU6238" s="690"/>
    </row>
    <row r="6239" spans="46:47">
      <c r="AT6239" s="690"/>
      <c r="AU6239" s="690"/>
    </row>
    <row r="6240" spans="46:47">
      <c r="AT6240" s="690"/>
      <c r="AU6240" s="690"/>
    </row>
    <row r="6241" spans="46:47">
      <c r="AT6241" s="690"/>
      <c r="AU6241" s="690"/>
    </row>
    <row r="6242" spans="46:47">
      <c r="AT6242" s="690"/>
      <c r="AU6242" s="690"/>
    </row>
    <row r="6243" spans="46:47">
      <c r="AT6243" s="690"/>
      <c r="AU6243" s="690"/>
    </row>
    <row r="6244" spans="46:47">
      <c r="AT6244" s="690"/>
      <c r="AU6244" s="690"/>
    </row>
    <row r="6245" spans="46:47">
      <c r="AT6245" s="690"/>
      <c r="AU6245" s="690"/>
    </row>
    <row r="6246" spans="46:47">
      <c r="AT6246" s="690"/>
      <c r="AU6246" s="690"/>
    </row>
    <row r="6247" spans="46:47">
      <c r="AT6247" s="690"/>
      <c r="AU6247" s="690"/>
    </row>
    <row r="6248" spans="46:47">
      <c r="AT6248" s="690"/>
      <c r="AU6248" s="690"/>
    </row>
    <row r="6249" spans="46:47">
      <c r="AT6249" s="690"/>
      <c r="AU6249" s="690"/>
    </row>
    <row r="6250" spans="46:47">
      <c r="AT6250" s="690"/>
      <c r="AU6250" s="690"/>
    </row>
    <row r="6251" spans="46:47">
      <c r="AT6251" s="690"/>
      <c r="AU6251" s="690"/>
    </row>
    <row r="6252" spans="46:47">
      <c r="AT6252" s="690"/>
      <c r="AU6252" s="690"/>
    </row>
    <row r="6253" spans="46:47">
      <c r="AT6253" s="690"/>
      <c r="AU6253" s="690"/>
    </row>
    <row r="6254" spans="46:47">
      <c r="AT6254" s="690"/>
      <c r="AU6254" s="690"/>
    </row>
    <row r="6255" spans="46:47">
      <c r="AT6255" s="690"/>
      <c r="AU6255" s="690"/>
    </row>
    <row r="6256" spans="46:47">
      <c r="AT6256" s="690"/>
      <c r="AU6256" s="690"/>
    </row>
    <row r="6257" spans="46:47">
      <c r="AT6257" s="690"/>
      <c r="AU6257" s="690"/>
    </row>
    <row r="6258" spans="46:47">
      <c r="AT6258" s="690"/>
      <c r="AU6258" s="690"/>
    </row>
    <row r="6259" spans="46:47">
      <c r="AT6259" s="690"/>
      <c r="AU6259" s="690"/>
    </row>
    <row r="6260" spans="46:47">
      <c r="AT6260" s="690"/>
      <c r="AU6260" s="690"/>
    </row>
    <row r="6261" spans="46:47">
      <c r="AT6261" s="690"/>
      <c r="AU6261" s="690"/>
    </row>
    <row r="6262" spans="46:47">
      <c r="AT6262" s="690"/>
      <c r="AU6262" s="690"/>
    </row>
    <row r="6263" spans="46:47">
      <c r="AT6263" s="690"/>
      <c r="AU6263" s="690"/>
    </row>
    <row r="6264" spans="46:47">
      <c r="AT6264" s="690"/>
      <c r="AU6264" s="690"/>
    </row>
    <row r="6265" spans="46:47">
      <c r="AT6265" s="690"/>
      <c r="AU6265" s="690"/>
    </row>
    <row r="6266" spans="46:47">
      <c r="AT6266" s="690"/>
      <c r="AU6266" s="690"/>
    </row>
    <row r="6267" spans="46:47">
      <c r="AT6267" s="690"/>
      <c r="AU6267" s="690"/>
    </row>
    <row r="6268" spans="46:47">
      <c r="AT6268" s="690"/>
      <c r="AU6268" s="690"/>
    </row>
    <row r="6269" spans="46:47">
      <c r="AT6269" s="690"/>
      <c r="AU6269" s="690"/>
    </row>
    <row r="6270" spans="46:47">
      <c r="AT6270" s="690"/>
      <c r="AU6270" s="690"/>
    </row>
    <row r="6271" spans="46:47">
      <c r="AT6271" s="690"/>
      <c r="AU6271" s="690"/>
    </row>
    <row r="6272" spans="46:47">
      <c r="AT6272" s="690"/>
      <c r="AU6272" s="690"/>
    </row>
    <row r="6273" spans="46:47">
      <c r="AT6273" s="690"/>
      <c r="AU6273" s="690"/>
    </row>
    <row r="6274" spans="46:47">
      <c r="AT6274" s="690"/>
      <c r="AU6274" s="690"/>
    </row>
    <row r="6275" spans="46:47">
      <c r="AT6275" s="690"/>
      <c r="AU6275" s="690"/>
    </row>
    <row r="6276" spans="46:47">
      <c r="AT6276" s="690"/>
      <c r="AU6276" s="690"/>
    </row>
    <row r="6277" spans="46:47">
      <c r="AT6277" s="690"/>
      <c r="AU6277" s="690"/>
    </row>
    <row r="6278" spans="46:47">
      <c r="AT6278" s="690"/>
      <c r="AU6278" s="690"/>
    </row>
    <row r="6279" spans="46:47">
      <c r="AT6279" s="690"/>
      <c r="AU6279" s="690"/>
    </row>
    <row r="6280" spans="46:47">
      <c r="AT6280" s="690"/>
      <c r="AU6280" s="690"/>
    </row>
    <row r="6281" spans="46:47">
      <c r="AT6281" s="690"/>
      <c r="AU6281" s="690"/>
    </row>
    <row r="6282" spans="46:47">
      <c r="AT6282" s="690"/>
      <c r="AU6282" s="690"/>
    </row>
    <row r="6283" spans="46:47">
      <c r="AT6283" s="690"/>
      <c r="AU6283" s="690"/>
    </row>
    <row r="6284" spans="46:47">
      <c r="AT6284" s="690"/>
      <c r="AU6284" s="690"/>
    </row>
    <row r="6285" spans="46:47">
      <c r="AT6285" s="690"/>
      <c r="AU6285" s="690"/>
    </row>
    <row r="6286" spans="46:47">
      <c r="AT6286" s="690"/>
      <c r="AU6286" s="690"/>
    </row>
    <row r="6287" spans="46:47">
      <c r="AT6287" s="690"/>
      <c r="AU6287" s="690"/>
    </row>
    <row r="6288" spans="46:47">
      <c r="AT6288" s="690"/>
      <c r="AU6288" s="690"/>
    </row>
    <row r="6289" spans="46:47">
      <c r="AT6289" s="690"/>
      <c r="AU6289" s="690"/>
    </row>
    <row r="6290" spans="46:47">
      <c r="AT6290" s="690"/>
      <c r="AU6290" s="690"/>
    </row>
    <row r="6291" spans="46:47">
      <c r="AT6291" s="690"/>
      <c r="AU6291" s="690"/>
    </row>
    <row r="6292" spans="46:47">
      <c r="AT6292" s="690"/>
      <c r="AU6292" s="690"/>
    </row>
    <row r="6293" spans="46:47">
      <c r="AT6293" s="690"/>
      <c r="AU6293" s="690"/>
    </row>
    <row r="6294" spans="46:47">
      <c r="AT6294" s="690"/>
      <c r="AU6294" s="690"/>
    </row>
    <row r="6295" spans="46:47">
      <c r="AT6295" s="690"/>
      <c r="AU6295" s="690"/>
    </row>
    <row r="6296" spans="46:47">
      <c r="AT6296" s="690"/>
      <c r="AU6296" s="690"/>
    </row>
    <row r="6297" spans="46:47">
      <c r="AT6297" s="690"/>
      <c r="AU6297" s="690"/>
    </row>
    <row r="6298" spans="46:47">
      <c r="AT6298" s="690"/>
      <c r="AU6298" s="690"/>
    </row>
    <row r="6299" spans="46:47">
      <c r="AT6299" s="690"/>
      <c r="AU6299" s="690"/>
    </row>
    <row r="6300" spans="46:47">
      <c r="AT6300" s="690"/>
      <c r="AU6300" s="690"/>
    </row>
    <row r="6301" spans="46:47">
      <c r="AT6301" s="690"/>
      <c r="AU6301" s="690"/>
    </row>
    <row r="6302" spans="46:47">
      <c r="AT6302" s="690"/>
      <c r="AU6302" s="690"/>
    </row>
    <row r="6303" spans="46:47">
      <c r="AT6303" s="690"/>
      <c r="AU6303" s="690"/>
    </row>
    <row r="6304" spans="46:47">
      <c r="AT6304" s="690"/>
      <c r="AU6304" s="690"/>
    </row>
    <row r="6305" spans="46:47">
      <c r="AT6305" s="690"/>
      <c r="AU6305" s="690"/>
    </row>
    <row r="6306" spans="46:47">
      <c r="AT6306" s="690"/>
      <c r="AU6306" s="690"/>
    </row>
    <row r="6307" spans="46:47">
      <c r="AT6307" s="690"/>
      <c r="AU6307" s="690"/>
    </row>
    <row r="6308" spans="46:47">
      <c r="AT6308" s="690"/>
      <c r="AU6308" s="690"/>
    </row>
    <row r="6309" spans="46:47">
      <c r="AT6309" s="690"/>
      <c r="AU6309" s="690"/>
    </row>
    <row r="6310" spans="46:47">
      <c r="AT6310" s="690"/>
      <c r="AU6310" s="690"/>
    </row>
    <row r="6311" spans="46:47">
      <c r="AT6311" s="690"/>
      <c r="AU6311" s="690"/>
    </row>
    <row r="6312" spans="46:47">
      <c r="AT6312" s="690"/>
      <c r="AU6312" s="690"/>
    </row>
    <row r="6313" spans="46:47">
      <c r="AT6313" s="690"/>
      <c r="AU6313" s="690"/>
    </row>
    <row r="6314" spans="46:47">
      <c r="AT6314" s="690"/>
      <c r="AU6314" s="690"/>
    </row>
    <row r="6315" spans="46:47">
      <c r="AT6315" s="690"/>
      <c r="AU6315" s="690"/>
    </row>
    <row r="6316" spans="46:47">
      <c r="AT6316" s="690"/>
      <c r="AU6316" s="690"/>
    </row>
    <row r="6317" spans="46:47">
      <c r="AT6317" s="690"/>
      <c r="AU6317" s="690"/>
    </row>
    <row r="6318" spans="46:47">
      <c r="AT6318" s="690"/>
      <c r="AU6318" s="690"/>
    </row>
    <row r="6319" spans="46:47">
      <c r="AT6319" s="690"/>
      <c r="AU6319" s="690"/>
    </row>
    <row r="6320" spans="46:47">
      <c r="AT6320" s="690"/>
      <c r="AU6320" s="690"/>
    </row>
    <row r="6321" spans="46:47">
      <c r="AT6321" s="690"/>
      <c r="AU6321" s="690"/>
    </row>
    <row r="6322" spans="46:47">
      <c r="AT6322" s="690"/>
      <c r="AU6322" s="690"/>
    </row>
    <row r="6323" spans="46:47">
      <c r="AT6323" s="690"/>
      <c r="AU6323" s="690"/>
    </row>
    <row r="6324" spans="46:47">
      <c r="AT6324" s="690"/>
      <c r="AU6324" s="690"/>
    </row>
    <row r="6325" spans="46:47">
      <c r="AT6325" s="690"/>
      <c r="AU6325" s="690"/>
    </row>
    <row r="6326" spans="46:47">
      <c r="AT6326" s="690"/>
      <c r="AU6326" s="690"/>
    </row>
    <row r="6327" spans="46:47">
      <c r="AT6327" s="690"/>
      <c r="AU6327" s="690"/>
    </row>
    <row r="6328" spans="46:47">
      <c r="AT6328" s="690"/>
      <c r="AU6328" s="690"/>
    </row>
    <row r="6329" spans="46:47">
      <c r="AT6329" s="690"/>
      <c r="AU6329" s="690"/>
    </row>
    <row r="6330" spans="46:47">
      <c r="AT6330" s="690"/>
      <c r="AU6330" s="690"/>
    </row>
    <row r="6331" spans="46:47">
      <c r="AT6331" s="690"/>
      <c r="AU6331" s="690"/>
    </row>
    <row r="6332" spans="46:47">
      <c r="AT6332" s="690"/>
      <c r="AU6332" s="690"/>
    </row>
    <row r="6333" spans="46:47">
      <c r="AT6333" s="690"/>
      <c r="AU6333" s="690"/>
    </row>
    <row r="6334" spans="46:47">
      <c r="AT6334" s="690"/>
      <c r="AU6334" s="690"/>
    </row>
    <row r="6335" spans="46:47">
      <c r="AT6335" s="690"/>
      <c r="AU6335" s="690"/>
    </row>
    <row r="6336" spans="46:47">
      <c r="AT6336" s="690"/>
      <c r="AU6336" s="690"/>
    </row>
    <row r="6337" spans="46:47">
      <c r="AT6337" s="690"/>
      <c r="AU6337" s="690"/>
    </row>
    <row r="6338" spans="46:47">
      <c r="AT6338" s="690"/>
      <c r="AU6338" s="690"/>
    </row>
    <row r="6339" spans="46:47">
      <c r="AT6339" s="690"/>
      <c r="AU6339" s="690"/>
    </row>
    <row r="6340" spans="46:47">
      <c r="AT6340" s="690"/>
      <c r="AU6340" s="690"/>
    </row>
    <row r="6341" spans="46:47">
      <c r="AT6341" s="690"/>
      <c r="AU6341" s="690"/>
    </row>
    <row r="6342" spans="46:47">
      <c r="AT6342" s="690"/>
      <c r="AU6342" s="690"/>
    </row>
    <row r="6343" spans="46:47">
      <c r="AT6343" s="690"/>
      <c r="AU6343" s="690"/>
    </row>
    <row r="6344" spans="46:47">
      <c r="AT6344" s="690"/>
      <c r="AU6344" s="690"/>
    </row>
    <row r="6345" spans="46:47">
      <c r="AT6345" s="690"/>
      <c r="AU6345" s="690"/>
    </row>
    <row r="6346" spans="46:47">
      <c r="AT6346" s="690"/>
      <c r="AU6346" s="690"/>
    </row>
    <row r="6347" spans="46:47">
      <c r="AT6347" s="690"/>
      <c r="AU6347" s="690"/>
    </row>
    <row r="6348" spans="46:47">
      <c r="AT6348" s="690"/>
      <c r="AU6348" s="690"/>
    </row>
    <row r="6349" spans="46:47">
      <c r="AT6349" s="690"/>
      <c r="AU6349" s="690"/>
    </row>
    <row r="6350" spans="46:47">
      <c r="AT6350" s="690"/>
      <c r="AU6350" s="690"/>
    </row>
    <row r="6351" spans="46:47">
      <c r="AT6351" s="690"/>
      <c r="AU6351" s="690"/>
    </row>
    <row r="6352" spans="46:47">
      <c r="AT6352" s="690"/>
      <c r="AU6352" s="690"/>
    </row>
    <row r="6353" spans="46:47">
      <c r="AT6353" s="690"/>
      <c r="AU6353" s="690"/>
    </row>
    <row r="6354" spans="46:47">
      <c r="AT6354" s="690"/>
      <c r="AU6354" s="690"/>
    </row>
    <row r="6355" spans="46:47">
      <c r="AT6355" s="690"/>
      <c r="AU6355" s="690"/>
    </row>
    <row r="6356" spans="46:47">
      <c r="AT6356" s="690"/>
      <c r="AU6356" s="690"/>
    </row>
    <row r="6357" spans="46:47">
      <c r="AT6357" s="690"/>
      <c r="AU6357" s="690"/>
    </row>
    <row r="6358" spans="46:47">
      <c r="AT6358" s="690"/>
      <c r="AU6358" s="690"/>
    </row>
    <row r="6359" spans="46:47">
      <c r="AT6359" s="690"/>
      <c r="AU6359" s="690"/>
    </row>
    <row r="6360" spans="46:47">
      <c r="AT6360" s="690"/>
      <c r="AU6360" s="690"/>
    </row>
    <row r="6361" spans="46:47">
      <c r="AT6361" s="690"/>
      <c r="AU6361" s="690"/>
    </row>
    <row r="6362" spans="46:47">
      <c r="AT6362" s="690"/>
      <c r="AU6362" s="690"/>
    </row>
    <row r="6363" spans="46:47">
      <c r="AT6363" s="690"/>
      <c r="AU6363" s="690"/>
    </row>
    <row r="6364" spans="46:47">
      <c r="AT6364" s="690"/>
      <c r="AU6364" s="690"/>
    </row>
    <row r="6365" spans="46:47">
      <c r="AT6365" s="690"/>
      <c r="AU6365" s="690"/>
    </row>
    <row r="6366" spans="46:47">
      <c r="AT6366" s="690"/>
      <c r="AU6366" s="690"/>
    </row>
    <row r="6367" spans="46:47">
      <c r="AT6367" s="690"/>
      <c r="AU6367" s="690"/>
    </row>
    <row r="6368" spans="46:47">
      <c r="AT6368" s="690"/>
      <c r="AU6368" s="690"/>
    </row>
    <row r="6369" spans="46:47">
      <c r="AT6369" s="690"/>
      <c r="AU6369" s="690"/>
    </row>
    <row r="6370" spans="46:47">
      <c r="AT6370" s="690"/>
      <c r="AU6370" s="690"/>
    </row>
    <row r="6371" spans="46:47">
      <c r="AT6371" s="690"/>
      <c r="AU6371" s="690"/>
    </row>
    <row r="6372" spans="46:47">
      <c r="AT6372" s="690"/>
      <c r="AU6372" s="690"/>
    </row>
    <row r="6373" spans="46:47">
      <c r="AT6373" s="690"/>
      <c r="AU6373" s="690"/>
    </row>
    <row r="6374" spans="46:47">
      <c r="AT6374" s="690"/>
      <c r="AU6374" s="690"/>
    </row>
    <row r="6375" spans="46:47">
      <c r="AT6375" s="690"/>
      <c r="AU6375" s="690"/>
    </row>
    <row r="6376" spans="46:47">
      <c r="AT6376" s="690"/>
      <c r="AU6376" s="690"/>
    </row>
    <row r="6377" spans="46:47">
      <c r="AT6377" s="690"/>
      <c r="AU6377" s="690"/>
    </row>
    <row r="6378" spans="46:47">
      <c r="AT6378" s="690"/>
      <c r="AU6378" s="690"/>
    </row>
    <row r="6379" spans="46:47">
      <c r="AT6379" s="690"/>
      <c r="AU6379" s="690"/>
    </row>
    <row r="6380" spans="46:47">
      <c r="AT6380" s="690"/>
      <c r="AU6380" s="690"/>
    </row>
    <row r="6381" spans="46:47">
      <c r="AT6381" s="690"/>
      <c r="AU6381" s="690"/>
    </row>
    <row r="6382" spans="46:47">
      <c r="AT6382" s="690"/>
      <c r="AU6382" s="690"/>
    </row>
    <row r="6383" spans="46:47">
      <c r="AT6383" s="690"/>
      <c r="AU6383" s="690"/>
    </row>
    <row r="6384" spans="46:47">
      <c r="AT6384" s="690"/>
      <c r="AU6384" s="690"/>
    </row>
    <row r="6385" spans="46:47">
      <c r="AT6385" s="690"/>
      <c r="AU6385" s="690"/>
    </row>
    <row r="6386" spans="46:47">
      <c r="AT6386" s="690"/>
      <c r="AU6386" s="690"/>
    </row>
    <row r="6387" spans="46:47">
      <c r="AT6387" s="690"/>
      <c r="AU6387" s="690"/>
    </row>
    <row r="6388" spans="46:47">
      <c r="AT6388" s="690"/>
      <c r="AU6388" s="690"/>
    </row>
    <row r="6389" spans="46:47">
      <c r="AT6389" s="690"/>
      <c r="AU6389" s="690"/>
    </row>
    <row r="6390" spans="46:47">
      <c r="AT6390" s="690"/>
      <c r="AU6390" s="690"/>
    </row>
    <row r="6391" spans="46:47">
      <c r="AT6391" s="690"/>
      <c r="AU6391" s="690"/>
    </row>
    <row r="6392" spans="46:47">
      <c r="AT6392" s="690"/>
      <c r="AU6392" s="690"/>
    </row>
    <row r="6393" spans="46:47">
      <c r="AT6393" s="690"/>
      <c r="AU6393" s="690"/>
    </row>
    <row r="6394" spans="46:47">
      <c r="AT6394" s="690"/>
      <c r="AU6394" s="690"/>
    </row>
    <row r="6395" spans="46:47">
      <c r="AT6395" s="690"/>
      <c r="AU6395" s="690"/>
    </row>
    <row r="6396" spans="46:47">
      <c r="AT6396" s="690"/>
      <c r="AU6396" s="690"/>
    </row>
    <row r="6397" spans="46:47">
      <c r="AT6397" s="690"/>
      <c r="AU6397" s="690"/>
    </row>
    <row r="6398" spans="46:47">
      <c r="AT6398" s="690"/>
      <c r="AU6398" s="690"/>
    </row>
    <row r="6399" spans="46:47">
      <c r="AT6399" s="690"/>
      <c r="AU6399" s="690"/>
    </row>
    <row r="6400" spans="46:47">
      <c r="AT6400" s="690"/>
      <c r="AU6400" s="690"/>
    </row>
    <row r="6401" spans="46:47">
      <c r="AT6401" s="690"/>
      <c r="AU6401" s="690"/>
    </row>
    <row r="6402" spans="46:47">
      <c r="AT6402" s="690"/>
      <c r="AU6402" s="690"/>
    </row>
    <row r="6403" spans="46:47">
      <c r="AT6403" s="690"/>
      <c r="AU6403" s="690"/>
    </row>
    <row r="6404" spans="46:47">
      <c r="AT6404" s="690"/>
      <c r="AU6404" s="690"/>
    </row>
    <row r="6405" spans="46:47">
      <c r="AT6405" s="690"/>
      <c r="AU6405" s="690"/>
    </row>
    <row r="6406" spans="46:47">
      <c r="AT6406" s="690"/>
      <c r="AU6406" s="690"/>
    </row>
    <row r="6407" spans="46:47">
      <c r="AT6407" s="690"/>
      <c r="AU6407" s="690"/>
    </row>
    <row r="6408" spans="46:47">
      <c r="AT6408" s="690"/>
      <c r="AU6408" s="690"/>
    </row>
    <row r="6409" spans="46:47">
      <c r="AT6409" s="690"/>
      <c r="AU6409" s="690"/>
    </row>
    <row r="6410" spans="46:47">
      <c r="AT6410" s="690"/>
      <c r="AU6410" s="690"/>
    </row>
    <row r="6411" spans="46:47">
      <c r="AT6411" s="690"/>
      <c r="AU6411" s="690"/>
    </row>
    <row r="6412" spans="46:47">
      <c r="AT6412" s="690"/>
      <c r="AU6412" s="690"/>
    </row>
    <row r="6413" spans="46:47">
      <c r="AT6413" s="690"/>
      <c r="AU6413" s="690"/>
    </row>
    <row r="6414" spans="46:47">
      <c r="AT6414" s="690"/>
      <c r="AU6414" s="690"/>
    </row>
    <row r="6415" spans="46:47">
      <c r="AT6415" s="690"/>
      <c r="AU6415" s="690"/>
    </row>
    <row r="6416" spans="46:47">
      <c r="AT6416" s="690"/>
      <c r="AU6416" s="690"/>
    </row>
    <row r="6417" spans="46:47">
      <c r="AT6417" s="690"/>
      <c r="AU6417" s="690"/>
    </row>
    <row r="6418" spans="46:47">
      <c r="AT6418" s="690"/>
      <c r="AU6418" s="690"/>
    </row>
    <row r="6419" spans="46:47">
      <c r="AT6419" s="690"/>
      <c r="AU6419" s="690"/>
    </row>
    <row r="6420" spans="46:47">
      <c r="AT6420" s="690"/>
      <c r="AU6420" s="690"/>
    </row>
    <row r="6421" spans="46:47">
      <c r="AT6421" s="690"/>
      <c r="AU6421" s="690"/>
    </row>
    <row r="6422" spans="46:47">
      <c r="AT6422" s="690"/>
      <c r="AU6422" s="690"/>
    </row>
    <row r="6423" spans="46:47">
      <c r="AT6423" s="690"/>
      <c r="AU6423" s="690"/>
    </row>
    <row r="6424" spans="46:47">
      <c r="AT6424" s="690"/>
      <c r="AU6424" s="690"/>
    </row>
    <row r="6425" spans="46:47">
      <c r="AT6425" s="690"/>
      <c r="AU6425" s="690"/>
    </row>
    <row r="6426" spans="46:47">
      <c r="AT6426" s="690"/>
      <c r="AU6426" s="690"/>
    </row>
    <row r="6427" spans="46:47">
      <c r="AT6427" s="690"/>
      <c r="AU6427" s="690"/>
    </row>
    <row r="6428" spans="46:47">
      <c r="AT6428" s="690"/>
      <c r="AU6428" s="690"/>
    </row>
    <row r="6429" spans="46:47">
      <c r="AT6429" s="690"/>
      <c r="AU6429" s="690"/>
    </row>
    <row r="6430" spans="46:47">
      <c r="AT6430" s="690"/>
      <c r="AU6430" s="690"/>
    </row>
    <row r="6431" spans="46:47">
      <c r="AT6431" s="690"/>
      <c r="AU6431" s="690"/>
    </row>
    <row r="6432" spans="46:47">
      <c r="AT6432" s="690"/>
      <c r="AU6432" s="690"/>
    </row>
    <row r="6433" spans="46:47">
      <c r="AT6433" s="690"/>
      <c r="AU6433" s="690"/>
    </row>
    <row r="6434" spans="46:47">
      <c r="AT6434" s="690"/>
      <c r="AU6434" s="690"/>
    </row>
    <row r="6435" spans="46:47">
      <c r="AT6435" s="690"/>
      <c r="AU6435" s="690"/>
    </row>
    <row r="6436" spans="46:47">
      <c r="AT6436" s="690"/>
      <c r="AU6436" s="690"/>
    </row>
    <row r="6437" spans="46:47">
      <c r="AT6437" s="690"/>
      <c r="AU6437" s="690"/>
    </row>
    <row r="6438" spans="46:47">
      <c r="AT6438" s="690"/>
      <c r="AU6438" s="690"/>
    </row>
    <row r="6439" spans="46:47">
      <c r="AT6439" s="690"/>
      <c r="AU6439" s="690"/>
    </row>
    <row r="6440" spans="46:47">
      <c r="AT6440" s="690"/>
      <c r="AU6440" s="690"/>
    </row>
    <row r="6441" spans="46:47">
      <c r="AT6441" s="690"/>
      <c r="AU6441" s="690"/>
    </row>
    <row r="6442" spans="46:47">
      <c r="AT6442" s="690"/>
      <c r="AU6442" s="690"/>
    </row>
    <row r="6443" spans="46:47">
      <c r="AT6443" s="690"/>
      <c r="AU6443" s="690"/>
    </row>
    <row r="6444" spans="46:47">
      <c r="AT6444" s="690"/>
      <c r="AU6444" s="690"/>
    </row>
    <row r="6445" spans="46:47">
      <c r="AT6445" s="690"/>
      <c r="AU6445" s="690"/>
    </row>
    <row r="6446" spans="46:47">
      <c r="AT6446" s="690"/>
      <c r="AU6446" s="690"/>
    </row>
    <row r="6447" spans="46:47">
      <c r="AT6447" s="690"/>
      <c r="AU6447" s="690"/>
    </row>
    <row r="6448" spans="46:47">
      <c r="AT6448" s="690"/>
      <c r="AU6448" s="690"/>
    </row>
    <row r="6449" spans="46:47">
      <c r="AT6449" s="690"/>
      <c r="AU6449" s="690"/>
    </row>
    <row r="6450" spans="46:47">
      <c r="AT6450" s="690"/>
      <c r="AU6450" s="690"/>
    </row>
    <row r="6451" spans="46:47">
      <c r="AT6451" s="690"/>
      <c r="AU6451" s="690"/>
    </row>
    <row r="6452" spans="46:47">
      <c r="AT6452" s="690"/>
      <c r="AU6452" s="690"/>
    </row>
    <row r="6453" spans="46:47">
      <c r="AT6453" s="690"/>
      <c r="AU6453" s="690"/>
    </row>
    <row r="6454" spans="46:47">
      <c r="AT6454" s="690"/>
      <c r="AU6454" s="690"/>
    </row>
    <row r="6455" spans="46:47">
      <c r="AT6455" s="690"/>
      <c r="AU6455" s="690"/>
    </row>
    <row r="6456" spans="46:47">
      <c r="AT6456" s="690"/>
      <c r="AU6456" s="690"/>
    </row>
    <row r="6457" spans="46:47">
      <c r="AT6457" s="690"/>
      <c r="AU6457" s="690"/>
    </row>
    <row r="6458" spans="46:47">
      <c r="AT6458" s="690"/>
      <c r="AU6458" s="690"/>
    </row>
    <row r="6459" spans="46:47">
      <c r="AT6459" s="690"/>
      <c r="AU6459" s="690"/>
    </row>
    <row r="6460" spans="46:47">
      <c r="AT6460" s="690"/>
      <c r="AU6460" s="690"/>
    </row>
    <row r="6461" spans="46:47">
      <c r="AT6461" s="690"/>
      <c r="AU6461" s="690"/>
    </row>
    <row r="6462" spans="46:47">
      <c r="AT6462" s="690"/>
      <c r="AU6462" s="690"/>
    </row>
    <row r="6463" spans="46:47">
      <c r="AT6463" s="690"/>
      <c r="AU6463" s="690"/>
    </row>
    <row r="6464" spans="46:47">
      <c r="AT6464" s="690"/>
      <c r="AU6464" s="690"/>
    </row>
    <row r="6465" spans="46:47">
      <c r="AT6465" s="690"/>
      <c r="AU6465" s="690"/>
    </row>
    <row r="6466" spans="46:47">
      <c r="AT6466" s="690"/>
      <c r="AU6466" s="690"/>
    </row>
    <row r="6467" spans="46:47">
      <c r="AT6467" s="690"/>
      <c r="AU6467" s="690"/>
    </row>
    <row r="6468" spans="46:47">
      <c r="AT6468" s="690"/>
      <c r="AU6468" s="690"/>
    </row>
    <row r="6469" spans="46:47">
      <c r="AT6469" s="690"/>
      <c r="AU6469" s="690"/>
    </row>
    <row r="6470" spans="46:47">
      <c r="AT6470" s="690"/>
      <c r="AU6470" s="690"/>
    </row>
    <row r="6471" spans="46:47">
      <c r="AT6471" s="690"/>
      <c r="AU6471" s="690"/>
    </row>
    <row r="6472" spans="46:47">
      <c r="AT6472" s="690"/>
      <c r="AU6472" s="690"/>
    </row>
    <row r="6473" spans="46:47">
      <c r="AT6473" s="690"/>
      <c r="AU6473" s="690"/>
    </row>
    <row r="6474" spans="46:47">
      <c r="AT6474" s="690"/>
      <c r="AU6474" s="690"/>
    </row>
    <row r="6475" spans="46:47">
      <c r="AT6475" s="690"/>
      <c r="AU6475" s="690"/>
    </row>
    <row r="6476" spans="46:47">
      <c r="AT6476" s="690"/>
      <c r="AU6476" s="690"/>
    </row>
    <row r="6477" spans="46:47">
      <c r="AT6477" s="690"/>
      <c r="AU6477" s="690"/>
    </row>
    <row r="6478" spans="46:47">
      <c r="AT6478" s="690"/>
      <c r="AU6478" s="690"/>
    </row>
    <row r="6479" spans="46:47">
      <c r="AT6479" s="690"/>
      <c r="AU6479" s="690"/>
    </row>
    <row r="6480" spans="46:47">
      <c r="AT6480" s="690"/>
      <c r="AU6480" s="690"/>
    </row>
    <row r="6481" spans="46:47">
      <c r="AT6481" s="690"/>
      <c r="AU6481" s="690"/>
    </row>
    <row r="6482" spans="46:47">
      <c r="AT6482" s="690"/>
      <c r="AU6482" s="690"/>
    </row>
    <row r="6483" spans="46:47">
      <c r="AT6483" s="690"/>
      <c r="AU6483" s="690"/>
    </row>
    <row r="6484" spans="46:47">
      <c r="AT6484" s="690"/>
      <c r="AU6484" s="690"/>
    </row>
    <row r="6485" spans="46:47">
      <c r="AT6485" s="690"/>
      <c r="AU6485" s="690"/>
    </row>
    <row r="6486" spans="46:47">
      <c r="AT6486" s="690"/>
      <c r="AU6486" s="690"/>
    </row>
    <row r="6487" spans="46:47">
      <c r="AT6487" s="690"/>
      <c r="AU6487" s="690"/>
    </row>
    <row r="6488" spans="46:47">
      <c r="AT6488" s="690"/>
      <c r="AU6488" s="690"/>
    </row>
    <row r="6489" spans="46:47">
      <c r="AT6489" s="690"/>
      <c r="AU6489" s="690"/>
    </row>
    <row r="6490" spans="46:47">
      <c r="AT6490" s="690"/>
      <c r="AU6490" s="690"/>
    </row>
    <row r="6491" spans="46:47">
      <c r="AT6491" s="690"/>
      <c r="AU6491" s="690"/>
    </row>
    <row r="6492" spans="46:47">
      <c r="AT6492" s="690"/>
      <c r="AU6492" s="690"/>
    </row>
    <row r="6493" spans="46:47">
      <c r="AT6493" s="690"/>
      <c r="AU6493" s="690"/>
    </row>
    <row r="6494" spans="46:47">
      <c r="AT6494" s="690"/>
      <c r="AU6494" s="690"/>
    </row>
    <row r="6495" spans="46:47">
      <c r="AT6495" s="690"/>
      <c r="AU6495" s="690"/>
    </row>
    <row r="6496" spans="46:47">
      <c r="AT6496" s="690"/>
      <c r="AU6496" s="690"/>
    </row>
    <row r="6497" spans="46:47">
      <c r="AT6497" s="690"/>
      <c r="AU6497" s="690"/>
    </row>
    <row r="6498" spans="46:47">
      <c r="AT6498" s="690"/>
      <c r="AU6498" s="690"/>
    </row>
    <row r="6499" spans="46:47">
      <c r="AT6499" s="690"/>
      <c r="AU6499" s="690"/>
    </row>
    <row r="6500" spans="46:47">
      <c r="AT6500" s="690"/>
      <c r="AU6500" s="690"/>
    </row>
    <row r="6501" spans="46:47">
      <c r="AT6501" s="690"/>
      <c r="AU6501" s="690"/>
    </row>
    <row r="6502" spans="46:47">
      <c r="AT6502" s="690"/>
      <c r="AU6502" s="690"/>
    </row>
    <row r="6503" spans="46:47">
      <c r="AT6503" s="690"/>
      <c r="AU6503" s="690"/>
    </row>
    <row r="6504" spans="46:47">
      <c r="AT6504" s="690"/>
      <c r="AU6504" s="690"/>
    </row>
    <row r="6505" spans="46:47">
      <c r="AT6505" s="690"/>
      <c r="AU6505" s="690"/>
    </row>
    <row r="6506" spans="46:47">
      <c r="AT6506" s="690"/>
      <c r="AU6506" s="690"/>
    </row>
    <row r="6507" spans="46:47">
      <c r="AT6507" s="690"/>
      <c r="AU6507" s="690"/>
    </row>
    <row r="6508" spans="46:47">
      <c r="AT6508" s="690"/>
      <c r="AU6508" s="690"/>
    </row>
    <row r="6509" spans="46:47">
      <c r="AT6509" s="690"/>
      <c r="AU6509" s="690"/>
    </row>
    <row r="6510" spans="46:47">
      <c r="AT6510" s="690"/>
      <c r="AU6510" s="690"/>
    </row>
    <row r="6511" spans="46:47">
      <c r="AT6511" s="690"/>
      <c r="AU6511" s="690"/>
    </row>
    <row r="6512" spans="46:47">
      <c r="AT6512" s="690"/>
      <c r="AU6512" s="690"/>
    </row>
    <row r="6513" spans="46:47">
      <c r="AT6513" s="690"/>
      <c r="AU6513" s="690"/>
    </row>
    <row r="6514" spans="46:47">
      <c r="AT6514" s="690"/>
      <c r="AU6514" s="690"/>
    </row>
    <row r="6515" spans="46:47">
      <c r="AT6515" s="690"/>
      <c r="AU6515" s="690"/>
    </row>
    <row r="6516" spans="46:47">
      <c r="AT6516" s="690"/>
      <c r="AU6516" s="690"/>
    </row>
    <row r="6517" spans="46:47">
      <c r="AT6517" s="690"/>
      <c r="AU6517" s="690"/>
    </row>
    <row r="6518" spans="46:47">
      <c r="AT6518" s="690"/>
      <c r="AU6518" s="690"/>
    </row>
    <row r="6519" spans="46:47">
      <c r="AT6519" s="690"/>
      <c r="AU6519" s="690"/>
    </row>
    <row r="6520" spans="46:47">
      <c r="AT6520" s="690"/>
      <c r="AU6520" s="690"/>
    </row>
    <row r="6521" spans="46:47">
      <c r="AT6521" s="690"/>
      <c r="AU6521" s="690"/>
    </row>
    <row r="6522" spans="46:47">
      <c r="AT6522" s="690"/>
      <c r="AU6522" s="690"/>
    </row>
    <row r="6523" spans="46:47">
      <c r="AT6523" s="690"/>
      <c r="AU6523" s="690"/>
    </row>
    <row r="6524" spans="46:47">
      <c r="AT6524" s="690"/>
      <c r="AU6524" s="690"/>
    </row>
    <row r="6525" spans="46:47">
      <c r="AT6525" s="690"/>
      <c r="AU6525" s="690"/>
    </row>
    <row r="6526" spans="46:47">
      <c r="AT6526" s="690"/>
      <c r="AU6526" s="690"/>
    </row>
    <row r="6527" spans="46:47">
      <c r="AT6527" s="690"/>
      <c r="AU6527" s="690"/>
    </row>
    <row r="6528" spans="46:47">
      <c r="AT6528" s="690"/>
      <c r="AU6528" s="690"/>
    </row>
    <row r="6529" spans="46:47">
      <c r="AT6529" s="690"/>
      <c r="AU6529" s="690"/>
    </row>
    <row r="6530" spans="46:47">
      <c r="AT6530" s="690"/>
      <c r="AU6530" s="690"/>
    </row>
    <row r="6531" spans="46:47">
      <c r="AT6531" s="690"/>
      <c r="AU6531" s="690"/>
    </row>
    <row r="6532" spans="46:47">
      <c r="AT6532" s="690"/>
      <c r="AU6532" s="690"/>
    </row>
    <row r="6533" spans="46:47">
      <c r="AT6533" s="690"/>
      <c r="AU6533" s="690"/>
    </row>
    <row r="6534" spans="46:47">
      <c r="AT6534" s="690"/>
      <c r="AU6534" s="690"/>
    </row>
    <row r="6535" spans="46:47">
      <c r="AT6535" s="690"/>
      <c r="AU6535" s="690"/>
    </row>
    <row r="6536" spans="46:47">
      <c r="AT6536" s="690"/>
      <c r="AU6536" s="690"/>
    </row>
    <row r="6537" spans="46:47">
      <c r="AT6537" s="690"/>
      <c r="AU6537" s="690"/>
    </row>
    <row r="6538" spans="46:47">
      <c r="AT6538" s="690"/>
      <c r="AU6538" s="690"/>
    </row>
    <row r="6539" spans="46:47">
      <c r="AT6539" s="690"/>
      <c r="AU6539" s="690"/>
    </row>
    <row r="6540" spans="46:47">
      <c r="AT6540" s="690"/>
      <c r="AU6540" s="690"/>
    </row>
    <row r="6541" spans="46:47">
      <c r="AT6541" s="690"/>
      <c r="AU6541" s="690"/>
    </row>
    <row r="6542" spans="46:47">
      <c r="AT6542" s="690"/>
      <c r="AU6542" s="690"/>
    </row>
    <row r="6543" spans="46:47">
      <c r="AT6543" s="690"/>
      <c r="AU6543" s="690"/>
    </row>
    <row r="6544" spans="46:47">
      <c r="AT6544" s="690"/>
      <c r="AU6544" s="690"/>
    </row>
    <row r="6545" spans="46:47">
      <c r="AT6545" s="690"/>
      <c r="AU6545" s="690"/>
    </row>
    <row r="6546" spans="46:47">
      <c r="AT6546" s="690"/>
      <c r="AU6546" s="690"/>
    </row>
    <row r="6547" spans="46:47">
      <c r="AT6547" s="690"/>
      <c r="AU6547" s="690"/>
    </row>
    <row r="6548" spans="46:47">
      <c r="AT6548" s="690"/>
      <c r="AU6548" s="690"/>
    </row>
    <row r="6549" spans="46:47">
      <c r="AT6549" s="690"/>
      <c r="AU6549" s="690"/>
    </row>
    <row r="6550" spans="46:47">
      <c r="AT6550" s="690"/>
      <c r="AU6550" s="690"/>
    </row>
    <row r="6551" spans="46:47">
      <c r="AT6551" s="690"/>
      <c r="AU6551" s="690"/>
    </row>
    <row r="6552" spans="46:47">
      <c r="AT6552" s="690"/>
      <c r="AU6552" s="690"/>
    </row>
    <row r="6553" spans="46:47">
      <c r="AT6553" s="690"/>
      <c r="AU6553" s="690"/>
    </row>
    <row r="6554" spans="46:47">
      <c r="AT6554" s="690"/>
      <c r="AU6554" s="690"/>
    </row>
    <row r="6555" spans="46:47">
      <c r="AT6555" s="690"/>
      <c r="AU6555" s="690"/>
    </row>
    <row r="6556" spans="46:47">
      <c r="AT6556" s="690"/>
      <c r="AU6556" s="690"/>
    </row>
    <row r="6557" spans="46:47">
      <c r="AT6557" s="690"/>
      <c r="AU6557" s="690"/>
    </row>
    <row r="6558" spans="46:47">
      <c r="AT6558" s="690"/>
      <c r="AU6558" s="690"/>
    </row>
    <row r="6559" spans="46:47">
      <c r="AT6559" s="690"/>
      <c r="AU6559" s="690"/>
    </row>
    <row r="6560" spans="46:47">
      <c r="AT6560" s="690"/>
      <c r="AU6560" s="690"/>
    </row>
    <row r="6561" spans="46:47">
      <c r="AT6561" s="690"/>
      <c r="AU6561" s="690"/>
    </row>
    <row r="6562" spans="46:47">
      <c r="AT6562" s="690"/>
      <c r="AU6562" s="690"/>
    </row>
    <row r="6563" spans="46:47">
      <c r="AT6563" s="690"/>
      <c r="AU6563" s="690"/>
    </row>
    <row r="6564" spans="46:47">
      <c r="AT6564" s="690"/>
      <c r="AU6564" s="690"/>
    </row>
    <row r="6565" spans="46:47">
      <c r="AT6565" s="690"/>
      <c r="AU6565" s="690"/>
    </row>
    <row r="6566" spans="46:47">
      <c r="AT6566" s="690"/>
      <c r="AU6566" s="690"/>
    </row>
    <row r="6567" spans="46:47">
      <c r="AT6567" s="690"/>
      <c r="AU6567" s="690"/>
    </row>
    <row r="6568" spans="46:47">
      <c r="AT6568" s="690"/>
      <c r="AU6568" s="690"/>
    </row>
    <row r="6569" spans="46:47">
      <c r="AT6569" s="690"/>
      <c r="AU6569" s="690"/>
    </row>
    <row r="6570" spans="46:47">
      <c r="AT6570" s="690"/>
      <c r="AU6570" s="690"/>
    </row>
    <row r="6571" spans="46:47">
      <c r="AT6571" s="690"/>
      <c r="AU6571" s="690"/>
    </row>
    <row r="6572" spans="46:47">
      <c r="AT6572" s="690"/>
      <c r="AU6572" s="690"/>
    </row>
    <row r="6573" spans="46:47">
      <c r="AT6573" s="690"/>
      <c r="AU6573" s="690"/>
    </row>
    <row r="6574" spans="46:47">
      <c r="AT6574" s="690"/>
      <c r="AU6574" s="690"/>
    </row>
    <row r="6575" spans="46:47">
      <c r="AT6575" s="690"/>
      <c r="AU6575" s="690"/>
    </row>
    <row r="6576" spans="46:47">
      <c r="AT6576" s="690"/>
      <c r="AU6576" s="690"/>
    </row>
    <row r="6577" spans="46:47">
      <c r="AT6577" s="690"/>
      <c r="AU6577" s="690"/>
    </row>
    <row r="6578" spans="46:47">
      <c r="AT6578" s="690"/>
      <c r="AU6578" s="690"/>
    </row>
    <row r="6579" spans="46:47">
      <c r="AT6579" s="690"/>
      <c r="AU6579" s="690"/>
    </row>
    <row r="6580" spans="46:47">
      <c r="AT6580" s="690"/>
      <c r="AU6580" s="690"/>
    </row>
    <row r="6581" spans="46:47">
      <c r="AT6581" s="690"/>
      <c r="AU6581" s="690"/>
    </row>
    <row r="6582" spans="46:47">
      <c r="AT6582" s="690"/>
      <c r="AU6582" s="690"/>
    </row>
    <row r="6583" spans="46:47">
      <c r="AT6583" s="690"/>
      <c r="AU6583" s="690"/>
    </row>
    <row r="6584" spans="46:47">
      <c r="AT6584" s="690"/>
      <c r="AU6584" s="690"/>
    </row>
    <row r="6585" spans="46:47">
      <c r="AT6585" s="690"/>
      <c r="AU6585" s="690"/>
    </row>
    <row r="6586" spans="46:47">
      <c r="AT6586" s="690"/>
      <c r="AU6586" s="690"/>
    </row>
    <row r="6587" spans="46:47">
      <c r="AT6587" s="690"/>
      <c r="AU6587" s="690"/>
    </row>
    <row r="6588" spans="46:47">
      <c r="AT6588" s="690"/>
      <c r="AU6588" s="690"/>
    </row>
    <row r="6589" spans="46:47">
      <c r="AT6589" s="690"/>
      <c r="AU6589" s="690"/>
    </row>
    <row r="6590" spans="46:47">
      <c r="AT6590" s="690"/>
      <c r="AU6590" s="690"/>
    </row>
    <row r="6591" spans="46:47">
      <c r="AT6591" s="690"/>
      <c r="AU6591" s="690"/>
    </row>
    <row r="6592" spans="46:47">
      <c r="AT6592" s="690"/>
      <c r="AU6592" s="690"/>
    </row>
    <row r="6593" spans="46:47">
      <c r="AT6593" s="690"/>
      <c r="AU6593" s="690"/>
    </row>
    <row r="6594" spans="46:47">
      <c r="AT6594" s="690"/>
      <c r="AU6594" s="690"/>
    </row>
    <row r="6595" spans="46:47">
      <c r="AT6595" s="690"/>
      <c r="AU6595" s="690"/>
    </row>
    <row r="6596" spans="46:47">
      <c r="AT6596" s="690"/>
      <c r="AU6596" s="690"/>
    </row>
    <row r="6597" spans="46:47">
      <c r="AT6597" s="690"/>
      <c r="AU6597" s="690"/>
    </row>
    <row r="6598" spans="46:47">
      <c r="AT6598" s="690"/>
      <c r="AU6598" s="690"/>
    </row>
    <row r="6599" spans="46:47">
      <c r="AT6599" s="690"/>
      <c r="AU6599" s="690"/>
    </row>
    <row r="6600" spans="46:47">
      <c r="AT6600" s="690"/>
      <c r="AU6600" s="690"/>
    </row>
    <row r="6601" spans="46:47">
      <c r="AT6601" s="690"/>
      <c r="AU6601" s="690"/>
    </row>
    <row r="6602" spans="46:47">
      <c r="AT6602" s="690"/>
      <c r="AU6602" s="690"/>
    </row>
    <row r="6603" spans="46:47">
      <c r="AT6603" s="690"/>
      <c r="AU6603" s="690"/>
    </row>
    <row r="6604" spans="46:47">
      <c r="AT6604" s="690"/>
      <c r="AU6604" s="690"/>
    </row>
    <row r="6605" spans="46:47">
      <c r="AT6605" s="690"/>
      <c r="AU6605" s="690"/>
    </row>
    <row r="6606" spans="46:47">
      <c r="AT6606" s="690"/>
      <c r="AU6606" s="690"/>
    </row>
    <row r="6607" spans="46:47">
      <c r="AT6607" s="690"/>
      <c r="AU6607" s="690"/>
    </row>
    <row r="6608" spans="46:47">
      <c r="AT6608" s="690"/>
      <c r="AU6608" s="690"/>
    </row>
    <row r="6609" spans="46:47">
      <c r="AT6609" s="690"/>
      <c r="AU6609" s="690"/>
    </row>
    <row r="6610" spans="46:47">
      <c r="AT6610" s="690"/>
      <c r="AU6610" s="690"/>
    </row>
    <row r="6611" spans="46:47">
      <c r="AT6611" s="690"/>
      <c r="AU6611" s="690"/>
    </row>
    <row r="6612" spans="46:47">
      <c r="AT6612" s="690"/>
      <c r="AU6612" s="690"/>
    </row>
    <row r="6613" spans="46:47">
      <c r="AT6613" s="690"/>
      <c r="AU6613" s="690"/>
    </row>
    <row r="6614" spans="46:47">
      <c r="AT6614" s="690"/>
      <c r="AU6614" s="690"/>
    </row>
    <row r="6615" spans="46:47">
      <c r="AT6615" s="690"/>
      <c r="AU6615" s="690"/>
    </row>
    <row r="6616" spans="46:47">
      <c r="AT6616" s="690"/>
      <c r="AU6616" s="690"/>
    </row>
    <row r="6617" spans="46:47">
      <c r="AT6617" s="690"/>
      <c r="AU6617" s="690"/>
    </row>
    <row r="6618" spans="46:47">
      <c r="AT6618" s="690"/>
      <c r="AU6618" s="690"/>
    </row>
    <row r="6619" spans="46:47">
      <c r="AT6619" s="690"/>
      <c r="AU6619" s="690"/>
    </row>
    <row r="6620" spans="46:47">
      <c r="AT6620" s="690"/>
      <c r="AU6620" s="690"/>
    </row>
    <row r="6621" spans="46:47">
      <c r="AT6621" s="690"/>
      <c r="AU6621" s="690"/>
    </row>
    <row r="6622" spans="46:47">
      <c r="AT6622" s="690"/>
      <c r="AU6622" s="690"/>
    </row>
    <row r="6623" spans="46:47">
      <c r="AT6623" s="690"/>
      <c r="AU6623" s="690"/>
    </row>
    <row r="6624" spans="46:47">
      <c r="AT6624" s="690"/>
      <c r="AU6624" s="690"/>
    </row>
    <row r="6625" spans="46:47">
      <c r="AT6625" s="690"/>
      <c r="AU6625" s="690"/>
    </row>
    <row r="6626" spans="46:47">
      <c r="AT6626" s="690"/>
      <c r="AU6626" s="690"/>
    </row>
    <row r="6627" spans="46:47">
      <c r="AT6627" s="690"/>
      <c r="AU6627" s="690"/>
    </row>
    <row r="6628" spans="46:47">
      <c r="AT6628" s="690"/>
      <c r="AU6628" s="690"/>
    </row>
    <row r="6629" spans="46:47">
      <c r="AT6629" s="690"/>
      <c r="AU6629" s="690"/>
    </row>
    <row r="6630" spans="46:47">
      <c r="AT6630" s="690"/>
      <c r="AU6630" s="690"/>
    </row>
    <row r="6631" spans="46:47">
      <c r="AT6631" s="690"/>
      <c r="AU6631" s="690"/>
    </row>
    <row r="6632" spans="46:47">
      <c r="AT6632" s="690"/>
      <c r="AU6632" s="690"/>
    </row>
    <row r="6633" spans="46:47">
      <c r="AT6633" s="690"/>
      <c r="AU6633" s="690"/>
    </row>
    <row r="6634" spans="46:47">
      <c r="AT6634" s="690"/>
      <c r="AU6634" s="690"/>
    </row>
    <row r="6635" spans="46:47">
      <c r="AT6635" s="690"/>
      <c r="AU6635" s="690"/>
    </row>
    <row r="6636" spans="46:47">
      <c r="AT6636" s="690"/>
      <c r="AU6636" s="690"/>
    </row>
    <row r="6637" spans="46:47">
      <c r="AT6637" s="690"/>
      <c r="AU6637" s="690"/>
    </row>
    <row r="6638" spans="46:47">
      <c r="AT6638" s="690"/>
      <c r="AU6638" s="690"/>
    </row>
    <row r="6639" spans="46:47">
      <c r="AT6639" s="690"/>
      <c r="AU6639" s="690"/>
    </row>
    <row r="6640" spans="46:47">
      <c r="AT6640" s="690"/>
      <c r="AU6640" s="690"/>
    </row>
    <row r="6641" spans="46:47">
      <c r="AT6641" s="690"/>
      <c r="AU6641" s="690"/>
    </row>
    <row r="6642" spans="46:47">
      <c r="AT6642" s="690"/>
      <c r="AU6642" s="690"/>
    </row>
    <row r="6643" spans="46:47">
      <c r="AT6643" s="690"/>
      <c r="AU6643" s="690"/>
    </row>
    <row r="6644" spans="46:47">
      <c r="AT6644" s="690"/>
      <c r="AU6644" s="690"/>
    </row>
    <row r="6645" spans="46:47">
      <c r="AT6645" s="690"/>
      <c r="AU6645" s="690"/>
    </row>
    <row r="6646" spans="46:47">
      <c r="AT6646" s="690"/>
      <c r="AU6646" s="690"/>
    </row>
    <row r="6647" spans="46:47">
      <c r="AT6647" s="690"/>
      <c r="AU6647" s="690"/>
    </row>
    <row r="6648" spans="46:47">
      <c r="AT6648" s="690"/>
      <c r="AU6648" s="690"/>
    </row>
    <row r="6649" spans="46:47">
      <c r="AT6649" s="690"/>
      <c r="AU6649" s="690"/>
    </row>
    <row r="6650" spans="46:47">
      <c r="AT6650" s="690"/>
      <c r="AU6650" s="690"/>
    </row>
    <row r="6651" spans="46:47">
      <c r="AT6651" s="690"/>
      <c r="AU6651" s="690"/>
    </row>
    <row r="6652" spans="46:47">
      <c r="AT6652" s="690"/>
      <c r="AU6652" s="690"/>
    </row>
    <row r="6653" spans="46:47">
      <c r="AT6653" s="690"/>
      <c r="AU6653" s="690"/>
    </row>
    <row r="6654" spans="46:47">
      <c r="AT6654" s="690"/>
      <c r="AU6654" s="690"/>
    </row>
    <row r="6655" spans="46:47">
      <c r="AT6655" s="690"/>
      <c r="AU6655" s="690"/>
    </row>
    <row r="6656" spans="46:47">
      <c r="AT6656" s="690"/>
      <c r="AU6656" s="690"/>
    </row>
    <row r="6657" spans="46:47">
      <c r="AT6657" s="690"/>
      <c r="AU6657" s="690"/>
    </row>
    <row r="6658" spans="46:47">
      <c r="AT6658" s="690"/>
      <c r="AU6658" s="690"/>
    </row>
    <row r="6659" spans="46:47">
      <c r="AT6659" s="690"/>
      <c r="AU6659" s="690"/>
    </row>
    <row r="6660" spans="46:47">
      <c r="AT6660" s="690"/>
      <c r="AU6660" s="690"/>
    </row>
    <row r="6661" spans="46:47">
      <c r="AT6661" s="690"/>
      <c r="AU6661" s="690"/>
    </row>
    <row r="6662" spans="46:47">
      <c r="AT6662" s="690"/>
      <c r="AU6662" s="690"/>
    </row>
    <row r="6663" spans="46:47">
      <c r="AT6663" s="690"/>
      <c r="AU6663" s="690"/>
    </row>
    <row r="6664" spans="46:47">
      <c r="AT6664" s="690"/>
      <c r="AU6664" s="690"/>
    </row>
    <row r="6665" spans="46:47">
      <c r="AT6665" s="690"/>
      <c r="AU6665" s="690"/>
    </row>
    <row r="6666" spans="46:47">
      <c r="AT6666" s="690"/>
      <c r="AU6666" s="690"/>
    </row>
    <row r="6667" spans="46:47">
      <c r="AT6667" s="690"/>
      <c r="AU6667" s="690"/>
    </row>
    <row r="6668" spans="46:47">
      <c r="AT6668" s="690"/>
      <c r="AU6668" s="690"/>
    </row>
    <row r="6669" spans="46:47">
      <c r="AT6669" s="690"/>
      <c r="AU6669" s="690"/>
    </row>
    <row r="6670" spans="46:47">
      <c r="AT6670" s="690"/>
      <c r="AU6670" s="690"/>
    </row>
    <row r="6671" spans="46:47">
      <c r="AT6671" s="690"/>
      <c r="AU6671" s="690"/>
    </row>
    <row r="6672" spans="46:47">
      <c r="AT6672" s="690"/>
      <c r="AU6672" s="690"/>
    </row>
    <row r="6673" spans="46:47">
      <c r="AT6673" s="690"/>
      <c r="AU6673" s="690"/>
    </row>
    <row r="6674" spans="46:47">
      <c r="AT6674" s="690"/>
      <c r="AU6674" s="690"/>
    </row>
    <row r="6675" spans="46:47">
      <c r="AT6675" s="690"/>
      <c r="AU6675" s="690"/>
    </row>
    <row r="6676" spans="46:47">
      <c r="AT6676" s="690"/>
      <c r="AU6676" s="690"/>
    </row>
    <row r="6677" spans="46:47">
      <c r="AT6677" s="690"/>
      <c r="AU6677" s="690"/>
    </row>
    <row r="6678" spans="46:47">
      <c r="AT6678" s="690"/>
      <c r="AU6678" s="690"/>
    </row>
    <row r="6679" spans="46:47">
      <c r="AT6679" s="690"/>
      <c r="AU6679" s="690"/>
    </row>
    <row r="6680" spans="46:47">
      <c r="AT6680" s="690"/>
      <c r="AU6680" s="690"/>
    </row>
    <row r="6681" spans="46:47">
      <c r="AT6681" s="690"/>
      <c r="AU6681" s="690"/>
    </row>
    <row r="6682" spans="46:47">
      <c r="AT6682" s="690"/>
      <c r="AU6682" s="690"/>
    </row>
    <row r="6683" spans="46:47">
      <c r="AT6683" s="690"/>
      <c r="AU6683" s="690"/>
    </row>
    <row r="6684" spans="46:47">
      <c r="AT6684" s="690"/>
      <c r="AU6684" s="690"/>
    </row>
    <row r="6685" spans="46:47">
      <c r="AT6685" s="690"/>
      <c r="AU6685" s="690"/>
    </row>
    <row r="6686" spans="46:47">
      <c r="AT6686" s="690"/>
      <c r="AU6686" s="690"/>
    </row>
    <row r="6687" spans="46:47">
      <c r="AT6687" s="690"/>
      <c r="AU6687" s="690"/>
    </row>
    <row r="6688" spans="46:47">
      <c r="AT6688" s="690"/>
      <c r="AU6688" s="690"/>
    </row>
    <row r="6689" spans="46:47">
      <c r="AT6689" s="690"/>
      <c r="AU6689" s="690"/>
    </row>
    <row r="6690" spans="46:47">
      <c r="AT6690" s="690"/>
      <c r="AU6690" s="690"/>
    </row>
    <row r="6691" spans="46:47">
      <c r="AT6691" s="690"/>
      <c r="AU6691" s="690"/>
    </row>
    <row r="6692" spans="46:47">
      <c r="AT6692" s="690"/>
      <c r="AU6692" s="690"/>
    </row>
    <row r="6693" spans="46:47">
      <c r="AT6693" s="690"/>
      <c r="AU6693" s="690"/>
    </row>
    <row r="6694" spans="46:47">
      <c r="AT6694" s="690"/>
      <c r="AU6694" s="690"/>
    </row>
    <row r="6695" spans="46:47">
      <c r="AT6695" s="690"/>
      <c r="AU6695" s="690"/>
    </row>
    <row r="6696" spans="46:47">
      <c r="AT6696" s="690"/>
      <c r="AU6696" s="690"/>
    </row>
    <row r="6697" spans="46:47">
      <c r="AT6697" s="690"/>
      <c r="AU6697" s="690"/>
    </row>
    <row r="6698" spans="46:47">
      <c r="AT6698" s="690"/>
      <c r="AU6698" s="690"/>
    </row>
    <row r="6699" spans="46:47">
      <c r="AT6699" s="690"/>
      <c r="AU6699" s="690"/>
    </row>
    <row r="6700" spans="46:47">
      <c r="AT6700" s="690"/>
      <c r="AU6700" s="690"/>
    </row>
    <row r="6701" spans="46:47">
      <c r="AT6701" s="690"/>
      <c r="AU6701" s="690"/>
    </row>
    <row r="6702" spans="46:47">
      <c r="AT6702" s="690"/>
      <c r="AU6702" s="690"/>
    </row>
    <row r="6703" spans="46:47">
      <c r="AT6703" s="690"/>
      <c r="AU6703" s="690"/>
    </row>
    <row r="6704" spans="46:47">
      <c r="AT6704" s="690"/>
      <c r="AU6704" s="690"/>
    </row>
    <row r="6705" spans="46:47">
      <c r="AT6705" s="690"/>
      <c r="AU6705" s="690"/>
    </row>
    <row r="6706" spans="46:47">
      <c r="AT6706" s="690"/>
      <c r="AU6706" s="690"/>
    </row>
    <row r="6707" spans="46:47">
      <c r="AT6707" s="690"/>
      <c r="AU6707" s="690"/>
    </row>
    <row r="6708" spans="46:47">
      <c r="AT6708" s="690"/>
      <c r="AU6708" s="690"/>
    </row>
    <row r="6709" spans="46:47">
      <c r="AT6709" s="690"/>
      <c r="AU6709" s="690"/>
    </row>
    <row r="6710" spans="46:47">
      <c r="AT6710" s="690"/>
      <c r="AU6710" s="690"/>
    </row>
    <row r="6711" spans="46:47">
      <c r="AT6711" s="690"/>
      <c r="AU6711" s="690"/>
    </row>
    <row r="6712" spans="46:47">
      <c r="AT6712" s="690"/>
      <c r="AU6712" s="690"/>
    </row>
    <row r="6713" spans="46:47">
      <c r="AT6713" s="690"/>
      <c r="AU6713" s="690"/>
    </row>
    <row r="6714" spans="46:47">
      <c r="AT6714" s="690"/>
      <c r="AU6714" s="690"/>
    </row>
    <row r="6715" spans="46:47">
      <c r="AT6715" s="690"/>
      <c r="AU6715" s="690"/>
    </row>
    <row r="6716" spans="46:47">
      <c r="AT6716" s="690"/>
      <c r="AU6716" s="690"/>
    </row>
    <row r="6717" spans="46:47">
      <c r="AT6717" s="690"/>
      <c r="AU6717" s="690"/>
    </row>
    <row r="6718" spans="46:47">
      <c r="AT6718" s="690"/>
      <c r="AU6718" s="690"/>
    </row>
    <row r="6719" spans="46:47">
      <c r="AT6719" s="690"/>
      <c r="AU6719" s="690"/>
    </row>
    <row r="6720" spans="46:47">
      <c r="AT6720" s="690"/>
      <c r="AU6720" s="690"/>
    </row>
    <row r="6721" spans="46:47">
      <c r="AT6721" s="690"/>
      <c r="AU6721" s="690"/>
    </row>
    <row r="6722" spans="46:47">
      <c r="AT6722" s="690"/>
      <c r="AU6722" s="690"/>
    </row>
    <row r="6723" spans="46:47">
      <c r="AT6723" s="690"/>
      <c r="AU6723" s="690"/>
    </row>
    <row r="6724" spans="46:47">
      <c r="AT6724" s="690"/>
      <c r="AU6724" s="690"/>
    </row>
    <row r="6725" spans="46:47">
      <c r="AT6725" s="690"/>
      <c r="AU6725" s="690"/>
    </row>
    <row r="6726" spans="46:47">
      <c r="AT6726" s="690"/>
      <c r="AU6726" s="690"/>
    </row>
    <row r="6727" spans="46:47">
      <c r="AT6727" s="690"/>
      <c r="AU6727" s="690"/>
    </row>
    <row r="6728" spans="46:47">
      <c r="AT6728" s="690"/>
      <c r="AU6728" s="690"/>
    </row>
    <row r="6729" spans="46:47">
      <c r="AT6729" s="690"/>
      <c r="AU6729" s="690"/>
    </row>
    <row r="6730" spans="46:47">
      <c r="AT6730" s="690"/>
      <c r="AU6730" s="690"/>
    </row>
    <row r="6731" spans="46:47">
      <c r="AT6731" s="690"/>
      <c r="AU6731" s="690"/>
    </row>
    <row r="6732" spans="46:47">
      <c r="AT6732" s="690"/>
      <c r="AU6732" s="690"/>
    </row>
    <row r="6733" spans="46:47">
      <c r="AT6733" s="690"/>
      <c r="AU6733" s="690"/>
    </row>
    <row r="6734" spans="46:47">
      <c r="AT6734" s="690"/>
      <c r="AU6734" s="690"/>
    </row>
    <row r="6735" spans="46:47">
      <c r="AT6735" s="690"/>
      <c r="AU6735" s="690"/>
    </row>
    <row r="6736" spans="46:47">
      <c r="AT6736" s="690"/>
      <c r="AU6736" s="690"/>
    </row>
    <row r="6737" spans="46:47">
      <c r="AT6737" s="690"/>
      <c r="AU6737" s="690"/>
    </row>
    <row r="6738" spans="46:47">
      <c r="AT6738" s="690"/>
      <c r="AU6738" s="690"/>
    </row>
    <row r="6739" spans="46:47">
      <c r="AT6739" s="690"/>
      <c r="AU6739" s="690"/>
    </row>
    <row r="6740" spans="46:47">
      <c r="AT6740" s="690"/>
      <c r="AU6740" s="690"/>
    </row>
    <row r="6741" spans="46:47">
      <c r="AT6741" s="690"/>
      <c r="AU6741" s="690"/>
    </row>
    <row r="6742" spans="46:47">
      <c r="AT6742" s="690"/>
      <c r="AU6742" s="690"/>
    </row>
    <row r="6743" spans="46:47">
      <c r="AT6743" s="690"/>
      <c r="AU6743" s="690"/>
    </row>
    <row r="6744" spans="46:47">
      <c r="AT6744" s="690"/>
      <c r="AU6744" s="690"/>
    </row>
    <row r="6745" spans="46:47">
      <c r="AT6745" s="690"/>
      <c r="AU6745" s="690"/>
    </row>
    <row r="6746" spans="46:47">
      <c r="AT6746" s="690"/>
      <c r="AU6746" s="690"/>
    </row>
    <row r="6747" spans="46:47">
      <c r="AT6747" s="690"/>
      <c r="AU6747" s="690"/>
    </row>
    <row r="6748" spans="46:47">
      <c r="AT6748" s="690"/>
      <c r="AU6748" s="690"/>
    </row>
    <row r="6749" spans="46:47">
      <c r="AT6749" s="690"/>
      <c r="AU6749" s="690"/>
    </row>
    <row r="6750" spans="46:47">
      <c r="AT6750" s="690"/>
      <c r="AU6750" s="690"/>
    </row>
    <row r="6751" spans="46:47">
      <c r="AT6751" s="690"/>
      <c r="AU6751" s="690"/>
    </row>
    <row r="6752" spans="46:47">
      <c r="AT6752" s="690"/>
      <c r="AU6752" s="690"/>
    </row>
    <row r="6753" spans="46:47">
      <c r="AT6753" s="690"/>
      <c r="AU6753" s="690"/>
    </row>
    <row r="6754" spans="46:47">
      <c r="AT6754" s="690"/>
      <c r="AU6754" s="690"/>
    </row>
    <row r="6755" spans="46:47">
      <c r="AT6755" s="690"/>
      <c r="AU6755" s="690"/>
    </row>
    <row r="6756" spans="46:47">
      <c r="AT6756" s="690"/>
      <c r="AU6756" s="690"/>
    </row>
    <row r="6757" spans="46:47">
      <c r="AT6757" s="690"/>
      <c r="AU6757" s="690"/>
    </row>
    <row r="6758" spans="46:47">
      <c r="AT6758" s="690"/>
      <c r="AU6758" s="690"/>
    </row>
    <row r="6759" spans="46:47">
      <c r="AT6759" s="690"/>
      <c r="AU6759" s="690"/>
    </row>
    <row r="6760" spans="46:47">
      <c r="AT6760" s="690"/>
      <c r="AU6760" s="690"/>
    </row>
    <row r="6761" spans="46:47">
      <c r="AT6761" s="690"/>
      <c r="AU6761" s="690"/>
    </row>
    <row r="6762" spans="46:47">
      <c r="AT6762" s="690"/>
      <c r="AU6762" s="690"/>
    </row>
    <row r="6763" spans="46:47">
      <c r="AT6763" s="690"/>
      <c r="AU6763" s="690"/>
    </row>
    <row r="6764" spans="46:47">
      <c r="AT6764" s="690"/>
      <c r="AU6764" s="690"/>
    </row>
    <row r="6765" spans="46:47">
      <c r="AT6765" s="690"/>
      <c r="AU6765" s="690"/>
    </row>
    <row r="6766" spans="46:47">
      <c r="AT6766" s="690"/>
      <c r="AU6766" s="690"/>
    </row>
    <row r="6767" spans="46:47">
      <c r="AT6767" s="690"/>
      <c r="AU6767" s="690"/>
    </row>
    <row r="6768" spans="46:47">
      <c r="AT6768" s="690"/>
      <c r="AU6768" s="690"/>
    </row>
    <row r="6769" spans="46:47">
      <c r="AT6769" s="690"/>
      <c r="AU6769" s="690"/>
    </row>
    <row r="6770" spans="46:47">
      <c r="AT6770" s="690"/>
      <c r="AU6770" s="690"/>
    </row>
    <row r="6771" spans="46:47">
      <c r="AT6771" s="690"/>
      <c r="AU6771" s="690"/>
    </row>
    <row r="6772" spans="46:47">
      <c r="AT6772" s="690"/>
      <c r="AU6772" s="690"/>
    </row>
    <row r="6773" spans="46:47">
      <c r="AT6773" s="690"/>
      <c r="AU6773" s="690"/>
    </row>
    <row r="6774" spans="46:47">
      <c r="AT6774" s="690"/>
      <c r="AU6774" s="690"/>
    </row>
    <row r="6775" spans="46:47">
      <c r="AT6775" s="690"/>
      <c r="AU6775" s="690"/>
    </row>
    <row r="6776" spans="46:47">
      <c r="AT6776" s="690"/>
      <c r="AU6776" s="690"/>
    </row>
    <row r="6777" spans="46:47">
      <c r="AT6777" s="690"/>
      <c r="AU6777" s="690"/>
    </row>
    <row r="6778" spans="46:47">
      <c r="AT6778" s="690"/>
      <c r="AU6778" s="690"/>
    </row>
    <row r="6779" spans="46:47">
      <c r="AT6779" s="690"/>
      <c r="AU6779" s="690"/>
    </row>
    <row r="6780" spans="46:47">
      <c r="AT6780" s="690"/>
      <c r="AU6780" s="690"/>
    </row>
    <row r="6781" spans="46:47">
      <c r="AT6781" s="690"/>
      <c r="AU6781" s="690"/>
    </row>
    <row r="6782" spans="46:47">
      <c r="AT6782" s="690"/>
      <c r="AU6782" s="690"/>
    </row>
    <row r="6783" spans="46:47">
      <c r="AT6783" s="690"/>
      <c r="AU6783" s="690"/>
    </row>
    <row r="6784" spans="46:47">
      <c r="AT6784" s="690"/>
      <c r="AU6784" s="690"/>
    </row>
    <row r="6785" spans="46:47">
      <c r="AT6785" s="690"/>
      <c r="AU6785" s="690"/>
    </row>
    <row r="6786" spans="46:47">
      <c r="AT6786" s="690"/>
      <c r="AU6786" s="690"/>
    </row>
    <row r="6787" spans="46:47">
      <c r="AT6787" s="690"/>
      <c r="AU6787" s="690"/>
    </row>
    <row r="6788" spans="46:47">
      <c r="AT6788" s="690"/>
      <c r="AU6788" s="690"/>
    </row>
    <row r="6789" spans="46:47">
      <c r="AT6789" s="690"/>
      <c r="AU6789" s="690"/>
    </row>
    <row r="6790" spans="46:47">
      <c r="AT6790" s="690"/>
      <c r="AU6790" s="690"/>
    </row>
    <row r="6791" spans="46:47">
      <c r="AT6791" s="690"/>
      <c r="AU6791" s="690"/>
    </row>
    <row r="6792" spans="46:47">
      <c r="AT6792" s="690"/>
      <c r="AU6792" s="690"/>
    </row>
    <row r="6793" spans="46:47">
      <c r="AT6793" s="690"/>
      <c r="AU6793" s="690"/>
    </row>
    <row r="6794" spans="46:47">
      <c r="AT6794" s="690"/>
      <c r="AU6794" s="690"/>
    </row>
    <row r="6795" spans="46:47">
      <c r="AT6795" s="690"/>
      <c r="AU6795" s="690"/>
    </row>
    <row r="6796" spans="46:47">
      <c r="AT6796" s="690"/>
      <c r="AU6796" s="690"/>
    </row>
    <row r="6797" spans="46:47">
      <c r="AT6797" s="690"/>
      <c r="AU6797" s="690"/>
    </row>
    <row r="6798" spans="46:47">
      <c r="AT6798" s="690"/>
      <c r="AU6798" s="690"/>
    </row>
    <row r="6799" spans="46:47">
      <c r="AT6799" s="690"/>
      <c r="AU6799" s="690"/>
    </row>
    <row r="6800" spans="46:47">
      <c r="AT6800" s="690"/>
      <c r="AU6800" s="690"/>
    </row>
    <row r="6801" spans="46:47">
      <c r="AT6801" s="690"/>
      <c r="AU6801" s="690"/>
    </row>
    <row r="6802" spans="46:47">
      <c r="AT6802" s="690"/>
      <c r="AU6802" s="690"/>
    </row>
    <row r="6803" spans="46:47">
      <c r="AT6803" s="690"/>
      <c r="AU6803" s="690"/>
    </row>
    <row r="6804" spans="46:47">
      <c r="AT6804" s="690"/>
      <c r="AU6804" s="690"/>
    </row>
    <row r="6805" spans="46:47">
      <c r="AT6805" s="690"/>
      <c r="AU6805" s="690"/>
    </row>
    <row r="6806" spans="46:47">
      <c r="AT6806" s="690"/>
      <c r="AU6806" s="690"/>
    </row>
    <row r="6807" spans="46:47">
      <c r="AT6807" s="690"/>
      <c r="AU6807" s="690"/>
    </row>
    <row r="6808" spans="46:47">
      <c r="AT6808" s="690"/>
      <c r="AU6808" s="690"/>
    </row>
    <row r="6809" spans="46:47">
      <c r="AT6809" s="690"/>
      <c r="AU6809" s="690"/>
    </row>
    <row r="6810" spans="46:47">
      <c r="AT6810" s="690"/>
      <c r="AU6810" s="690"/>
    </row>
    <row r="6811" spans="46:47">
      <c r="AT6811" s="690"/>
      <c r="AU6811" s="690"/>
    </row>
    <row r="6812" spans="46:47">
      <c r="AT6812" s="690"/>
      <c r="AU6812" s="690"/>
    </row>
    <row r="6813" spans="46:47">
      <c r="AT6813" s="690"/>
      <c r="AU6813" s="690"/>
    </row>
    <row r="6814" spans="46:47">
      <c r="AT6814" s="690"/>
      <c r="AU6814" s="690"/>
    </row>
    <row r="6815" spans="46:47">
      <c r="AT6815" s="690"/>
      <c r="AU6815" s="690"/>
    </row>
    <row r="6816" spans="46:47">
      <c r="AT6816" s="690"/>
      <c r="AU6816" s="690"/>
    </row>
    <row r="6817" spans="46:47">
      <c r="AT6817" s="690"/>
      <c r="AU6817" s="690"/>
    </row>
    <row r="6818" spans="46:47">
      <c r="AT6818" s="690"/>
      <c r="AU6818" s="690"/>
    </row>
    <row r="6819" spans="46:47">
      <c r="AT6819" s="690"/>
      <c r="AU6819" s="690"/>
    </row>
    <row r="6820" spans="46:47">
      <c r="AT6820" s="690"/>
      <c r="AU6820" s="690"/>
    </row>
    <row r="6821" spans="46:47">
      <c r="AT6821" s="690"/>
      <c r="AU6821" s="690"/>
    </row>
    <row r="6822" spans="46:47">
      <c r="AT6822" s="690"/>
      <c r="AU6822" s="690"/>
    </row>
    <row r="6823" spans="46:47">
      <c r="AT6823" s="690"/>
      <c r="AU6823" s="690"/>
    </row>
    <row r="6824" spans="46:47">
      <c r="AT6824" s="690"/>
      <c r="AU6824" s="690"/>
    </row>
    <row r="6825" spans="46:47">
      <c r="AT6825" s="690"/>
      <c r="AU6825" s="690"/>
    </row>
    <row r="6826" spans="46:47">
      <c r="AT6826" s="690"/>
      <c r="AU6826" s="690"/>
    </row>
    <row r="6827" spans="46:47">
      <c r="AT6827" s="690"/>
      <c r="AU6827" s="690"/>
    </row>
    <row r="6828" spans="46:47">
      <c r="AT6828" s="690"/>
      <c r="AU6828" s="690"/>
    </row>
    <row r="6829" spans="46:47">
      <c r="AT6829" s="690"/>
      <c r="AU6829" s="690"/>
    </row>
    <row r="6830" spans="46:47">
      <c r="AT6830" s="690"/>
      <c r="AU6830" s="690"/>
    </row>
    <row r="6831" spans="46:47">
      <c r="AT6831" s="690"/>
      <c r="AU6831" s="690"/>
    </row>
    <row r="6832" spans="46:47">
      <c r="AT6832" s="690"/>
      <c r="AU6832" s="690"/>
    </row>
    <row r="6833" spans="46:47">
      <c r="AT6833" s="690"/>
      <c r="AU6833" s="690"/>
    </row>
    <row r="6834" spans="46:47">
      <c r="AT6834" s="690"/>
      <c r="AU6834" s="690"/>
    </row>
    <row r="6835" spans="46:47">
      <c r="AT6835" s="690"/>
      <c r="AU6835" s="690"/>
    </row>
    <row r="6836" spans="46:47">
      <c r="AT6836" s="690"/>
      <c r="AU6836" s="690"/>
    </row>
    <row r="6837" spans="46:47">
      <c r="AT6837" s="690"/>
      <c r="AU6837" s="690"/>
    </row>
    <row r="6838" spans="46:47">
      <c r="AT6838" s="690"/>
      <c r="AU6838" s="690"/>
    </row>
    <row r="6839" spans="46:47">
      <c r="AT6839" s="690"/>
      <c r="AU6839" s="690"/>
    </row>
    <row r="6840" spans="46:47">
      <c r="AT6840" s="690"/>
      <c r="AU6840" s="690"/>
    </row>
    <row r="6841" spans="46:47">
      <c r="AT6841" s="690"/>
      <c r="AU6841" s="690"/>
    </row>
    <row r="6842" spans="46:47">
      <c r="AT6842" s="690"/>
      <c r="AU6842" s="690"/>
    </row>
    <row r="6843" spans="46:47">
      <c r="AT6843" s="690"/>
      <c r="AU6843" s="690"/>
    </row>
    <row r="6844" spans="46:47">
      <c r="AT6844" s="690"/>
      <c r="AU6844" s="690"/>
    </row>
    <row r="6845" spans="46:47">
      <c r="AT6845" s="690"/>
      <c r="AU6845" s="690"/>
    </row>
    <row r="6846" spans="46:47">
      <c r="AT6846" s="690"/>
      <c r="AU6846" s="690"/>
    </row>
    <row r="6847" spans="46:47">
      <c r="AT6847" s="690"/>
      <c r="AU6847" s="690"/>
    </row>
    <row r="6848" spans="46:47">
      <c r="AT6848" s="690"/>
      <c r="AU6848" s="690"/>
    </row>
    <row r="6849" spans="46:47">
      <c r="AT6849" s="690"/>
      <c r="AU6849" s="690"/>
    </row>
    <row r="6850" spans="46:47">
      <c r="AT6850" s="690"/>
      <c r="AU6850" s="690"/>
    </row>
    <row r="6851" spans="46:47">
      <c r="AT6851" s="690"/>
      <c r="AU6851" s="690"/>
    </row>
    <row r="6852" spans="46:47">
      <c r="AT6852" s="690"/>
      <c r="AU6852" s="690"/>
    </row>
    <row r="6853" spans="46:47">
      <c r="AT6853" s="690"/>
      <c r="AU6853" s="690"/>
    </row>
    <row r="6854" spans="46:47">
      <c r="AT6854" s="690"/>
      <c r="AU6854" s="690"/>
    </row>
    <row r="6855" spans="46:47">
      <c r="AT6855" s="690"/>
      <c r="AU6855" s="690"/>
    </row>
    <row r="6856" spans="46:47">
      <c r="AT6856" s="690"/>
      <c r="AU6856" s="690"/>
    </row>
    <row r="6857" spans="46:47">
      <c r="AT6857" s="690"/>
      <c r="AU6857" s="690"/>
    </row>
    <row r="6858" spans="46:47">
      <c r="AT6858" s="690"/>
      <c r="AU6858" s="690"/>
    </row>
    <row r="6859" spans="46:47">
      <c r="AT6859" s="690"/>
      <c r="AU6859" s="690"/>
    </row>
    <row r="6860" spans="46:47">
      <c r="AT6860" s="690"/>
      <c r="AU6860" s="690"/>
    </row>
    <row r="6861" spans="46:47">
      <c r="AT6861" s="690"/>
      <c r="AU6861" s="690"/>
    </row>
    <row r="6862" spans="46:47">
      <c r="AT6862" s="690"/>
      <c r="AU6862" s="690"/>
    </row>
    <row r="6863" spans="46:47">
      <c r="AT6863" s="690"/>
      <c r="AU6863" s="690"/>
    </row>
    <row r="6864" spans="46:47">
      <c r="AT6864" s="690"/>
      <c r="AU6864" s="690"/>
    </row>
    <row r="6865" spans="46:47">
      <c r="AT6865" s="690"/>
      <c r="AU6865" s="690"/>
    </row>
    <row r="6866" spans="46:47">
      <c r="AT6866" s="690"/>
      <c r="AU6866" s="690"/>
    </row>
    <row r="6867" spans="46:47">
      <c r="AT6867" s="690"/>
      <c r="AU6867" s="690"/>
    </row>
    <row r="6868" spans="46:47">
      <c r="AT6868" s="690"/>
      <c r="AU6868" s="690"/>
    </row>
    <row r="6869" spans="46:47">
      <c r="AT6869" s="690"/>
      <c r="AU6869" s="690"/>
    </row>
    <row r="6870" spans="46:47">
      <c r="AT6870" s="690"/>
      <c r="AU6870" s="690"/>
    </row>
    <row r="6871" spans="46:47">
      <c r="AT6871" s="690"/>
      <c r="AU6871" s="690"/>
    </row>
    <row r="6872" spans="46:47">
      <c r="AT6872" s="690"/>
      <c r="AU6872" s="690"/>
    </row>
    <row r="6873" spans="46:47">
      <c r="AT6873" s="690"/>
      <c r="AU6873" s="690"/>
    </row>
    <row r="6874" spans="46:47">
      <c r="AT6874" s="690"/>
      <c r="AU6874" s="690"/>
    </row>
    <row r="6875" spans="46:47">
      <c r="AT6875" s="690"/>
      <c r="AU6875" s="690"/>
    </row>
    <row r="6876" spans="46:47">
      <c r="AT6876" s="690"/>
      <c r="AU6876" s="690"/>
    </row>
    <row r="6877" spans="46:47">
      <c r="AT6877" s="690"/>
      <c r="AU6877" s="690"/>
    </row>
    <row r="6878" spans="46:47">
      <c r="AT6878" s="690"/>
      <c r="AU6878" s="690"/>
    </row>
    <row r="6879" spans="46:47">
      <c r="AT6879" s="690"/>
      <c r="AU6879" s="690"/>
    </row>
    <row r="6880" spans="46:47">
      <c r="AT6880" s="690"/>
      <c r="AU6880" s="690"/>
    </row>
    <row r="6881" spans="46:47">
      <c r="AT6881" s="690"/>
      <c r="AU6881" s="690"/>
    </row>
    <row r="6882" spans="46:47">
      <c r="AT6882" s="690"/>
      <c r="AU6882" s="690"/>
    </row>
    <row r="6883" spans="46:47">
      <c r="AT6883" s="690"/>
      <c r="AU6883" s="690"/>
    </row>
    <row r="6884" spans="46:47">
      <c r="AT6884" s="690"/>
      <c r="AU6884" s="690"/>
    </row>
    <row r="6885" spans="46:47">
      <c r="AT6885" s="690"/>
      <c r="AU6885" s="690"/>
    </row>
    <row r="6886" spans="46:47">
      <c r="AT6886" s="690"/>
      <c r="AU6886" s="690"/>
    </row>
    <row r="6887" spans="46:47">
      <c r="AT6887" s="690"/>
      <c r="AU6887" s="690"/>
    </row>
    <row r="6888" spans="46:47">
      <c r="AT6888" s="690"/>
      <c r="AU6888" s="690"/>
    </row>
    <row r="6889" spans="46:47">
      <c r="AT6889" s="690"/>
      <c r="AU6889" s="690"/>
    </row>
    <row r="6890" spans="46:47">
      <c r="AT6890" s="690"/>
      <c r="AU6890" s="690"/>
    </row>
    <row r="6891" spans="46:47">
      <c r="AT6891" s="690"/>
      <c r="AU6891" s="690"/>
    </row>
    <row r="6892" spans="46:47">
      <c r="AT6892" s="690"/>
      <c r="AU6892" s="690"/>
    </row>
    <row r="6893" spans="46:47">
      <c r="AT6893" s="690"/>
      <c r="AU6893" s="690"/>
    </row>
    <row r="6894" spans="46:47">
      <c r="AT6894" s="690"/>
      <c r="AU6894" s="690"/>
    </row>
    <row r="6895" spans="46:47">
      <c r="AT6895" s="690"/>
      <c r="AU6895" s="690"/>
    </row>
    <row r="6896" spans="46:47">
      <c r="AT6896" s="690"/>
      <c r="AU6896" s="690"/>
    </row>
    <row r="6897" spans="46:47">
      <c r="AT6897" s="690"/>
      <c r="AU6897" s="690"/>
    </row>
    <row r="6898" spans="46:47">
      <c r="AT6898" s="690"/>
      <c r="AU6898" s="690"/>
    </row>
    <row r="6899" spans="46:47">
      <c r="AT6899" s="690"/>
      <c r="AU6899" s="690"/>
    </row>
    <row r="6900" spans="46:47">
      <c r="AT6900" s="690"/>
      <c r="AU6900" s="690"/>
    </row>
    <row r="6901" spans="46:47">
      <c r="AT6901" s="690"/>
      <c r="AU6901" s="690"/>
    </row>
    <row r="6902" spans="46:47">
      <c r="AT6902" s="690"/>
      <c r="AU6902" s="690"/>
    </row>
    <row r="6903" spans="46:47">
      <c r="AT6903" s="690"/>
      <c r="AU6903" s="690"/>
    </row>
    <row r="6904" spans="46:47">
      <c r="AT6904" s="690"/>
      <c r="AU6904" s="690"/>
    </row>
    <row r="6905" spans="46:47">
      <c r="AT6905" s="690"/>
      <c r="AU6905" s="690"/>
    </row>
    <row r="6906" spans="46:47">
      <c r="AT6906" s="690"/>
      <c r="AU6906" s="690"/>
    </row>
    <row r="6907" spans="46:47">
      <c r="AT6907" s="690"/>
      <c r="AU6907" s="690"/>
    </row>
    <row r="6908" spans="46:47">
      <c r="AT6908" s="690"/>
      <c r="AU6908" s="690"/>
    </row>
    <row r="6909" spans="46:47">
      <c r="AT6909" s="690"/>
      <c r="AU6909" s="690"/>
    </row>
    <row r="6910" spans="46:47">
      <c r="AT6910" s="690"/>
      <c r="AU6910" s="690"/>
    </row>
    <row r="6911" spans="46:47">
      <c r="AT6911" s="690"/>
      <c r="AU6911" s="690"/>
    </row>
    <row r="6912" spans="46:47">
      <c r="AT6912" s="690"/>
      <c r="AU6912" s="690"/>
    </row>
    <row r="6913" spans="46:47">
      <c r="AT6913" s="690"/>
      <c r="AU6913" s="690"/>
    </row>
    <row r="6914" spans="46:47">
      <c r="AT6914" s="690"/>
      <c r="AU6914" s="690"/>
    </row>
    <row r="6915" spans="46:47">
      <c r="AT6915" s="690"/>
      <c r="AU6915" s="690"/>
    </row>
    <row r="6916" spans="46:47">
      <c r="AT6916" s="690"/>
      <c r="AU6916" s="690"/>
    </row>
    <row r="6917" spans="46:47">
      <c r="AT6917" s="690"/>
      <c r="AU6917" s="690"/>
    </row>
    <row r="6918" spans="46:47">
      <c r="AT6918" s="690"/>
      <c r="AU6918" s="690"/>
    </row>
    <row r="6919" spans="46:47">
      <c r="AT6919" s="690"/>
      <c r="AU6919" s="690"/>
    </row>
    <row r="6920" spans="46:47">
      <c r="AT6920" s="690"/>
      <c r="AU6920" s="690"/>
    </row>
    <row r="6921" spans="46:47">
      <c r="AT6921" s="690"/>
      <c r="AU6921" s="690"/>
    </row>
    <row r="6922" spans="46:47">
      <c r="AT6922" s="690"/>
      <c r="AU6922" s="690"/>
    </row>
    <row r="6923" spans="46:47">
      <c r="AT6923" s="690"/>
      <c r="AU6923" s="690"/>
    </row>
    <row r="6924" spans="46:47">
      <c r="AT6924" s="690"/>
      <c r="AU6924" s="690"/>
    </row>
    <row r="6925" spans="46:47">
      <c r="AT6925" s="690"/>
      <c r="AU6925" s="690"/>
    </row>
    <row r="6926" spans="46:47">
      <c r="AT6926" s="690"/>
      <c r="AU6926" s="690"/>
    </row>
    <row r="6927" spans="46:47">
      <c r="AT6927" s="690"/>
      <c r="AU6927" s="690"/>
    </row>
    <row r="6928" spans="46:47">
      <c r="AT6928" s="690"/>
      <c r="AU6928" s="690"/>
    </row>
    <row r="6929" spans="46:47">
      <c r="AT6929" s="690"/>
      <c r="AU6929" s="690"/>
    </row>
    <row r="6930" spans="46:47">
      <c r="AT6930" s="690"/>
      <c r="AU6930" s="690"/>
    </row>
    <row r="6931" spans="46:47">
      <c r="AT6931" s="690"/>
      <c r="AU6931" s="690"/>
    </row>
    <row r="6932" spans="46:47">
      <c r="AT6932" s="690"/>
      <c r="AU6932" s="690"/>
    </row>
    <row r="6933" spans="46:47">
      <c r="AT6933" s="690"/>
      <c r="AU6933" s="690"/>
    </row>
    <row r="6934" spans="46:47">
      <c r="AT6934" s="690"/>
      <c r="AU6934" s="690"/>
    </row>
    <row r="6935" spans="46:47">
      <c r="AT6935" s="690"/>
      <c r="AU6935" s="690"/>
    </row>
    <row r="6936" spans="46:47">
      <c r="AT6936" s="690"/>
      <c r="AU6936" s="690"/>
    </row>
    <row r="6937" spans="46:47">
      <c r="AT6937" s="690"/>
      <c r="AU6937" s="690"/>
    </row>
    <row r="6938" spans="46:47">
      <c r="AT6938" s="690"/>
      <c r="AU6938" s="690"/>
    </row>
    <row r="6939" spans="46:47">
      <c r="AT6939" s="690"/>
      <c r="AU6939" s="690"/>
    </row>
    <row r="6940" spans="46:47">
      <c r="AT6940" s="690"/>
      <c r="AU6940" s="690"/>
    </row>
    <row r="6941" spans="46:47">
      <c r="AT6941" s="690"/>
      <c r="AU6941" s="690"/>
    </row>
    <row r="6942" spans="46:47">
      <c r="AT6942" s="690"/>
      <c r="AU6942" s="690"/>
    </row>
    <row r="6943" spans="46:47">
      <c r="AT6943" s="690"/>
      <c r="AU6943" s="690"/>
    </row>
    <row r="6944" spans="46:47">
      <c r="AT6944" s="690"/>
      <c r="AU6944" s="690"/>
    </row>
    <row r="6945" spans="46:47">
      <c r="AT6945" s="690"/>
      <c r="AU6945" s="690"/>
    </row>
    <row r="6946" spans="46:47">
      <c r="AT6946" s="690"/>
      <c r="AU6946" s="690"/>
    </row>
    <row r="6947" spans="46:47">
      <c r="AT6947" s="690"/>
      <c r="AU6947" s="690"/>
    </row>
    <row r="6948" spans="46:47">
      <c r="AT6948" s="690"/>
      <c r="AU6948" s="690"/>
    </row>
    <row r="6949" spans="46:47">
      <c r="AT6949" s="690"/>
      <c r="AU6949" s="690"/>
    </row>
    <row r="6950" spans="46:47">
      <c r="AT6950" s="690"/>
      <c r="AU6950" s="690"/>
    </row>
    <row r="6951" spans="46:47">
      <c r="AT6951" s="690"/>
      <c r="AU6951" s="690"/>
    </row>
    <row r="6952" spans="46:47">
      <c r="AT6952" s="690"/>
      <c r="AU6952" s="690"/>
    </row>
    <row r="6953" spans="46:47">
      <c r="AT6953" s="690"/>
      <c r="AU6953" s="690"/>
    </row>
    <row r="6954" spans="46:47">
      <c r="AT6954" s="690"/>
      <c r="AU6954" s="690"/>
    </row>
    <row r="6955" spans="46:47">
      <c r="AT6955" s="690"/>
      <c r="AU6955" s="690"/>
    </row>
    <row r="6956" spans="46:47">
      <c r="AT6956" s="690"/>
      <c r="AU6956" s="690"/>
    </row>
    <row r="6957" spans="46:47">
      <c r="AT6957" s="690"/>
      <c r="AU6957" s="690"/>
    </row>
    <row r="6958" spans="46:47">
      <c r="AT6958" s="690"/>
      <c r="AU6958" s="690"/>
    </row>
    <row r="6959" spans="46:47">
      <c r="AT6959" s="690"/>
      <c r="AU6959" s="690"/>
    </row>
    <row r="6960" spans="46:47">
      <c r="AT6960" s="690"/>
      <c r="AU6960" s="690"/>
    </row>
    <row r="6961" spans="46:47">
      <c r="AT6961" s="690"/>
      <c r="AU6961" s="690"/>
    </row>
    <row r="6962" spans="46:47">
      <c r="AT6962" s="690"/>
      <c r="AU6962" s="690"/>
    </row>
    <row r="6963" spans="46:47">
      <c r="AT6963" s="690"/>
      <c r="AU6963" s="690"/>
    </row>
    <row r="6964" spans="46:47">
      <c r="AT6964" s="690"/>
      <c r="AU6964" s="690"/>
    </row>
    <row r="6965" spans="46:47">
      <c r="AT6965" s="690"/>
      <c r="AU6965" s="690"/>
    </row>
    <row r="6966" spans="46:47">
      <c r="AT6966" s="690"/>
      <c r="AU6966" s="690"/>
    </row>
    <row r="6967" spans="46:47">
      <c r="AT6967" s="690"/>
      <c r="AU6967" s="690"/>
    </row>
    <row r="6968" spans="46:47">
      <c r="AT6968" s="690"/>
      <c r="AU6968" s="690"/>
    </row>
    <row r="6969" spans="46:47">
      <c r="AT6969" s="690"/>
      <c r="AU6969" s="690"/>
    </row>
    <row r="6970" spans="46:47">
      <c r="AT6970" s="690"/>
      <c r="AU6970" s="690"/>
    </row>
    <row r="6971" spans="46:47">
      <c r="AT6971" s="690"/>
      <c r="AU6971" s="690"/>
    </row>
    <row r="6972" spans="46:47">
      <c r="AT6972" s="690"/>
      <c r="AU6972" s="690"/>
    </row>
    <row r="6973" spans="46:47">
      <c r="AT6973" s="690"/>
      <c r="AU6973" s="690"/>
    </row>
    <row r="6974" spans="46:47">
      <c r="AT6974" s="690"/>
      <c r="AU6974" s="690"/>
    </row>
    <row r="6975" spans="46:47">
      <c r="AT6975" s="690"/>
      <c r="AU6975" s="690"/>
    </row>
    <row r="6976" spans="46:47">
      <c r="AT6976" s="690"/>
      <c r="AU6976" s="690"/>
    </row>
    <row r="6977" spans="46:47">
      <c r="AT6977" s="690"/>
      <c r="AU6977" s="690"/>
    </row>
    <row r="6978" spans="46:47">
      <c r="AT6978" s="690"/>
      <c r="AU6978" s="690"/>
    </row>
    <row r="6979" spans="46:47">
      <c r="AT6979" s="690"/>
      <c r="AU6979" s="690"/>
    </row>
    <row r="6980" spans="46:47">
      <c r="AT6980" s="690"/>
      <c r="AU6980" s="690"/>
    </row>
    <row r="6981" spans="46:47">
      <c r="AT6981" s="690"/>
      <c r="AU6981" s="690"/>
    </row>
    <row r="6982" spans="46:47">
      <c r="AT6982" s="690"/>
      <c r="AU6982" s="690"/>
    </row>
    <row r="6983" spans="46:47">
      <c r="AT6983" s="690"/>
      <c r="AU6983" s="690"/>
    </row>
    <row r="6984" spans="46:47">
      <c r="AT6984" s="690"/>
      <c r="AU6984" s="690"/>
    </row>
    <row r="6985" spans="46:47">
      <c r="AT6985" s="690"/>
      <c r="AU6985" s="690"/>
    </row>
    <row r="6986" spans="46:47">
      <c r="AT6986" s="690"/>
      <c r="AU6986" s="690"/>
    </row>
    <row r="6987" spans="46:47">
      <c r="AT6987" s="690"/>
      <c r="AU6987" s="690"/>
    </row>
    <row r="6988" spans="46:47">
      <c r="AT6988" s="690"/>
      <c r="AU6988" s="690"/>
    </row>
    <row r="6989" spans="46:47">
      <c r="AT6989" s="690"/>
      <c r="AU6989" s="690"/>
    </row>
    <row r="6990" spans="46:47">
      <c r="AT6990" s="690"/>
      <c r="AU6990" s="690"/>
    </row>
    <row r="6991" spans="46:47">
      <c r="AT6991" s="690"/>
      <c r="AU6991" s="690"/>
    </row>
    <row r="6992" spans="46:47">
      <c r="AT6992" s="690"/>
      <c r="AU6992" s="690"/>
    </row>
    <row r="6993" spans="46:47">
      <c r="AT6993" s="690"/>
      <c r="AU6993" s="690"/>
    </row>
    <row r="6994" spans="46:47">
      <c r="AT6994" s="690"/>
      <c r="AU6994" s="690"/>
    </row>
    <row r="6995" spans="46:47">
      <c r="AT6995" s="690"/>
      <c r="AU6995" s="690"/>
    </row>
    <row r="6996" spans="46:47">
      <c r="AT6996" s="690"/>
      <c r="AU6996" s="690"/>
    </row>
    <row r="6997" spans="46:47">
      <c r="AT6997" s="690"/>
      <c r="AU6997" s="690"/>
    </row>
    <row r="6998" spans="46:47">
      <c r="AT6998" s="690"/>
      <c r="AU6998" s="690"/>
    </row>
    <row r="6999" spans="46:47">
      <c r="AT6999" s="690"/>
      <c r="AU6999" s="690"/>
    </row>
    <row r="7000" spans="46:47">
      <c r="AT7000" s="690"/>
      <c r="AU7000" s="690"/>
    </row>
    <row r="7001" spans="46:47">
      <c r="AT7001" s="690"/>
      <c r="AU7001" s="690"/>
    </row>
    <row r="7002" spans="46:47">
      <c r="AT7002" s="690"/>
      <c r="AU7002" s="690"/>
    </row>
    <row r="7003" spans="46:47">
      <c r="AT7003" s="690"/>
      <c r="AU7003" s="690"/>
    </row>
    <row r="7004" spans="46:47">
      <c r="AT7004" s="690"/>
      <c r="AU7004" s="690"/>
    </row>
    <row r="7005" spans="46:47">
      <c r="AT7005" s="690"/>
      <c r="AU7005" s="690"/>
    </row>
    <row r="7006" spans="46:47">
      <c r="AT7006" s="690"/>
      <c r="AU7006" s="690"/>
    </row>
    <row r="7007" spans="46:47">
      <c r="AT7007" s="690"/>
      <c r="AU7007" s="690"/>
    </row>
    <row r="7008" spans="46:47">
      <c r="AT7008" s="690"/>
      <c r="AU7008" s="690"/>
    </row>
    <row r="7009" spans="46:47">
      <c r="AT7009" s="690"/>
      <c r="AU7009" s="690"/>
    </row>
    <row r="7010" spans="46:47">
      <c r="AT7010" s="690"/>
      <c r="AU7010" s="690"/>
    </row>
    <row r="7011" spans="46:47">
      <c r="AT7011" s="690"/>
      <c r="AU7011" s="690"/>
    </row>
    <row r="7012" spans="46:47">
      <c r="AT7012" s="690"/>
      <c r="AU7012" s="690"/>
    </row>
    <row r="7013" spans="46:47">
      <c r="AT7013" s="690"/>
      <c r="AU7013" s="690"/>
    </row>
    <row r="7014" spans="46:47">
      <c r="AT7014" s="690"/>
      <c r="AU7014" s="690"/>
    </row>
    <row r="7015" spans="46:47">
      <c r="AT7015" s="690"/>
      <c r="AU7015" s="690"/>
    </row>
    <row r="7016" spans="46:47">
      <c r="AT7016" s="690"/>
      <c r="AU7016" s="690"/>
    </row>
    <row r="7017" spans="46:47">
      <c r="AT7017" s="690"/>
      <c r="AU7017" s="690"/>
    </row>
    <row r="7018" spans="46:47">
      <c r="AT7018" s="690"/>
      <c r="AU7018" s="690"/>
    </row>
    <row r="7019" spans="46:47">
      <c r="AT7019" s="690"/>
      <c r="AU7019" s="690"/>
    </row>
    <row r="7020" spans="46:47">
      <c r="AT7020" s="690"/>
      <c r="AU7020" s="690"/>
    </row>
    <row r="7021" spans="46:47">
      <c r="AT7021" s="690"/>
      <c r="AU7021" s="690"/>
    </row>
    <row r="7022" spans="46:47">
      <c r="AT7022" s="690"/>
      <c r="AU7022" s="690"/>
    </row>
    <row r="7023" spans="46:47">
      <c r="AT7023" s="690"/>
      <c r="AU7023" s="690"/>
    </row>
    <row r="7024" spans="46:47">
      <c r="AT7024" s="690"/>
      <c r="AU7024" s="690"/>
    </row>
    <row r="7025" spans="46:47">
      <c r="AT7025" s="690"/>
      <c r="AU7025" s="690"/>
    </row>
    <row r="7026" spans="46:47">
      <c r="AT7026" s="690"/>
      <c r="AU7026" s="690"/>
    </row>
    <row r="7027" spans="46:47">
      <c r="AT7027" s="690"/>
      <c r="AU7027" s="690"/>
    </row>
    <row r="7028" spans="46:47">
      <c r="AT7028" s="690"/>
      <c r="AU7028" s="690"/>
    </row>
    <row r="7029" spans="46:47">
      <c r="AT7029" s="690"/>
      <c r="AU7029" s="690"/>
    </row>
    <row r="7030" spans="46:47">
      <c r="AT7030" s="690"/>
      <c r="AU7030" s="690"/>
    </row>
    <row r="7031" spans="46:47">
      <c r="AT7031" s="690"/>
      <c r="AU7031" s="690"/>
    </row>
    <row r="7032" spans="46:47">
      <c r="AT7032" s="690"/>
      <c r="AU7032" s="690"/>
    </row>
    <row r="7033" spans="46:47">
      <c r="AT7033" s="690"/>
      <c r="AU7033" s="690"/>
    </row>
    <row r="7034" spans="46:47">
      <c r="AT7034" s="690"/>
      <c r="AU7034" s="690"/>
    </row>
    <row r="7035" spans="46:47">
      <c r="AT7035" s="690"/>
      <c r="AU7035" s="690"/>
    </row>
    <row r="7036" spans="46:47">
      <c r="AT7036" s="690"/>
      <c r="AU7036" s="690"/>
    </row>
    <row r="7037" spans="46:47">
      <c r="AT7037" s="690"/>
      <c r="AU7037" s="690"/>
    </row>
    <row r="7038" spans="46:47">
      <c r="AT7038" s="690"/>
      <c r="AU7038" s="690"/>
    </row>
    <row r="7039" spans="46:47">
      <c r="AT7039" s="690"/>
      <c r="AU7039" s="690"/>
    </row>
    <row r="7040" spans="46:47">
      <c r="AT7040" s="690"/>
      <c r="AU7040" s="690"/>
    </row>
    <row r="7041" spans="46:47">
      <c r="AT7041" s="690"/>
      <c r="AU7041" s="690"/>
    </row>
    <row r="7042" spans="46:47">
      <c r="AT7042" s="690"/>
      <c r="AU7042" s="690"/>
    </row>
    <row r="7043" spans="46:47">
      <c r="AT7043" s="690"/>
      <c r="AU7043" s="690"/>
    </row>
    <row r="7044" spans="46:47">
      <c r="AT7044" s="690"/>
      <c r="AU7044" s="690"/>
    </row>
    <row r="7045" spans="46:47">
      <c r="AT7045" s="690"/>
      <c r="AU7045" s="690"/>
    </row>
    <row r="7046" spans="46:47">
      <c r="AT7046" s="690"/>
      <c r="AU7046" s="690"/>
    </row>
    <row r="7047" spans="46:47">
      <c r="AT7047" s="690"/>
      <c r="AU7047" s="690"/>
    </row>
    <row r="7048" spans="46:47">
      <c r="AT7048" s="690"/>
      <c r="AU7048" s="690"/>
    </row>
    <row r="7049" spans="46:47">
      <c r="AT7049" s="690"/>
      <c r="AU7049" s="690"/>
    </row>
    <row r="7050" spans="46:47">
      <c r="AT7050" s="690"/>
      <c r="AU7050" s="690"/>
    </row>
    <row r="7051" spans="46:47">
      <c r="AT7051" s="690"/>
      <c r="AU7051" s="690"/>
    </row>
    <row r="7052" spans="46:47">
      <c r="AT7052" s="690"/>
      <c r="AU7052" s="690"/>
    </row>
    <row r="7053" spans="46:47">
      <c r="AT7053" s="690"/>
      <c r="AU7053" s="690"/>
    </row>
    <row r="7054" spans="46:47">
      <c r="AT7054" s="690"/>
      <c r="AU7054" s="690"/>
    </row>
    <row r="7055" spans="46:47">
      <c r="AT7055" s="690"/>
      <c r="AU7055" s="690"/>
    </row>
    <row r="7056" spans="46:47">
      <c r="AT7056" s="690"/>
      <c r="AU7056" s="690"/>
    </row>
    <row r="7057" spans="46:47">
      <c r="AT7057" s="690"/>
      <c r="AU7057" s="690"/>
    </row>
    <row r="7058" spans="46:47">
      <c r="AT7058" s="690"/>
      <c r="AU7058" s="690"/>
    </row>
    <row r="7059" spans="46:47">
      <c r="AT7059" s="690"/>
      <c r="AU7059" s="690"/>
    </row>
    <row r="7060" spans="46:47">
      <c r="AT7060" s="690"/>
      <c r="AU7060" s="690"/>
    </row>
    <row r="7061" spans="46:47">
      <c r="AT7061" s="690"/>
      <c r="AU7061" s="690"/>
    </row>
    <row r="7062" spans="46:47">
      <c r="AT7062" s="690"/>
      <c r="AU7062" s="690"/>
    </row>
    <row r="7063" spans="46:47">
      <c r="AT7063" s="690"/>
      <c r="AU7063" s="690"/>
    </row>
    <row r="7064" spans="46:47">
      <c r="AT7064" s="690"/>
      <c r="AU7064" s="690"/>
    </row>
    <row r="7065" spans="46:47">
      <c r="AT7065" s="690"/>
      <c r="AU7065" s="690"/>
    </row>
    <row r="7066" spans="46:47">
      <c r="AT7066" s="690"/>
      <c r="AU7066" s="690"/>
    </row>
    <row r="7067" spans="46:47">
      <c r="AT7067" s="690"/>
      <c r="AU7067" s="690"/>
    </row>
    <row r="7068" spans="46:47">
      <c r="AT7068" s="690"/>
      <c r="AU7068" s="690"/>
    </row>
    <row r="7069" spans="46:47">
      <c r="AT7069" s="690"/>
      <c r="AU7069" s="690"/>
    </row>
    <row r="7070" spans="46:47">
      <c r="AT7070" s="690"/>
      <c r="AU7070" s="690"/>
    </row>
    <row r="7071" spans="46:47">
      <c r="AT7071" s="690"/>
      <c r="AU7071" s="690"/>
    </row>
    <row r="7072" spans="46:47">
      <c r="AT7072" s="690"/>
      <c r="AU7072" s="690"/>
    </row>
    <row r="7073" spans="46:47">
      <c r="AT7073" s="690"/>
      <c r="AU7073" s="690"/>
    </row>
    <row r="7074" spans="46:47">
      <c r="AT7074" s="690"/>
      <c r="AU7074" s="690"/>
    </row>
    <row r="7075" spans="46:47">
      <c r="AT7075" s="690"/>
      <c r="AU7075" s="690"/>
    </row>
    <row r="7076" spans="46:47">
      <c r="AT7076" s="690"/>
      <c r="AU7076" s="690"/>
    </row>
    <row r="7077" spans="46:47">
      <c r="AT7077" s="690"/>
      <c r="AU7077" s="690"/>
    </row>
    <row r="7078" spans="46:47">
      <c r="AT7078" s="690"/>
      <c r="AU7078" s="690"/>
    </row>
    <row r="7079" spans="46:47">
      <c r="AT7079" s="690"/>
      <c r="AU7079" s="690"/>
    </row>
    <row r="7080" spans="46:47">
      <c r="AT7080" s="690"/>
      <c r="AU7080" s="690"/>
    </row>
    <row r="7081" spans="46:47">
      <c r="AT7081" s="690"/>
      <c r="AU7081" s="690"/>
    </row>
    <row r="7082" spans="46:47">
      <c r="AT7082" s="690"/>
      <c r="AU7082" s="690"/>
    </row>
    <row r="7083" spans="46:47">
      <c r="AT7083" s="690"/>
      <c r="AU7083" s="690"/>
    </row>
    <row r="7084" spans="46:47">
      <c r="AT7084" s="690"/>
      <c r="AU7084" s="690"/>
    </row>
    <row r="7085" spans="46:47">
      <c r="AT7085" s="690"/>
      <c r="AU7085" s="690"/>
    </row>
    <row r="7086" spans="46:47">
      <c r="AT7086" s="690"/>
      <c r="AU7086" s="690"/>
    </row>
    <row r="7087" spans="46:47">
      <c r="AT7087" s="690"/>
      <c r="AU7087" s="690"/>
    </row>
    <row r="7088" spans="46:47">
      <c r="AT7088" s="690"/>
      <c r="AU7088" s="690"/>
    </row>
    <row r="7089" spans="46:47">
      <c r="AT7089" s="690"/>
      <c r="AU7089" s="690"/>
    </row>
    <row r="7090" spans="46:47">
      <c r="AT7090" s="690"/>
      <c r="AU7090" s="690"/>
    </row>
    <row r="7091" spans="46:47">
      <c r="AT7091" s="690"/>
      <c r="AU7091" s="690"/>
    </row>
    <row r="7092" spans="46:47">
      <c r="AT7092" s="690"/>
      <c r="AU7092" s="690"/>
    </row>
    <row r="7093" spans="46:47">
      <c r="AT7093" s="690"/>
      <c r="AU7093" s="690"/>
    </row>
    <row r="7094" spans="46:47">
      <c r="AT7094" s="690"/>
      <c r="AU7094" s="690"/>
    </row>
    <row r="7095" spans="46:47">
      <c r="AT7095" s="690"/>
      <c r="AU7095" s="690"/>
    </row>
    <row r="7096" spans="46:47">
      <c r="AT7096" s="690"/>
      <c r="AU7096" s="690"/>
    </row>
    <row r="7097" spans="46:47">
      <c r="AT7097" s="690"/>
      <c r="AU7097" s="690"/>
    </row>
    <row r="7098" spans="46:47">
      <c r="AT7098" s="690"/>
      <c r="AU7098" s="690"/>
    </row>
    <row r="7099" spans="46:47">
      <c r="AT7099" s="690"/>
      <c r="AU7099" s="690"/>
    </row>
    <row r="7100" spans="46:47">
      <c r="AT7100" s="690"/>
      <c r="AU7100" s="690"/>
    </row>
    <row r="7101" spans="46:47">
      <c r="AT7101" s="690"/>
      <c r="AU7101" s="690"/>
    </row>
    <row r="7102" spans="46:47">
      <c r="AT7102" s="690"/>
      <c r="AU7102" s="690"/>
    </row>
    <row r="7103" spans="46:47">
      <c r="AT7103" s="690"/>
      <c r="AU7103" s="690"/>
    </row>
    <row r="7104" spans="46:47">
      <c r="AT7104" s="690"/>
      <c r="AU7104" s="690"/>
    </row>
    <row r="7105" spans="46:47">
      <c r="AT7105" s="690"/>
      <c r="AU7105" s="690"/>
    </row>
    <row r="7106" spans="46:47">
      <c r="AT7106" s="690"/>
      <c r="AU7106" s="690"/>
    </row>
    <row r="7107" spans="46:47">
      <c r="AT7107" s="690"/>
      <c r="AU7107" s="690"/>
    </row>
    <row r="7108" spans="46:47">
      <c r="AT7108" s="690"/>
      <c r="AU7108" s="690"/>
    </row>
    <row r="7109" spans="46:47">
      <c r="AT7109" s="690"/>
      <c r="AU7109" s="690"/>
    </row>
    <row r="7110" spans="46:47">
      <c r="AT7110" s="690"/>
      <c r="AU7110" s="690"/>
    </row>
    <row r="7111" spans="46:47">
      <c r="AT7111" s="690"/>
      <c r="AU7111" s="690"/>
    </row>
    <row r="7112" spans="46:47">
      <c r="AT7112" s="690"/>
      <c r="AU7112" s="690"/>
    </row>
    <row r="7113" spans="46:47">
      <c r="AT7113" s="690"/>
      <c r="AU7113" s="690"/>
    </row>
    <row r="7114" spans="46:47">
      <c r="AT7114" s="690"/>
      <c r="AU7114" s="690"/>
    </row>
    <row r="7115" spans="46:47">
      <c r="AT7115" s="690"/>
      <c r="AU7115" s="690"/>
    </row>
    <row r="7116" spans="46:47">
      <c r="AT7116" s="690"/>
      <c r="AU7116" s="690"/>
    </row>
    <row r="7117" spans="46:47">
      <c r="AT7117" s="690"/>
      <c r="AU7117" s="690"/>
    </row>
    <row r="7118" spans="46:47">
      <c r="AT7118" s="690"/>
      <c r="AU7118" s="690"/>
    </row>
    <row r="7119" spans="46:47">
      <c r="AT7119" s="690"/>
      <c r="AU7119" s="690"/>
    </row>
    <row r="7120" spans="46:47">
      <c r="AT7120" s="690"/>
      <c r="AU7120" s="690"/>
    </row>
    <row r="7121" spans="46:47">
      <c r="AT7121" s="690"/>
      <c r="AU7121" s="690"/>
    </row>
    <row r="7122" spans="46:47">
      <c r="AT7122" s="690"/>
      <c r="AU7122" s="690"/>
    </row>
    <row r="7123" spans="46:47">
      <c r="AT7123" s="690"/>
      <c r="AU7123" s="690"/>
    </row>
    <row r="7124" spans="46:47">
      <c r="AT7124" s="690"/>
      <c r="AU7124" s="690"/>
    </row>
    <row r="7125" spans="46:47">
      <c r="AT7125" s="690"/>
      <c r="AU7125" s="690"/>
    </row>
    <row r="7126" spans="46:47">
      <c r="AT7126" s="690"/>
      <c r="AU7126" s="690"/>
    </row>
    <row r="7127" spans="46:47">
      <c r="AT7127" s="690"/>
      <c r="AU7127" s="690"/>
    </row>
    <row r="7128" spans="46:47">
      <c r="AT7128" s="690"/>
      <c r="AU7128" s="690"/>
    </row>
    <row r="7129" spans="46:47">
      <c r="AT7129" s="690"/>
      <c r="AU7129" s="690"/>
    </row>
    <row r="7130" spans="46:47">
      <c r="AT7130" s="690"/>
      <c r="AU7130" s="690"/>
    </row>
    <row r="7131" spans="46:47">
      <c r="AT7131" s="690"/>
      <c r="AU7131" s="690"/>
    </row>
    <row r="7132" spans="46:47">
      <c r="AT7132" s="690"/>
      <c r="AU7132" s="690"/>
    </row>
    <row r="7133" spans="46:47">
      <c r="AT7133" s="690"/>
      <c r="AU7133" s="690"/>
    </row>
    <row r="7134" spans="46:47">
      <c r="AT7134" s="690"/>
      <c r="AU7134" s="690"/>
    </row>
    <row r="7135" spans="46:47">
      <c r="AT7135" s="690"/>
      <c r="AU7135" s="690"/>
    </row>
    <row r="7136" spans="46:47">
      <c r="AT7136" s="690"/>
      <c r="AU7136" s="690"/>
    </row>
    <row r="7137" spans="46:47">
      <c r="AT7137" s="690"/>
      <c r="AU7137" s="690"/>
    </row>
    <row r="7138" spans="46:47">
      <c r="AT7138" s="690"/>
      <c r="AU7138" s="690"/>
    </row>
    <row r="7139" spans="46:47">
      <c r="AT7139" s="690"/>
      <c r="AU7139" s="690"/>
    </row>
    <row r="7140" spans="46:47">
      <c r="AT7140" s="690"/>
      <c r="AU7140" s="690"/>
    </row>
    <row r="7141" spans="46:47">
      <c r="AT7141" s="690"/>
      <c r="AU7141" s="690"/>
    </row>
    <row r="7142" spans="46:47">
      <c r="AT7142" s="690"/>
      <c r="AU7142" s="690"/>
    </row>
    <row r="7143" spans="46:47">
      <c r="AT7143" s="690"/>
      <c r="AU7143" s="690"/>
    </row>
    <row r="7144" spans="46:47">
      <c r="AT7144" s="690"/>
      <c r="AU7144" s="690"/>
    </row>
    <row r="7145" spans="46:47">
      <c r="AT7145" s="690"/>
      <c r="AU7145" s="690"/>
    </row>
    <row r="7146" spans="46:47">
      <c r="AT7146" s="690"/>
      <c r="AU7146" s="690"/>
    </row>
    <row r="7147" spans="46:47">
      <c r="AT7147" s="690"/>
      <c r="AU7147" s="690"/>
    </row>
    <row r="7148" spans="46:47">
      <c r="AT7148" s="690"/>
      <c r="AU7148" s="690"/>
    </row>
    <row r="7149" spans="46:47">
      <c r="AT7149" s="690"/>
      <c r="AU7149" s="690"/>
    </row>
    <row r="7150" spans="46:47">
      <c r="AT7150" s="690"/>
      <c r="AU7150" s="690"/>
    </row>
    <row r="7151" spans="46:47">
      <c r="AT7151" s="690"/>
      <c r="AU7151" s="690"/>
    </row>
    <row r="7152" spans="46:47">
      <c r="AT7152" s="690"/>
      <c r="AU7152" s="690"/>
    </row>
    <row r="7153" spans="46:47">
      <c r="AT7153" s="690"/>
      <c r="AU7153" s="690"/>
    </row>
    <row r="7154" spans="46:47">
      <c r="AT7154" s="690"/>
      <c r="AU7154" s="690"/>
    </row>
    <row r="7155" spans="46:47">
      <c r="AT7155" s="690"/>
      <c r="AU7155" s="690"/>
    </row>
    <row r="7156" spans="46:47">
      <c r="AT7156" s="690"/>
      <c r="AU7156" s="690"/>
    </row>
    <row r="7157" spans="46:47">
      <c r="AT7157" s="690"/>
      <c r="AU7157" s="690"/>
    </row>
    <row r="7158" spans="46:47">
      <c r="AT7158" s="690"/>
      <c r="AU7158" s="690"/>
    </row>
    <row r="7159" spans="46:47">
      <c r="AT7159" s="690"/>
      <c r="AU7159" s="690"/>
    </row>
    <row r="7160" spans="46:47">
      <c r="AT7160" s="690"/>
      <c r="AU7160" s="690"/>
    </row>
    <row r="7161" spans="46:47">
      <c r="AT7161" s="690"/>
      <c r="AU7161" s="690"/>
    </row>
    <row r="7162" spans="46:47">
      <c r="AT7162" s="690"/>
      <c r="AU7162" s="690"/>
    </row>
    <row r="7163" spans="46:47">
      <c r="AT7163" s="690"/>
      <c r="AU7163" s="690"/>
    </row>
    <row r="7164" spans="46:47">
      <c r="AT7164" s="690"/>
      <c r="AU7164" s="690"/>
    </row>
    <row r="7165" spans="46:47">
      <c r="AT7165" s="690"/>
      <c r="AU7165" s="690"/>
    </row>
    <row r="7166" spans="46:47">
      <c r="AT7166" s="690"/>
      <c r="AU7166" s="690"/>
    </row>
    <row r="7167" spans="46:47">
      <c r="AT7167" s="690"/>
      <c r="AU7167" s="690"/>
    </row>
    <row r="7168" spans="46:47">
      <c r="AT7168" s="690"/>
      <c r="AU7168" s="690"/>
    </row>
    <row r="7169" spans="46:47">
      <c r="AT7169" s="690"/>
      <c r="AU7169" s="690"/>
    </row>
    <row r="7170" spans="46:47">
      <c r="AT7170" s="690"/>
      <c r="AU7170" s="690"/>
    </row>
    <row r="7171" spans="46:47">
      <c r="AT7171" s="690"/>
      <c r="AU7171" s="690"/>
    </row>
    <row r="7172" spans="46:47">
      <c r="AT7172" s="690"/>
      <c r="AU7172" s="690"/>
    </row>
    <row r="7173" spans="46:47">
      <c r="AT7173" s="690"/>
      <c r="AU7173" s="690"/>
    </row>
    <row r="7174" spans="46:47">
      <c r="AT7174" s="690"/>
      <c r="AU7174" s="690"/>
    </row>
    <row r="7175" spans="46:47">
      <c r="AT7175" s="690"/>
      <c r="AU7175" s="690"/>
    </row>
    <row r="7176" spans="46:47">
      <c r="AT7176" s="690"/>
      <c r="AU7176" s="690"/>
    </row>
    <row r="7177" spans="46:47">
      <c r="AT7177" s="690"/>
      <c r="AU7177" s="690"/>
    </row>
    <row r="7178" spans="46:47">
      <c r="AT7178" s="690"/>
      <c r="AU7178" s="690"/>
    </row>
    <row r="7179" spans="46:47">
      <c r="AT7179" s="690"/>
      <c r="AU7179" s="690"/>
    </row>
    <row r="7180" spans="46:47">
      <c r="AT7180" s="690"/>
      <c r="AU7180" s="690"/>
    </row>
    <row r="7181" spans="46:47">
      <c r="AT7181" s="690"/>
      <c r="AU7181" s="690"/>
    </row>
    <row r="7182" spans="46:47">
      <c r="AT7182" s="690"/>
      <c r="AU7182" s="690"/>
    </row>
    <row r="7183" spans="46:47">
      <c r="AT7183" s="690"/>
      <c r="AU7183" s="690"/>
    </row>
    <row r="7184" spans="46:47">
      <c r="AT7184" s="690"/>
      <c r="AU7184" s="690"/>
    </row>
    <row r="7185" spans="46:47">
      <c r="AT7185" s="690"/>
      <c r="AU7185" s="690"/>
    </row>
    <row r="7186" spans="46:47">
      <c r="AT7186" s="690"/>
      <c r="AU7186" s="690"/>
    </row>
    <row r="7187" spans="46:47">
      <c r="AT7187" s="690"/>
      <c r="AU7187" s="690"/>
    </row>
    <row r="7188" spans="46:47">
      <c r="AT7188" s="690"/>
      <c r="AU7188" s="690"/>
    </row>
    <row r="7189" spans="46:47">
      <c r="AT7189" s="690"/>
      <c r="AU7189" s="690"/>
    </row>
    <row r="7190" spans="46:47">
      <c r="AT7190" s="690"/>
      <c r="AU7190" s="690"/>
    </row>
    <row r="7191" spans="46:47">
      <c r="AT7191" s="690"/>
      <c r="AU7191" s="690"/>
    </row>
    <row r="7192" spans="46:47">
      <c r="AT7192" s="690"/>
      <c r="AU7192" s="690"/>
    </row>
    <row r="7193" spans="46:47">
      <c r="AT7193" s="690"/>
      <c r="AU7193" s="690"/>
    </row>
    <row r="7194" spans="46:47">
      <c r="AT7194" s="690"/>
      <c r="AU7194" s="690"/>
    </row>
    <row r="7195" spans="46:47">
      <c r="AT7195" s="690"/>
      <c r="AU7195" s="690"/>
    </row>
    <row r="7196" spans="46:47">
      <c r="AT7196" s="690"/>
      <c r="AU7196" s="690"/>
    </row>
    <row r="7197" spans="46:47">
      <c r="AT7197" s="690"/>
      <c r="AU7197" s="690"/>
    </row>
    <row r="7198" spans="46:47">
      <c r="AT7198" s="690"/>
      <c r="AU7198" s="690"/>
    </row>
    <row r="7199" spans="46:47">
      <c r="AT7199" s="690"/>
      <c r="AU7199" s="690"/>
    </row>
    <row r="7200" spans="46:47">
      <c r="AT7200" s="690"/>
      <c r="AU7200" s="690"/>
    </row>
    <row r="7201" spans="46:47">
      <c r="AT7201" s="690"/>
      <c r="AU7201" s="690"/>
    </row>
    <row r="7202" spans="46:47">
      <c r="AT7202" s="690"/>
      <c r="AU7202" s="690"/>
    </row>
    <row r="7203" spans="46:47">
      <c r="AT7203" s="690"/>
      <c r="AU7203" s="690"/>
    </row>
    <row r="7204" spans="46:47">
      <c r="AT7204" s="690"/>
      <c r="AU7204" s="690"/>
    </row>
    <row r="7205" spans="46:47">
      <c r="AT7205" s="690"/>
      <c r="AU7205" s="690"/>
    </row>
    <row r="7206" spans="46:47">
      <c r="AT7206" s="690"/>
      <c r="AU7206" s="690"/>
    </row>
    <row r="7207" spans="46:47">
      <c r="AT7207" s="690"/>
      <c r="AU7207" s="690"/>
    </row>
    <row r="7208" spans="46:47">
      <c r="AT7208" s="690"/>
      <c r="AU7208" s="690"/>
    </row>
    <row r="7209" spans="46:47">
      <c r="AT7209" s="690"/>
      <c r="AU7209" s="690"/>
    </row>
    <row r="7210" spans="46:47">
      <c r="AT7210" s="690"/>
      <c r="AU7210" s="690"/>
    </row>
    <row r="7211" spans="46:47">
      <c r="AT7211" s="690"/>
      <c r="AU7211" s="690"/>
    </row>
    <row r="7212" spans="46:47">
      <c r="AT7212" s="690"/>
      <c r="AU7212" s="690"/>
    </row>
    <row r="7213" spans="46:47">
      <c r="AT7213" s="690"/>
      <c r="AU7213" s="690"/>
    </row>
    <row r="7214" spans="46:47">
      <c r="AT7214" s="690"/>
      <c r="AU7214" s="690"/>
    </row>
    <row r="7215" spans="46:47">
      <c r="AT7215" s="690"/>
      <c r="AU7215" s="690"/>
    </row>
    <row r="7216" spans="46:47">
      <c r="AT7216" s="690"/>
      <c r="AU7216" s="690"/>
    </row>
    <row r="7217" spans="46:47">
      <c r="AT7217" s="690"/>
      <c r="AU7217" s="690"/>
    </row>
    <row r="7218" spans="46:47">
      <c r="AT7218" s="690"/>
      <c r="AU7218" s="690"/>
    </row>
    <row r="7219" spans="46:47">
      <c r="AT7219" s="690"/>
      <c r="AU7219" s="690"/>
    </row>
    <row r="7220" spans="46:47">
      <c r="AT7220" s="690"/>
      <c r="AU7220" s="690"/>
    </row>
    <row r="7221" spans="46:47">
      <c r="AT7221" s="690"/>
      <c r="AU7221" s="690"/>
    </row>
    <row r="7222" spans="46:47">
      <c r="AT7222" s="690"/>
      <c r="AU7222" s="690"/>
    </row>
    <row r="7223" spans="46:47">
      <c r="AT7223" s="690"/>
      <c r="AU7223" s="690"/>
    </row>
    <row r="7224" spans="46:47">
      <c r="AT7224" s="690"/>
      <c r="AU7224" s="690"/>
    </row>
    <row r="7225" spans="46:47">
      <c r="AT7225" s="690"/>
      <c r="AU7225" s="690"/>
    </row>
    <row r="7226" spans="46:47">
      <c r="AT7226" s="690"/>
      <c r="AU7226" s="690"/>
    </row>
    <row r="7227" spans="46:47">
      <c r="AT7227" s="690"/>
      <c r="AU7227" s="690"/>
    </row>
    <row r="7228" spans="46:47">
      <c r="AT7228" s="690"/>
      <c r="AU7228" s="690"/>
    </row>
    <row r="7229" spans="46:47">
      <c r="AT7229" s="690"/>
      <c r="AU7229" s="690"/>
    </row>
    <row r="7230" spans="46:47">
      <c r="AT7230" s="690"/>
      <c r="AU7230" s="690"/>
    </row>
    <row r="7231" spans="46:47">
      <c r="AT7231" s="690"/>
      <c r="AU7231" s="690"/>
    </row>
    <row r="7232" spans="46:47">
      <c r="AT7232" s="690"/>
      <c r="AU7232" s="690"/>
    </row>
    <row r="7233" spans="46:47">
      <c r="AT7233" s="690"/>
      <c r="AU7233" s="690"/>
    </row>
    <row r="7234" spans="46:47">
      <c r="AT7234" s="690"/>
      <c r="AU7234" s="690"/>
    </row>
    <row r="7235" spans="46:47">
      <c r="AT7235" s="690"/>
      <c r="AU7235" s="690"/>
    </row>
    <row r="7236" spans="46:47">
      <c r="AT7236" s="690"/>
      <c r="AU7236" s="690"/>
    </row>
    <row r="7237" spans="46:47">
      <c r="AT7237" s="690"/>
      <c r="AU7237" s="690"/>
    </row>
    <row r="7238" spans="46:47">
      <c r="AT7238" s="690"/>
      <c r="AU7238" s="690"/>
    </row>
    <row r="7239" spans="46:47">
      <c r="AT7239" s="690"/>
      <c r="AU7239" s="690"/>
    </row>
    <row r="7240" spans="46:47">
      <c r="AT7240" s="690"/>
      <c r="AU7240" s="690"/>
    </row>
    <row r="7241" spans="46:47">
      <c r="AT7241" s="690"/>
      <c r="AU7241" s="690"/>
    </row>
    <row r="7242" spans="46:47">
      <c r="AT7242" s="690"/>
      <c r="AU7242" s="690"/>
    </row>
    <row r="7243" spans="46:47">
      <c r="AT7243" s="690"/>
      <c r="AU7243" s="690"/>
    </row>
    <row r="7244" spans="46:47">
      <c r="AT7244" s="690"/>
      <c r="AU7244" s="690"/>
    </row>
    <row r="7245" spans="46:47">
      <c r="AT7245" s="690"/>
      <c r="AU7245" s="690"/>
    </row>
    <row r="7246" spans="46:47">
      <c r="AT7246" s="690"/>
      <c r="AU7246" s="690"/>
    </row>
    <row r="7247" spans="46:47">
      <c r="AT7247" s="690"/>
      <c r="AU7247" s="690"/>
    </row>
    <row r="7248" spans="46:47">
      <c r="AT7248" s="690"/>
      <c r="AU7248" s="690"/>
    </row>
    <row r="7249" spans="46:47">
      <c r="AT7249" s="690"/>
      <c r="AU7249" s="690"/>
    </row>
    <row r="7250" spans="46:47">
      <c r="AT7250" s="690"/>
      <c r="AU7250" s="690"/>
    </row>
    <row r="7251" spans="46:47">
      <c r="AT7251" s="690"/>
      <c r="AU7251" s="690"/>
    </row>
    <row r="7252" spans="46:47">
      <c r="AT7252" s="690"/>
      <c r="AU7252" s="690"/>
    </row>
    <row r="7253" spans="46:47">
      <c r="AT7253" s="690"/>
      <c r="AU7253" s="690"/>
    </row>
    <row r="7254" spans="46:47">
      <c r="AT7254" s="690"/>
      <c r="AU7254" s="690"/>
    </row>
    <row r="7255" spans="46:47">
      <c r="AT7255" s="690"/>
      <c r="AU7255" s="690"/>
    </row>
    <row r="7256" spans="46:47">
      <c r="AT7256" s="690"/>
      <c r="AU7256" s="690"/>
    </row>
    <row r="7257" spans="46:47">
      <c r="AT7257" s="690"/>
      <c r="AU7257" s="690"/>
    </row>
    <row r="7258" spans="46:47">
      <c r="AT7258" s="690"/>
      <c r="AU7258" s="690"/>
    </row>
    <row r="7259" spans="46:47">
      <c r="AT7259" s="690"/>
      <c r="AU7259" s="690"/>
    </row>
    <row r="7260" spans="46:47">
      <c r="AT7260" s="690"/>
      <c r="AU7260" s="690"/>
    </row>
    <row r="7261" spans="46:47">
      <c r="AT7261" s="690"/>
      <c r="AU7261" s="690"/>
    </row>
    <row r="7262" spans="46:47">
      <c r="AT7262" s="690"/>
      <c r="AU7262" s="690"/>
    </row>
    <row r="7263" spans="46:47">
      <c r="AT7263" s="690"/>
      <c r="AU7263" s="690"/>
    </row>
    <row r="7264" spans="46:47">
      <c r="AT7264" s="690"/>
      <c r="AU7264" s="690"/>
    </row>
    <row r="7265" spans="46:47">
      <c r="AT7265" s="690"/>
      <c r="AU7265" s="690"/>
    </row>
    <row r="7266" spans="46:47">
      <c r="AT7266" s="690"/>
      <c r="AU7266" s="690"/>
    </row>
    <row r="7267" spans="46:47">
      <c r="AT7267" s="690"/>
      <c r="AU7267" s="690"/>
    </row>
    <row r="7268" spans="46:47">
      <c r="AT7268" s="690"/>
      <c r="AU7268" s="690"/>
    </row>
    <row r="7269" spans="46:47">
      <c r="AT7269" s="690"/>
      <c r="AU7269" s="690"/>
    </row>
    <row r="7270" spans="46:47">
      <c r="AT7270" s="690"/>
      <c r="AU7270" s="690"/>
    </row>
    <row r="7271" spans="46:47">
      <c r="AT7271" s="690"/>
      <c r="AU7271" s="690"/>
    </row>
    <row r="7272" spans="46:47">
      <c r="AT7272" s="690"/>
      <c r="AU7272" s="690"/>
    </row>
    <row r="7273" spans="46:47">
      <c r="AT7273" s="690"/>
      <c r="AU7273" s="690"/>
    </row>
    <row r="7274" spans="46:47">
      <c r="AT7274" s="690"/>
      <c r="AU7274" s="690"/>
    </row>
    <row r="7275" spans="46:47">
      <c r="AT7275" s="690"/>
      <c r="AU7275" s="690"/>
    </row>
    <row r="7276" spans="46:47">
      <c r="AT7276" s="690"/>
      <c r="AU7276" s="690"/>
    </row>
    <row r="7277" spans="46:47">
      <c r="AT7277" s="690"/>
      <c r="AU7277" s="690"/>
    </row>
    <row r="7278" spans="46:47">
      <c r="AT7278" s="690"/>
      <c r="AU7278" s="690"/>
    </row>
    <row r="7279" spans="46:47">
      <c r="AT7279" s="690"/>
      <c r="AU7279" s="690"/>
    </row>
    <row r="7280" spans="46:47">
      <c r="AT7280" s="690"/>
      <c r="AU7280" s="690"/>
    </row>
    <row r="7281" spans="46:47">
      <c r="AT7281" s="690"/>
      <c r="AU7281" s="690"/>
    </row>
    <row r="7282" spans="46:47">
      <c r="AT7282" s="690"/>
      <c r="AU7282" s="690"/>
    </row>
    <row r="7283" spans="46:47">
      <c r="AT7283" s="690"/>
      <c r="AU7283" s="690"/>
    </row>
    <row r="7284" spans="46:47">
      <c r="AT7284" s="690"/>
      <c r="AU7284" s="690"/>
    </row>
    <row r="7285" spans="46:47">
      <c r="AT7285" s="690"/>
      <c r="AU7285" s="690"/>
    </row>
    <row r="7286" spans="46:47">
      <c r="AT7286" s="690"/>
      <c r="AU7286" s="690"/>
    </row>
    <row r="7287" spans="46:47">
      <c r="AT7287" s="690"/>
      <c r="AU7287" s="690"/>
    </row>
    <row r="7288" spans="46:47">
      <c r="AT7288" s="690"/>
      <c r="AU7288" s="690"/>
    </row>
    <row r="7289" spans="46:47">
      <c r="AT7289" s="690"/>
      <c r="AU7289" s="690"/>
    </row>
    <row r="7290" spans="46:47">
      <c r="AT7290" s="690"/>
      <c r="AU7290" s="690"/>
    </row>
    <row r="7291" spans="46:47">
      <c r="AT7291" s="690"/>
      <c r="AU7291" s="690"/>
    </row>
    <row r="7292" spans="46:47">
      <c r="AT7292" s="690"/>
      <c r="AU7292" s="690"/>
    </row>
    <row r="7293" spans="46:47">
      <c r="AT7293" s="690"/>
      <c r="AU7293" s="690"/>
    </row>
    <row r="7294" spans="46:47">
      <c r="AT7294" s="690"/>
      <c r="AU7294" s="690"/>
    </row>
    <row r="7295" spans="46:47">
      <c r="AT7295" s="690"/>
      <c r="AU7295" s="690"/>
    </row>
    <row r="7296" spans="46:47">
      <c r="AT7296" s="690"/>
      <c r="AU7296" s="690"/>
    </row>
    <row r="7297" spans="46:47">
      <c r="AT7297" s="690"/>
      <c r="AU7297" s="690"/>
    </row>
    <row r="7298" spans="46:47">
      <c r="AT7298" s="690"/>
      <c r="AU7298" s="690"/>
    </row>
    <row r="7299" spans="46:47">
      <c r="AT7299" s="690"/>
      <c r="AU7299" s="690"/>
    </row>
    <row r="7300" spans="46:47">
      <c r="AT7300" s="690"/>
      <c r="AU7300" s="690"/>
    </row>
    <row r="7301" spans="46:47">
      <c r="AT7301" s="690"/>
      <c r="AU7301" s="690"/>
    </row>
    <row r="7302" spans="46:47">
      <c r="AT7302" s="690"/>
      <c r="AU7302" s="690"/>
    </row>
    <row r="7303" spans="46:47">
      <c r="AT7303" s="690"/>
      <c r="AU7303" s="690"/>
    </row>
    <row r="7304" spans="46:47">
      <c r="AT7304" s="690"/>
      <c r="AU7304" s="690"/>
    </row>
    <row r="7305" spans="46:47">
      <c r="AT7305" s="690"/>
      <c r="AU7305" s="690"/>
    </row>
    <row r="7306" spans="46:47">
      <c r="AT7306" s="690"/>
      <c r="AU7306" s="690"/>
    </row>
    <row r="7307" spans="46:47">
      <c r="AT7307" s="690"/>
      <c r="AU7307" s="690"/>
    </row>
    <row r="7308" spans="46:47">
      <c r="AT7308" s="690"/>
      <c r="AU7308" s="690"/>
    </row>
    <row r="7309" spans="46:47">
      <c r="AT7309" s="690"/>
      <c r="AU7309" s="690"/>
    </row>
    <row r="7310" spans="46:47">
      <c r="AT7310" s="690"/>
      <c r="AU7310" s="690"/>
    </row>
    <row r="7311" spans="46:47">
      <c r="AT7311" s="690"/>
      <c r="AU7311" s="690"/>
    </row>
    <row r="7312" spans="46:47">
      <c r="AT7312" s="690"/>
      <c r="AU7312" s="690"/>
    </row>
    <row r="7313" spans="46:47">
      <c r="AT7313" s="690"/>
      <c r="AU7313" s="690"/>
    </row>
    <row r="7314" spans="46:47">
      <c r="AT7314" s="690"/>
      <c r="AU7314" s="690"/>
    </row>
    <row r="7315" spans="46:47">
      <c r="AT7315" s="690"/>
      <c r="AU7315" s="690"/>
    </row>
    <row r="7316" spans="46:47">
      <c r="AT7316" s="690"/>
      <c r="AU7316" s="690"/>
    </row>
    <row r="7317" spans="46:47">
      <c r="AT7317" s="690"/>
      <c r="AU7317" s="690"/>
    </row>
    <row r="7318" spans="46:47">
      <c r="AT7318" s="690"/>
      <c r="AU7318" s="690"/>
    </row>
    <row r="7319" spans="46:47">
      <c r="AT7319" s="690"/>
      <c r="AU7319" s="690"/>
    </row>
    <row r="7320" spans="46:47">
      <c r="AT7320" s="690"/>
      <c r="AU7320" s="690"/>
    </row>
    <row r="7321" spans="46:47">
      <c r="AT7321" s="690"/>
      <c r="AU7321" s="690"/>
    </row>
    <row r="7322" spans="46:47">
      <c r="AT7322" s="690"/>
      <c r="AU7322" s="690"/>
    </row>
    <row r="7323" spans="46:47">
      <c r="AT7323" s="690"/>
      <c r="AU7323" s="690"/>
    </row>
    <row r="7324" spans="46:47">
      <c r="AT7324" s="690"/>
      <c r="AU7324" s="690"/>
    </row>
    <row r="7325" spans="46:47">
      <c r="AT7325" s="690"/>
      <c r="AU7325" s="690"/>
    </row>
    <row r="7326" spans="46:47">
      <c r="AT7326" s="690"/>
      <c r="AU7326" s="690"/>
    </row>
    <row r="7327" spans="46:47">
      <c r="AT7327" s="690"/>
      <c r="AU7327" s="690"/>
    </row>
    <row r="7328" spans="46:47">
      <c r="AT7328" s="690"/>
      <c r="AU7328" s="690"/>
    </row>
    <row r="7329" spans="46:47">
      <c r="AT7329" s="690"/>
      <c r="AU7329" s="690"/>
    </row>
    <row r="7330" spans="46:47">
      <c r="AT7330" s="690"/>
      <c r="AU7330" s="690"/>
    </row>
    <row r="7331" spans="46:47">
      <c r="AT7331" s="690"/>
      <c r="AU7331" s="690"/>
    </row>
    <row r="7332" spans="46:47">
      <c r="AT7332" s="690"/>
      <c r="AU7332" s="690"/>
    </row>
    <row r="7333" spans="46:47">
      <c r="AT7333" s="690"/>
      <c r="AU7333" s="690"/>
    </row>
    <row r="7334" spans="46:47">
      <c r="AT7334" s="690"/>
      <c r="AU7334" s="690"/>
    </row>
    <row r="7335" spans="46:47">
      <c r="AT7335" s="690"/>
      <c r="AU7335" s="690"/>
    </row>
    <row r="7336" spans="46:47">
      <c r="AT7336" s="690"/>
      <c r="AU7336" s="690"/>
    </row>
    <row r="7337" spans="46:47">
      <c r="AT7337" s="690"/>
      <c r="AU7337" s="690"/>
    </row>
    <row r="7338" spans="46:47">
      <c r="AT7338" s="690"/>
      <c r="AU7338" s="690"/>
    </row>
    <row r="7339" spans="46:47">
      <c r="AT7339" s="690"/>
      <c r="AU7339" s="690"/>
    </row>
    <row r="7340" spans="46:47">
      <c r="AT7340" s="690"/>
      <c r="AU7340" s="690"/>
    </row>
    <row r="7341" spans="46:47">
      <c r="AT7341" s="690"/>
      <c r="AU7341" s="690"/>
    </row>
    <row r="7342" spans="46:47">
      <c r="AT7342" s="690"/>
      <c r="AU7342" s="690"/>
    </row>
    <row r="7343" spans="46:47">
      <c r="AT7343" s="690"/>
      <c r="AU7343" s="690"/>
    </row>
    <row r="7344" spans="46:47">
      <c r="AT7344" s="690"/>
      <c r="AU7344" s="690"/>
    </row>
    <row r="7345" spans="46:47">
      <c r="AT7345" s="690"/>
      <c r="AU7345" s="690"/>
    </row>
    <row r="7346" spans="46:47">
      <c r="AT7346" s="690"/>
      <c r="AU7346" s="690"/>
    </row>
    <row r="7347" spans="46:47">
      <c r="AT7347" s="690"/>
      <c r="AU7347" s="690"/>
    </row>
    <row r="7348" spans="46:47">
      <c r="AT7348" s="690"/>
      <c r="AU7348" s="690"/>
    </row>
    <row r="7349" spans="46:47">
      <c r="AT7349" s="690"/>
      <c r="AU7349" s="690"/>
    </row>
    <row r="7350" spans="46:47">
      <c r="AT7350" s="690"/>
      <c r="AU7350" s="690"/>
    </row>
    <row r="7351" spans="46:47">
      <c r="AT7351" s="690"/>
      <c r="AU7351" s="690"/>
    </row>
    <row r="7352" spans="46:47">
      <c r="AT7352" s="690"/>
      <c r="AU7352" s="690"/>
    </row>
    <row r="7353" spans="46:47">
      <c r="AT7353" s="690"/>
      <c r="AU7353" s="690"/>
    </row>
    <row r="7354" spans="46:47">
      <c r="AT7354" s="690"/>
      <c r="AU7354" s="690"/>
    </row>
    <row r="7355" spans="46:47">
      <c r="AT7355" s="690"/>
      <c r="AU7355" s="690"/>
    </row>
    <row r="7356" spans="46:47">
      <c r="AT7356" s="690"/>
      <c r="AU7356" s="690"/>
    </row>
    <row r="7357" spans="46:47">
      <c r="AT7357" s="690"/>
      <c r="AU7357" s="690"/>
    </row>
    <row r="7358" spans="46:47">
      <c r="AT7358" s="690"/>
      <c r="AU7358" s="690"/>
    </row>
    <row r="7359" spans="46:47">
      <c r="AT7359" s="690"/>
      <c r="AU7359" s="690"/>
    </row>
    <row r="7360" spans="46:47">
      <c r="AT7360" s="690"/>
      <c r="AU7360" s="690"/>
    </row>
    <row r="7361" spans="46:47">
      <c r="AT7361" s="690"/>
      <c r="AU7361" s="690"/>
    </row>
    <row r="7362" spans="46:47">
      <c r="AT7362" s="690"/>
      <c r="AU7362" s="690"/>
    </row>
    <row r="7363" spans="46:47">
      <c r="AT7363" s="690"/>
      <c r="AU7363" s="690"/>
    </row>
    <row r="7364" spans="46:47">
      <c r="AT7364" s="690"/>
      <c r="AU7364" s="690"/>
    </row>
    <row r="7365" spans="46:47">
      <c r="AT7365" s="690"/>
      <c r="AU7365" s="690"/>
    </row>
    <row r="7366" spans="46:47">
      <c r="AT7366" s="690"/>
      <c r="AU7366" s="690"/>
    </row>
    <row r="7367" spans="46:47">
      <c r="AT7367" s="690"/>
      <c r="AU7367" s="690"/>
    </row>
    <row r="7368" spans="46:47">
      <c r="AT7368" s="690"/>
      <c r="AU7368" s="690"/>
    </row>
    <row r="7369" spans="46:47">
      <c r="AT7369" s="690"/>
      <c r="AU7369" s="690"/>
    </row>
    <row r="7370" spans="46:47">
      <c r="AT7370" s="690"/>
      <c r="AU7370" s="690"/>
    </row>
    <row r="7371" spans="46:47">
      <c r="AT7371" s="690"/>
      <c r="AU7371" s="690"/>
    </row>
    <row r="7372" spans="46:47">
      <c r="AT7372" s="690"/>
      <c r="AU7372" s="690"/>
    </row>
    <row r="7373" spans="46:47">
      <c r="AT7373" s="690"/>
      <c r="AU7373" s="690"/>
    </row>
    <row r="7374" spans="46:47">
      <c r="AT7374" s="690"/>
      <c r="AU7374" s="690"/>
    </row>
    <row r="7375" spans="46:47">
      <c r="AT7375" s="690"/>
      <c r="AU7375" s="690"/>
    </row>
    <row r="7376" spans="46:47">
      <c r="AT7376" s="690"/>
      <c r="AU7376" s="690"/>
    </row>
    <row r="7377" spans="46:47">
      <c r="AT7377" s="690"/>
      <c r="AU7377" s="690"/>
    </row>
    <row r="7378" spans="46:47">
      <c r="AT7378" s="690"/>
      <c r="AU7378" s="690"/>
    </row>
    <row r="7379" spans="46:47">
      <c r="AT7379" s="690"/>
      <c r="AU7379" s="690"/>
    </row>
    <row r="7380" spans="46:47">
      <c r="AT7380" s="690"/>
      <c r="AU7380" s="690"/>
    </row>
    <row r="7381" spans="46:47">
      <c r="AT7381" s="690"/>
      <c r="AU7381" s="690"/>
    </row>
    <row r="7382" spans="46:47">
      <c r="AT7382" s="690"/>
      <c r="AU7382" s="690"/>
    </row>
    <row r="7383" spans="46:47">
      <c r="AT7383" s="690"/>
      <c r="AU7383" s="690"/>
    </row>
    <row r="7384" spans="46:47">
      <c r="AT7384" s="690"/>
      <c r="AU7384" s="690"/>
    </row>
    <row r="7385" spans="46:47">
      <c r="AT7385" s="690"/>
      <c r="AU7385" s="690"/>
    </row>
    <row r="7386" spans="46:47">
      <c r="AT7386" s="690"/>
      <c r="AU7386" s="690"/>
    </row>
    <row r="7387" spans="46:47">
      <c r="AT7387" s="690"/>
      <c r="AU7387" s="690"/>
    </row>
    <row r="7388" spans="46:47">
      <c r="AT7388" s="690"/>
      <c r="AU7388" s="690"/>
    </row>
    <row r="7389" spans="46:47">
      <c r="AT7389" s="690"/>
      <c r="AU7389" s="690"/>
    </row>
    <row r="7390" spans="46:47">
      <c r="AT7390" s="690"/>
      <c r="AU7390" s="690"/>
    </row>
    <row r="7391" spans="46:47">
      <c r="AT7391" s="690"/>
      <c r="AU7391" s="690"/>
    </row>
    <row r="7392" spans="46:47">
      <c r="AT7392" s="690"/>
      <c r="AU7392" s="690"/>
    </row>
    <row r="7393" spans="46:47">
      <c r="AT7393" s="690"/>
      <c r="AU7393" s="690"/>
    </row>
    <row r="7394" spans="46:47">
      <c r="AT7394" s="690"/>
      <c r="AU7394" s="690"/>
    </row>
    <row r="7395" spans="46:47">
      <c r="AT7395" s="690"/>
      <c r="AU7395" s="690"/>
    </row>
    <row r="7396" spans="46:47">
      <c r="AT7396" s="690"/>
      <c r="AU7396" s="690"/>
    </row>
    <row r="7397" spans="46:47">
      <c r="AT7397" s="690"/>
      <c r="AU7397" s="690"/>
    </row>
    <row r="7398" spans="46:47">
      <c r="AT7398" s="690"/>
      <c r="AU7398" s="690"/>
    </row>
    <row r="7399" spans="46:47">
      <c r="AT7399" s="690"/>
      <c r="AU7399" s="690"/>
    </row>
    <row r="7400" spans="46:47">
      <c r="AT7400" s="690"/>
      <c r="AU7400" s="690"/>
    </row>
    <row r="7401" spans="46:47">
      <c r="AT7401" s="690"/>
      <c r="AU7401" s="690"/>
    </row>
    <row r="7402" spans="46:47">
      <c r="AT7402" s="690"/>
      <c r="AU7402" s="690"/>
    </row>
    <row r="7403" spans="46:47">
      <c r="AT7403" s="690"/>
      <c r="AU7403" s="690"/>
    </row>
    <row r="7404" spans="46:47">
      <c r="AT7404" s="690"/>
      <c r="AU7404" s="690"/>
    </row>
    <row r="7405" spans="46:47">
      <c r="AT7405" s="690"/>
      <c r="AU7405" s="690"/>
    </row>
    <row r="7406" spans="46:47">
      <c r="AT7406" s="690"/>
      <c r="AU7406" s="690"/>
    </row>
    <row r="7407" spans="46:47">
      <c r="AT7407" s="690"/>
      <c r="AU7407" s="690"/>
    </row>
    <row r="7408" spans="46:47">
      <c r="AT7408" s="690"/>
      <c r="AU7408" s="690"/>
    </row>
    <row r="7409" spans="46:47">
      <c r="AT7409" s="690"/>
      <c r="AU7409" s="690"/>
    </row>
    <row r="7410" spans="46:47">
      <c r="AT7410" s="690"/>
      <c r="AU7410" s="690"/>
    </row>
    <row r="7411" spans="46:47">
      <c r="AT7411" s="690"/>
      <c r="AU7411" s="690"/>
    </row>
    <row r="7412" spans="46:47">
      <c r="AT7412" s="690"/>
      <c r="AU7412" s="690"/>
    </row>
    <row r="7413" spans="46:47">
      <c r="AT7413" s="690"/>
      <c r="AU7413" s="690"/>
    </row>
    <row r="7414" spans="46:47">
      <c r="AT7414" s="690"/>
      <c r="AU7414" s="690"/>
    </row>
    <row r="7415" spans="46:47">
      <c r="AT7415" s="690"/>
      <c r="AU7415" s="690"/>
    </row>
    <row r="7416" spans="46:47">
      <c r="AT7416" s="690"/>
      <c r="AU7416" s="690"/>
    </row>
    <row r="7417" spans="46:47">
      <c r="AT7417" s="690"/>
      <c r="AU7417" s="690"/>
    </row>
    <row r="7418" spans="46:47">
      <c r="AT7418" s="690"/>
      <c r="AU7418" s="690"/>
    </row>
    <row r="7419" spans="46:47">
      <c r="AT7419" s="690"/>
      <c r="AU7419" s="690"/>
    </row>
    <row r="7420" spans="46:47">
      <c r="AT7420" s="690"/>
      <c r="AU7420" s="690"/>
    </row>
    <row r="7421" spans="46:47">
      <c r="AT7421" s="690"/>
      <c r="AU7421" s="690"/>
    </row>
    <row r="7422" spans="46:47">
      <c r="AT7422" s="690"/>
      <c r="AU7422" s="690"/>
    </row>
    <row r="7423" spans="46:47">
      <c r="AT7423" s="690"/>
      <c r="AU7423" s="690"/>
    </row>
    <row r="7424" spans="46:47">
      <c r="AT7424" s="690"/>
      <c r="AU7424" s="690"/>
    </row>
    <row r="7425" spans="46:47">
      <c r="AT7425" s="690"/>
      <c r="AU7425" s="690"/>
    </row>
    <row r="7426" spans="46:47">
      <c r="AT7426" s="690"/>
      <c r="AU7426" s="690"/>
    </row>
    <row r="7427" spans="46:47">
      <c r="AT7427" s="690"/>
      <c r="AU7427" s="690"/>
    </row>
    <row r="7428" spans="46:47">
      <c r="AT7428" s="690"/>
      <c r="AU7428" s="690"/>
    </row>
    <row r="7429" spans="46:47">
      <c r="AT7429" s="690"/>
      <c r="AU7429" s="690"/>
    </row>
    <row r="7430" spans="46:47">
      <c r="AT7430" s="690"/>
      <c r="AU7430" s="690"/>
    </row>
    <row r="7431" spans="46:47">
      <c r="AT7431" s="690"/>
      <c r="AU7431" s="690"/>
    </row>
    <row r="7432" spans="46:47">
      <c r="AT7432" s="690"/>
      <c r="AU7432" s="690"/>
    </row>
    <row r="7433" spans="46:47">
      <c r="AT7433" s="690"/>
      <c r="AU7433" s="690"/>
    </row>
    <row r="7434" spans="46:47">
      <c r="AT7434" s="690"/>
      <c r="AU7434" s="690"/>
    </row>
    <row r="7435" spans="46:47">
      <c r="AT7435" s="690"/>
      <c r="AU7435" s="690"/>
    </row>
    <row r="7436" spans="46:47">
      <c r="AT7436" s="690"/>
      <c r="AU7436" s="690"/>
    </row>
    <row r="7437" spans="46:47">
      <c r="AT7437" s="690"/>
      <c r="AU7437" s="690"/>
    </row>
    <row r="7438" spans="46:47">
      <c r="AT7438" s="690"/>
      <c r="AU7438" s="690"/>
    </row>
    <row r="7439" spans="46:47">
      <c r="AT7439" s="690"/>
      <c r="AU7439" s="690"/>
    </row>
    <row r="7440" spans="46:47">
      <c r="AT7440" s="690"/>
      <c r="AU7440" s="690"/>
    </row>
    <row r="7441" spans="46:47">
      <c r="AT7441" s="690"/>
      <c r="AU7441" s="690"/>
    </row>
    <row r="7442" spans="46:47">
      <c r="AT7442" s="690"/>
      <c r="AU7442" s="690"/>
    </row>
    <row r="7443" spans="46:47">
      <c r="AT7443" s="690"/>
      <c r="AU7443" s="690"/>
    </row>
    <row r="7444" spans="46:47">
      <c r="AT7444" s="690"/>
      <c r="AU7444" s="690"/>
    </row>
    <row r="7445" spans="46:47">
      <c r="AT7445" s="690"/>
      <c r="AU7445" s="690"/>
    </row>
    <row r="7446" spans="46:47">
      <c r="AT7446" s="690"/>
      <c r="AU7446" s="690"/>
    </row>
    <row r="7447" spans="46:47">
      <c r="AT7447" s="690"/>
      <c r="AU7447" s="690"/>
    </row>
    <row r="7448" spans="46:47">
      <c r="AT7448" s="690"/>
      <c r="AU7448" s="690"/>
    </row>
    <row r="7449" spans="46:47">
      <c r="AT7449" s="690"/>
      <c r="AU7449" s="690"/>
    </row>
    <row r="7450" spans="46:47">
      <c r="AT7450" s="690"/>
      <c r="AU7450" s="690"/>
    </row>
    <row r="7451" spans="46:47">
      <c r="AT7451" s="690"/>
      <c r="AU7451" s="690"/>
    </row>
    <row r="7452" spans="46:47">
      <c r="AT7452" s="690"/>
      <c r="AU7452" s="690"/>
    </row>
    <row r="7453" spans="46:47">
      <c r="AT7453" s="690"/>
      <c r="AU7453" s="690"/>
    </row>
    <row r="7454" spans="46:47">
      <c r="AT7454" s="690"/>
      <c r="AU7454" s="690"/>
    </row>
    <row r="7455" spans="46:47">
      <c r="AT7455" s="690"/>
      <c r="AU7455" s="690"/>
    </row>
    <row r="7456" spans="46:47">
      <c r="AT7456" s="690"/>
      <c r="AU7456" s="690"/>
    </row>
    <row r="7457" spans="46:47">
      <c r="AT7457" s="690"/>
      <c r="AU7457" s="690"/>
    </row>
    <row r="7458" spans="46:47">
      <c r="AT7458" s="690"/>
      <c r="AU7458" s="690"/>
    </row>
    <row r="7459" spans="46:47">
      <c r="AT7459" s="690"/>
      <c r="AU7459" s="690"/>
    </row>
    <row r="7460" spans="46:47">
      <c r="AT7460" s="690"/>
      <c r="AU7460" s="690"/>
    </row>
    <row r="7461" spans="46:47">
      <c r="AT7461" s="690"/>
      <c r="AU7461" s="690"/>
    </row>
    <row r="7462" spans="46:47">
      <c r="AT7462" s="690"/>
      <c r="AU7462" s="690"/>
    </row>
    <row r="7463" spans="46:47">
      <c r="AT7463" s="690"/>
      <c r="AU7463" s="690"/>
    </row>
    <row r="7464" spans="46:47">
      <c r="AT7464" s="690"/>
      <c r="AU7464" s="690"/>
    </row>
    <row r="7465" spans="46:47">
      <c r="AT7465" s="690"/>
      <c r="AU7465" s="690"/>
    </row>
    <row r="7466" spans="46:47">
      <c r="AT7466" s="690"/>
      <c r="AU7466" s="690"/>
    </row>
    <row r="7467" spans="46:47">
      <c r="AT7467" s="690"/>
      <c r="AU7467" s="690"/>
    </row>
    <row r="7468" spans="46:47">
      <c r="AT7468" s="690"/>
      <c r="AU7468" s="690"/>
    </row>
    <row r="7469" spans="46:47">
      <c r="AT7469" s="690"/>
      <c r="AU7469" s="690"/>
    </row>
    <row r="7470" spans="46:47">
      <c r="AT7470" s="690"/>
      <c r="AU7470" s="690"/>
    </row>
    <row r="7471" spans="46:47">
      <c r="AT7471" s="690"/>
      <c r="AU7471" s="690"/>
    </row>
    <row r="7472" spans="46:47">
      <c r="AT7472" s="690"/>
      <c r="AU7472" s="690"/>
    </row>
    <row r="7473" spans="46:47">
      <c r="AT7473" s="690"/>
      <c r="AU7473" s="690"/>
    </row>
    <row r="7474" spans="46:47">
      <c r="AT7474" s="690"/>
      <c r="AU7474" s="690"/>
    </row>
    <row r="7475" spans="46:47">
      <c r="AT7475" s="690"/>
      <c r="AU7475" s="690"/>
    </row>
    <row r="7476" spans="46:47">
      <c r="AT7476" s="690"/>
      <c r="AU7476" s="690"/>
    </row>
    <row r="7477" spans="46:47">
      <c r="AT7477" s="690"/>
      <c r="AU7477" s="690"/>
    </row>
    <row r="7478" spans="46:47">
      <c r="AT7478" s="690"/>
      <c r="AU7478" s="690"/>
    </row>
    <row r="7479" spans="46:47">
      <c r="AT7479" s="690"/>
      <c r="AU7479" s="690"/>
    </row>
    <row r="7480" spans="46:47">
      <c r="AT7480" s="690"/>
      <c r="AU7480" s="690"/>
    </row>
    <row r="7481" spans="46:47">
      <c r="AT7481" s="690"/>
      <c r="AU7481" s="690"/>
    </row>
    <row r="7482" spans="46:47">
      <c r="AT7482" s="690"/>
      <c r="AU7482" s="690"/>
    </row>
    <row r="7483" spans="46:47">
      <c r="AT7483" s="690"/>
      <c r="AU7483" s="690"/>
    </row>
    <row r="7484" spans="46:47">
      <c r="AT7484" s="690"/>
      <c r="AU7484" s="690"/>
    </row>
    <row r="7485" spans="46:47">
      <c r="AT7485" s="690"/>
      <c r="AU7485" s="690"/>
    </row>
    <row r="7486" spans="46:47">
      <c r="AT7486" s="690"/>
      <c r="AU7486" s="690"/>
    </row>
    <row r="7487" spans="46:47">
      <c r="AT7487" s="690"/>
      <c r="AU7487" s="690"/>
    </row>
    <row r="7488" spans="46:47">
      <c r="AT7488" s="690"/>
      <c r="AU7488" s="690"/>
    </row>
    <row r="7489" spans="46:47">
      <c r="AT7489" s="690"/>
      <c r="AU7489" s="690"/>
    </row>
    <row r="7490" spans="46:47">
      <c r="AT7490" s="690"/>
      <c r="AU7490" s="690"/>
    </row>
    <row r="7491" spans="46:47">
      <c r="AT7491" s="690"/>
      <c r="AU7491" s="690"/>
    </row>
    <row r="7492" spans="46:47">
      <c r="AT7492" s="690"/>
      <c r="AU7492" s="690"/>
    </row>
    <row r="7493" spans="46:47">
      <c r="AT7493" s="690"/>
      <c r="AU7493" s="690"/>
    </row>
    <row r="7494" spans="46:47">
      <c r="AT7494" s="690"/>
      <c r="AU7494" s="690"/>
    </row>
    <row r="7495" spans="46:47">
      <c r="AT7495" s="690"/>
      <c r="AU7495" s="690"/>
    </row>
    <row r="7496" spans="46:47">
      <c r="AT7496" s="690"/>
      <c r="AU7496" s="690"/>
    </row>
    <row r="7497" spans="46:47">
      <c r="AT7497" s="690"/>
      <c r="AU7497" s="690"/>
    </row>
    <row r="7498" spans="46:47">
      <c r="AT7498" s="690"/>
      <c r="AU7498" s="690"/>
    </row>
    <row r="7499" spans="46:47">
      <c r="AT7499" s="690"/>
      <c r="AU7499" s="690"/>
    </row>
    <row r="7500" spans="46:47">
      <c r="AT7500" s="690"/>
      <c r="AU7500" s="690"/>
    </row>
    <row r="7501" spans="46:47">
      <c r="AT7501" s="690"/>
      <c r="AU7501" s="690"/>
    </row>
    <row r="7502" spans="46:47">
      <c r="AT7502" s="690"/>
      <c r="AU7502" s="690"/>
    </row>
    <row r="7503" spans="46:47">
      <c r="AT7503" s="690"/>
      <c r="AU7503" s="690"/>
    </row>
    <row r="7504" spans="46:47">
      <c r="AT7504" s="690"/>
      <c r="AU7504" s="690"/>
    </row>
    <row r="7505" spans="46:47">
      <c r="AT7505" s="690"/>
      <c r="AU7505" s="690"/>
    </row>
    <row r="7506" spans="46:47">
      <c r="AT7506" s="690"/>
      <c r="AU7506" s="690"/>
    </row>
    <row r="7507" spans="46:47">
      <c r="AT7507" s="690"/>
      <c r="AU7507" s="690"/>
    </row>
    <row r="7508" spans="46:47">
      <c r="AT7508" s="690"/>
      <c r="AU7508" s="690"/>
    </row>
    <row r="7509" spans="46:47">
      <c r="AT7509" s="690"/>
      <c r="AU7509" s="690"/>
    </row>
    <row r="7510" spans="46:47">
      <c r="AT7510" s="690"/>
      <c r="AU7510" s="690"/>
    </row>
    <row r="7511" spans="46:47">
      <c r="AT7511" s="690"/>
      <c r="AU7511" s="690"/>
    </row>
    <row r="7512" spans="46:47">
      <c r="AT7512" s="690"/>
      <c r="AU7512" s="690"/>
    </row>
    <row r="7513" spans="46:47">
      <c r="AT7513" s="690"/>
      <c r="AU7513" s="690"/>
    </row>
    <row r="7514" spans="46:47">
      <c r="AT7514" s="690"/>
      <c r="AU7514" s="690"/>
    </row>
    <row r="7515" spans="46:47">
      <c r="AT7515" s="690"/>
      <c r="AU7515" s="690"/>
    </row>
    <row r="7516" spans="46:47">
      <c r="AT7516" s="690"/>
      <c r="AU7516" s="690"/>
    </row>
    <row r="7517" spans="46:47">
      <c r="AT7517" s="690"/>
      <c r="AU7517" s="690"/>
    </row>
    <row r="7518" spans="46:47">
      <c r="AT7518" s="690"/>
      <c r="AU7518" s="690"/>
    </row>
    <row r="7519" spans="46:47">
      <c r="AT7519" s="690"/>
      <c r="AU7519" s="690"/>
    </row>
    <row r="7520" spans="46:47">
      <c r="AT7520" s="690"/>
      <c r="AU7520" s="690"/>
    </row>
    <row r="7521" spans="46:47">
      <c r="AT7521" s="690"/>
      <c r="AU7521" s="690"/>
    </row>
    <row r="7522" spans="46:47">
      <c r="AT7522" s="690"/>
      <c r="AU7522" s="690"/>
    </row>
    <row r="7523" spans="46:47">
      <c r="AT7523" s="690"/>
      <c r="AU7523" s="690"/>
    </row>
    <row r="7524" spans="46:47">
      <c r="AT7524" s="690"/>
      <c r="AU7524" s="690"/>
    </row>
    <row r="7525" spans="46:47">
      <c r="AT7525" s="690"/>
      <c r="AU7525" s="690"/>
    </row>
    <row r="7526" spans="46:47">
      <c r="AT7526" s="690"/>
      <c r="AU7526" s="690"/>
    </row>
    <row r="7527" spans="46:47">
      <c r="AT7527" s="690"/>
      <c r="AU7527" s="690"/>
    </row>
    <row r="7528" spans="46:47">
      <c r="AT7528" s="690"/>
      <c r="AU7528" s="690"/>
    </row>
    <row r="7529" spans="46:47">
      <c r="AT7529" s="690"/>
      <c r="AU7529" s="690"/>
    </row>
    <row r="7530" spans="46:47">
      <c r="AT7530" s="690"/>
      <c r="AU7530" s="690"/>
    </row>
    <row r="7531" spans="46:47">
      <c r="AT7531" s="690"/>
      <c r="AU7531" s="690"/>
    </row>
    <row r="7532" spans="46:47">
      <c r="AT7532" s="690"/>
      <c r="AU7532" s="690"/>
    </row>
    <row r="7533" spans="46:47">
      <c r="AT7533" s="690"/>
      <c r="AU7533" s="690"/>
    </row>
    <row r="7534" spans="46:47">
      <c r="AT7534" s="690"/>
      <c r="AU7534" s="690"/>
    </row>
    <row r="7535" spans="46:47">
      <c r="AT7535" s="690"/>
      <c r="AU7535" s="690"/>
    </row>
    <row r="7536" spans="46:47">
      <c r="AT7536" s="690"/>
      <c r="AU7536" s="690"/>
    </row>
    <row r="7537" spans="46:47">
      <c r="AT7537" s="690"/>
      <c r="AU7537" s="690"/>
    </row>
    <row r="7538" spans="46:47">
      <c r="AT7538" s="690"/>
      <c r="AU7538" s="690"/>
    </row>
    <row r="7539" spans="46:47">
      <c r="AT7539" s="690"/>
      <c r="AU7539" s="690"/>
    </row>
    <row r="7540" spans="46:47">
      <c r="AT7540" s="690"/>
      <c r="AU7540" s="690"/>
    </row>
    <row r="7541" spans="46:47">
      <c r="AT7541" s="690"/>
      <c r="AU7541" s="690"/>
    </row>
    <row r="7542" spans="46:47">
      <c r="AT7542" s="690"/>
      <c r="AU7542" s="690"/>
    </row>
    <row r="7543" spans="46:47">
      <c r="AT7543" s="690"/>
      <c r="AU7543" s="690"/>
    </row>
    <row r="7544" spans="46:47">
      <c r="AT7544" s="690"/>
      <c r="AU7544" s="690"/>
    </row>
    <row r="7545" spans="46:47">
      <c r="AT7545" s="690"/>
      <c r="AU7545" s="690"/>
    </row>
    <row r="7546" spans="46:47">
      <c r="AT7546" s="690"/>
      <c r="AU7546" s="690"/>
    </row>
    <row r="7547" spans="46:47">
      <c r="AT7547" s="690"/>
      <c r="AU7547" s="690"/>
    </row>
    <row r="7548" spans="46:47">
      <c r="AT7548" s="690"/>
      <c r="AU7548" s="690"/>
    </row>
    <row r="7549" spans="46:47">
      <c r="AT7549" s="690"/>
      <c r="AU7549" s="690"/>
    </row>
    <row r="7550" spans="46:47">
      <c r="AT7550" s="690"/>
      <c r="AU7550" s="690"/>
    </row>
    <row r="7551" spans="46:47">
      <c r="AT7551" s="690"/>
      <c r="AU7551" s="690"/>
    </row>
    <row r="7552" spans="46:47">
      <c r="AT7552" s="690"/>
      <c r="AU7552" s="690"/>
    </row>
    <row r="7553" spans="46:47">
      <c r="AT7553" s="690"/>
      <c r="AU7553" s="690"/>
    </row>
    <row r="7554" spans="46:47">
      <c r="AT7554" s="690"/>
      <c r="AU7554" s="690"/>
    </row>
    <row r="7555" spans="46:47">
      <c r="AT7555" s="690"/>
      <c r="AU7555" s="690"/>
    </row>
    <row r="7556" spans="46:47">
      <c r="AT7556" s="690"/>
      <c r="AU7556" s="690"/>
    </row>
    <row r="7557" spans="46:47">
      <c r="AT7557" s="690"/>
      <c r="AU7557" s="690"/>
    </row>
    <row r="7558" spans="46:47">
      <c r="AT7558" s="690"/>
      <c r="AU7558" s="690"/>
    </row>
    <row r="7559" spans="46:47">
      <c r="AT7559" s="690"/>
      <c r="AU7559" s="690"/>
    </row>
    <row r="7560" spans="46:47">
      <c r="AT7560" s="690"/>
      <c r="AU7560" s="690"/>
    </row>
    <row r="7561" spans="46:47">
      <c r="AT7561" s="690"/>
      <c r="AU7561" s="690"/>
    </row>
    <row r="7562" spans="46:47">
      <c r="AT7562" s="690"/>
      <c r="AU7562" s="690"/>
    </row>
    <row r="7563" spans="46:47">
      <c r="AT7563" s="690"/>
      <c r="AU7563" s="690"/>
    </row>
    <row r="7564" spans="46:47">
      <c r="AT7564" s="690"/>
      <c r="AU7564" s="690"/>
    </row>
    <row r="7565" spans="46:47">
      <c r="AT7565" s="690"/>
      <c r="AU7565" s="690"/>
    </row>
    <row r="7566" spans="46:47">
      <c r="AT7566" s="690"/>
      <c r="AU7566" s="690"/>
    </row>
    <row r="7567" spans="46:47">
      <c r="AT7567" s="690"/>
      <c r="AU7567" s="690"/>
    </row>
    <row r="7568" spans="46:47">
      <c r="AT7568" s="690"/>
      <c r="AU7568" s="690"/>
    </row>
    <row r="7569" spans="46:47">
      <c r="AT7569" s="690"/>
      <c r="AU7569" s="690"/>
    </row>
    <row r="7570" spans="46:47">
      <c r="AT7570" s="690"/>
      <c r="AU7570" s="690"/>
    </row>
    <row r="7571" spans="46:47">
      <c r="AT7571" s="690"/>
      <c r="AU7571" s="690"/>
    </row>
    <row r="7572" spans="46:47">
      <c r="AT7572" s="690"/>
      <c r="AU7572" s="690"/>
    </row>
    <row r="7573" spans="46:47">
      <c r="AT7573" s="690"/>
      <c r="AU7573" s="690"/>
    </row>
    <row r="7574" spans="46:47">
      <c r="AT7574" s="690"/>
      <c r="AU7574" s="690"/>
    </row>
    <row r="7575" spans="46:47">
      <c r="AT7575" s="690"/>
      <c r="AU7575" s="690"/>
    </row>
    <row r="7576" spans="46:47">
      <c r="AT7576" s="690"/>
      <c r="AU7576" s="690"/>
    </row>
    <row r="7577" spans="46:47">
      <c r="AT7577" s="690"/>
      <c r="AU7577" s="690"/>
    </row>
    <row r="7578" spans="46:47">
      <c r="AT7578" s="690"/>
      <c r="AU7578" s="690"/>
    </row>
    <row r="7579" spans="46:47">
      <c r="AT7579" s="690"/>
      <c r="AU7579" s="690"/>
    </row>
    <row r="7580" spans="46:47">
      <c r="AT7580" s="690"/>
      <c r="AU7580" s="690"/>
    </row>
    <row r="7581" spans="46:47">
      <c r="AT7581" s="690"/>
      <c r="AU7581" s="690"/>
    </row>
    <row r="7582" spans="46:47">
      <c r="AT7582" s="690"/>
      <c r="AU7582" s="690"/>
    </row>
    <row r="7583" spans="46:47">
      <c r="AT7583" s="690"/>
      <c r="AU7583" s="690"/>
    </row>
    <row r="7584" spans="46:47">
      <c r="AT7584" s="690"/>
      <c r="AU7584" s="690"/>
    </row>
    <row r="7585" spans="46:47">
      <c r="AT7585" s="690"/>
      <c r="AU7585" s="690"/>
    </row>
    <row r="7586" spans="46:47">
      <c r="AT7586" s="690"/>
      <c r="AU7586" s="690"/>
    </row>
    <row r="7587" spans="46:47">
      <c r="AT7587" s="690"/>
      <c r="AU7587" s="690"/>
    </row>
    <row r="7588" spans="46:47">
      <c r="AT7588" s="690"/>
      <c r="AU7588" s="690"/>
    </row>
    <row r="7589" spans="46:47">
      <c r="AT7589" s="690"/>
      <c r="AU7589" s="690"/>
    </row>
    <row r="7590" spans="46:47">
      <c r="AT7590" s="690"/>
      <c r="AU7590" s="690"/>
    </row>
    <row r="7591" spans="46:47">
      <c r="AT7591" s="690"/>
      <c r="AU7591" s="690"/>
    </row>
    <row r="7592" spans="46:47">
      <c r="AT7592" s="690"/>
      <c r="AU7592" s="690"/>
    </row>
    <row r="7593" spans="46:47">
      <c r="AT7593" s="690"/>
      <c r="AU7593" s="690"/>
    </row>
    <row r="7594" spans="46:47">
      <c r="AT7594" s="690"/>
      <c r="AU7594" s="690"/>
    </row>
    <row r="7595" spans="46:47">
      <c r="AT7595" s="690"/>
      <c r="AU7595" s="690"/>
    </row>
    <row r="7596" spans="46:47">
      <c r="AT7596" s="690"/>
      <c r="AU7596" s="690"/>
    </row>
    <row r="7597" spans="46:47">
      <c r="AT7597" s="690"/>
      <c r="AU7597" s="690"/>
    </row>
    <row r="7598" spans="46:47">
      <c r="AT7598" s="690"/>
      <c r="AU7598" s="690"/>
    </row>
    <row r="7599" spans="46:47">
      <c r="AT7599" s="690"/>
      <c r="AU7599" s="690"/>
    </row>
    <row r="7600" spans="46:47">
      <c r="AT7600" s="690"/>
      <c r="AU7600" s="690"/>
    </row>
    <row r="7601" spans="46:47">
      <c r="AT7601" s="690"/>
      <c r="AU7601" s="690"/>
    </row>
    <row r="7602" spans="46:47">
      <c r="AT7602" s="690"/>
      <c r="AU7602" s="690"/>
    </row>
    <row r="7603" spans="46:47">
      <c r="AT7603" s="690"/>
      <c r="AU7603" s="690"/>
    </row>
    <row r="7604" spans="46:47">
      <c r="AT7604" s="690"/>
      <c r="AU7604" s="690"/>
    </row>
    <row r="7605" spans="46:47">
      <c r="AT7605" s="690"/>
      <c r="AU7605" s="690"/>
    </row>
    <row r="7606" spans="46:47">
      <c r="AT7606" s="690"/>
      <c r="AU7606" s="690"/>
    </row>
    <row r="7607" spans="46:47">
      <c r="AT7607" s="690"/>
      <c r="AU7607" s="690"/>
    </row>
    <row r="7608" spans="46:47">
      <c r="AT7608" s="690"/>
      <c r="AU7608" s="690"/>
    </row>
    <row r="7609" spans="46:47">
      <c r="AT7609" s="690"/>
      <c r="AU7609" s="690"/>
    </row>
    <row r="7610" spans="46:47">
      <c r="AT7610" s="690"/>
      <c r="AU7610" s="690"/>
    </row>
    <row r="7611" spans="46:47">
      <c r="AT7611" s="690"/>
      <c r="AU7611" s="690"/>
    </row>
    <row r="7612" spans="46:47">
      <c r="AT7612" s="690"/>
      <c r="AU7612" s="690"/>
    </row>
    <row r="7613" spans="46:47">
      <c r="AT7613" s="690"/>
      <c r="AU7613" s="690"/>
    </row>
    <row r="7614" spans="46:47">
      <c r="AT7614" s="690"/>
      <c r="AU7614" s="690"/>
    </row>
    <row r="7615" spans="46:47">
      <c r="AT7615" s="690"/>
      <c r="AU7615" s="690"/>
    </row>
    <row r="7616" spans="46:47">
      <c r="AT7616" s="690"/>
      <c r="AU7616" s="690"/>
    </row>
    <row r="7617" spans="46:47">
      <c r="AT7617" s="690"/>
      <c r="AU7617" s="690"/>
    </row>
    <row r="7618" spans="46:47">
      <c r="AT7618" s="690"/>
      <c r="AU7618" s="690"/>
    </row>
    <row r="7619" spans="46:47">
      <c r="AT7619" s="690"/>
      <c r="AU7619" s="690"/>
    </row>
    <row r="7620" spans="46:47">
      <c r="AT7620" s="690"/>
      <c r="AU7620" s="690"/>
    </row>
    <row r="7621" spans="46:47">
      <c r="AT7621" s="690"/>
      <c r="AU7621" s="690"/>
    </row>
    <row r="7622" spans="46:47">
      <c r="AT7622" s="690"/>
      <c r="AU7622" s="690"/>
    </row>
    <row r="7623" spans="46:47">
      <c r="AT7623" s="690"/>
      <c r="AU7623" s="690"/>
    </row>
    <row r="7624" spans="46:47">
      <c r="AT7624" s="690"/>
      <c r="AU7624" s="690"/>
    </row>
    <row r="7625" spans="46:47">
      <c r="AT7625" s="690"/>
      <c r="AU7625" s="690"/>
    </row>
    <row r="7626" spans="46:47">
      <c r="AT7626" s="690"/>
      <c r="AU7626" s="690"/>
    </row>
    <row r="7627" spans="46:47">
      <c r="AT7627" s="690"/>
      <c r="AU7627" s="690"/>
    </row>
    <row r="7628" spans="46:47">
      <c r="AT7628" s="690"/>
      <c r="AU7628" s="690"/>
    </row>
    <row r="7629" spans="46:47">
      <c r="AT7629" s="690"/>
      <c r="AU7629" s="690"/>
    </row>
    <row r="7630" spans="46:47">
      <c r="AT7630" s="690"/>
      <c r="AU7630" s="690"/>
    </row>
    <row r="7631" spans="46:47">
      <c r="AT7631" s="690"/>
      <c r="AU7631" s="690"/>
    </row>
    <row r="7632" spans="46:47">
      <c r="AT7632" s="690"/>
      <c r="AU7632" s="690"/>
    </row>
    <row r="7633" spans="46:47">
      <c r="AT7633" s="690"/>
      <c r="AU7633" s="690"/>
    </row>
    <row r="7634" spans="46:47">
      <c r="AT7634" s="690"/>
      <c r="AU7634" s="690"/>
    </row>
    <row r="7635" spans="46:47">
      <c r="AT7635" s="690"/>
      <c r="AU7635" s="690"/>
    </row>
    <row r="7636" spans="46:47">
      <c r="AT7636" s="690"/>
      <c r="AU7636" s="690"/>
    </row>
    <row r="7637" spans="46:47">
      <c r="AT7637" s="690"/>
      <c r="AU7637" s="690"/>
    </row>
    <row r="7638" spans="46:47">
      <c r="AT7638" s="690"/>
      <c r="AU7638" s="690"/>
    </row>
    <row r="7639" spans="46:47">
      <c r="AT7639" s="690"/>
      <c r="AU7639" s="690"/>
    </row>
    <row r="7640" spans="46:47">
      <c r="AT7640" s="690"/>
      <c r="AU7640" s="690"/>
    </row>
    <row r="7641" spans="46:47">
      <c r="AT7641" s="690"/>
      <c r="AU7641" s="690"/>
    </row>
    <row r="7642" spans="46:47">
      <c r="AT7642" s="690"/>
      <c r="AU7642" s="690"/>
    </row>
    <row r="7643" spans="46:47">
      <c r="AT7643" s="690"/>
      <c r="AU7643" s="690"/>
    </row>
    <row r="7644" spans="46:47">
      <c r="AT7644" s="690"/>
      <c r="AU7644" s="690"/>
    </row>
    <row r="7645" spans="46:47">
      <c r="AT7645" s="690"/>
      <c r="AU7645" s="690"/>
    </row>
    <row r="7646" spans="46:47">
      <c r="AT7646" s="690"/>
      <c r="AU7646" s="690"/>
    </row>
    <row r="7647" spans="46:47">
      <c r="AT7647" s="690"/>
      <c r="AU7647" s="690"/>
    </row>
    <row r="7648" spans="46:47">
      <c r="AT7648" s="690"/>
      <c r="AU7648" s="690"/>
    </row>
    <row r="7649" spans="46:47">
      <c r="AT7649" s="690"/>
      <c r="AU7649" s="690"/>
    </row>
    <row r="7650" spans="46:47">
      <c r="AT7650" s="690"/>
      <c r="AU7650" s="690"/>
    </row>
    <row r="7651" spans="46:47">
      <c r="AT7651" s="690"/>
      <c r="AU7651" s="690"/>
    </row>
    <row r="7652" spans="46:47">
      <c r="AT7652" s="690"/>
      <c r="AU7652" s="690"/>
    </row>
    <row r="7653" spans="46:47">
      <c r="AT7653" s="690"/>
      <c r="AU7653" s="690"/>
    </row>
    <row r="7654" spans="46:47">
      <c r="AT7654" s="690"/>
      <c r="AU7654" s="690"/>
    </row>
    <row r="7655" spans="46:47">
      <c r="AT7655" s="690"/>
      <c r="AU7655" s="690"/>
    </row>
    <row r="7656" spans="46:47">
      <c r="AT7656" s="690"/>
      <c r="AU7656" s="690"/>
    </row>
    <row r="7657" spans="46:47">
      <c r="AT7657" s="690"/>
      <c r="AU7657" s="690"/>
    </row>
    <row r="7658" spans="46:47">
      <c r="AT7658" s="690"/>
      <c r="AU7658" s="690"/>
    </row>
    <row r="7659" spans="46:47">
      <c r="AT7659" s="690"/>
      <c r="AU7659" s="690"/>
    </row>
    <row r="7660" spans="46:47">
      <c r="AT7660" s="690"/>
      <c r="AU7660" s="690"/>
    </row>
    <row r="7661" spans="46:47">
      <c r="AT7661" s="690"/>
      <c r="AU7661" s="690"/>
    </row>
    <row r="7662" spans="46:47">
      <c r="AT7662" s="690"/>
      <c r="AU7662" s="690"/>
    </row>
    <row r="7663" spans="46:47">
      <c r="AT7663" s="690"/>
      <c r="AU7663" s="690"/>
    </row>
    <row r="7664" spans="46:47">
      <c r="AT7664" s="690"/>
      <c r="AU7664" s="690"/>
    </row>
    <row r="7665" spans="46:47">
      <c r="AT7665" s="690"/>
      <c r="AU7665" s="690"/>
    </row>
    <row r="7666" spans="46:47">
      <c r="AT7666" s="690"/>
      <c r="AU7666" s="690"/>
    </row>
    <row r="7667" spans="46:47">
      <c r="AT7667" s="690"/>
      <c r="AU7667" s="690"/>
    </row>
    <row r="7668" spans="46:47">
      <c r="AT7668" s="690"/>
      <c r="AU7668" s="690"/>
    </row>
    <row r="7669" spans="46:47">
      <c r="AT7669" s="690"/>
      <c r="AU7669" s="690"/>
    </row>
    <row r="7670" spans="46:47">
      <c r="AT7670" s="690"/>
      <c r="AU7670" s="690"/>
    </row>
    <row r="7671" spans="46:47">
      <c r="AT7671" s="690"/>
      <c r="AU7671" s="690"/>
    </row>
    <row r="7672" spans="46:47">
      <c r="AT7672" s="690"/>
      <c r="AU7672" s="690"/>
    </row>
    <row r="7673" spans="46:47">
      <c r="AT7673" s="690"/>
      <c r="AU7673" s="690"/>
    </row>
    <row r="7674" spans="46:47">
      <c r="AT7674" s="690"/>
      <c r="AU7674" s="690"/>
    </row>
    <row r="7675" spans="46:47">
      <c r="AT7675" s="690"/>
      <c r="AU7675" s="690"/>
    </row>
    <row r="7676" spans="46:47">
      <c r="AT7676" s="690"/>
      <c r="AU7676" s="690"/>
    </row>
    <row r="7677" spans="46:47">
      <c r="AT7677" s="690"/>
      <c r="AU7677" s="690"/>
    </row>
    <row r="7678" spans="46:47">
      <c r="AT7678" s="690"/>
      <c r="AU7678" s="690"/>
    </row>
    <row r="7679" spans="46:47">
      <c r="AT7679" s="690"/>
      <c r="AU7679" s="690"/>
    </row>
    <row r="7680" spans="46:47">
      <c r="AT7680" s="690"/>
      <c r="AU7680" s="690"/>
    </row>
    <row r="7681" spans="46:47">
      <c r="AT7681" s="690"/>
      <c r="AU7681" s="690"/>
    </row>
    <row r="7682" spans="46:47">
      <c r="AT7682" s="690"/>
      <c r="AU7682" s="690"/>
    </row>
    <row r="7683" spans="46:47">
      <c r="AT7683" s="690"/>
      <c r="AU7683" s="690"/>
    </row>
    <row r="7684" spans="46:47">
      <c r="AT7684" s="690"/>
      <c r="AU7684" s="690"/>
    </row>
    <row r="7685" spans="46:47">
      <c r="AT7685" s="690"/>
      <c r="AU7685" s="690"/>
    </row>
    <row r="7686" spans="46:47">
      <c r="AT7686" s="690"/>
      <c r="AU7686" s="690"/>
    </row>
    <row r="7687" spans="46:47">
      <c r="AT7687" s="690"/>
      <c r="AU7687" s="690"/>
    </row>
    <row r="7688" spans="46:47">
      <c r="AT7688" s="690"/>
      <c r="AU7688" s="690"/>
    </row>
    <row r="7689" spans="46:47">
      <c r="AT7689" s="690"/>
      <c r="AU7689" s="690"/>
    </row>
    <row r="7690" spans="46:47">
      <c r="AT7690" s="690"/>
      <c r="AU7690" s="690"/>
    </row>
    <row r="7691" spans="46:47">
      <c r="AT7691" s="690"/>
      <c r="AU7691" s="690"/>
    </row>
    <row r="7692" spans="46:47">
      <c r="AT7692" s="690"/>
      <c r="AU7692" s="690"/>
    </row>
    <row r="7693" spans="46:47">
      <c r="AT7693" s="690"/>
      <c r="AU7693" s="690"/>
    </row>
    <row r="7694" spans="46:47">
      <c r="AT7694" s="690"/>
      <c r="AU7694" s="690"/>
    </row>
    <row r="7695" spans="46:47">
      <c r="AT7695" s="690"/>
      <c r="AU7695" s="690"/>
    </row>
    <row r="7696" spans="46:47">
      <c r="AT7696" s="690"/>
      <c r="AU7696" s="690"/>
    </row>
    <row r="7697" spans="46:47">
      <c r="AT7697" s="690"/>
      <c r="AU7697" s="690"/>
    </row>
    <row r="7698" spans="46:47">
      <c r="AT7698" s="690"/>
      <c r="AU7698" s="690"/>
    </row>
    <row r="7699" spans="46:47">
      <c r="AT7699" s="690"/>
      <c r="AU7699" s="690"/>
    </row>
    <row r="7700" spans="46:47">
      <c r="AT7700" s="690"/>
      <c r="AU7700" s="690"/>
    </row>
    <row r="7701" spans="46:47">
      <c r="AT7701" s="690"/>
      <c r="AU7701" s="690"/>
    </row>
    <row r="7702" spans="46:47">
      <c r="AT7702" s="690"/>
      <c r="AU7702" s="690"/>
    </row>
    <row r="7703" spans="46:47">
      <c r="AT7703" s="690"/>
      <c r="AU7703" s="690"/>
    </row>
    <row r="7704" spans="46:47">
      <c r="AT7704" s="690"/>
      <c r="AU7704" s="690"/>
    </row>
    <row r="7705" spans="46:47">
      <c r="AT7705" s="690"/>
      <c r="AU7705" s="690"/>
    </row>
    <row r="7706" spans="46:47">
      <c r="AT7706" s="690"/>
      <c r="AU7706" s="690"/>
    </row>
    <row r="7707" spans="46:47">
      <c r="AT7707" s="690"/>
      <c r="AU7707" s="690"/>
    </row>
    <row r="7708" spans="46:47">
      <c r="AT7708" s="690"/>
      <c r="AU7708" s="690"/>
    </row>
    <row r="7709" spans="46:47">
      <c r="AT7709" s="690"/>
      <c r="AU7709" s="690"/>
    </row>
    <row r="7710" spans="46:47">
      <c r="AT7710" s="690"/>
      <c r="AU7710" s="690"/>
    </row>
    <row r="7711" spans="46:47">
      <c r="AT7711" s="690"/>
      <c r="AU7711" s="690"/>
    </row>
    <row r="7712" spans="46:47">
      <c r="AT7712" s="690"/>
      <c r="AU7712" s="690"/>
    </row>
    <row r="7713" spans="46:47">
      <c r="AT7713" s="690"/>
      <c r="AU7713" s="690"/>
    </row>
    <row r="7714" spans="46:47">
      <c r="AT7714" s="690"/>
      <c r="AU7714" s="690"/>
    </row>
    <row r="7715" spans="46:47">
      <c r="AT7715" s="690"/>
      <c r="AU7715" s="690"/>
    </row>
    <row r="7716" spans="46:47">
      <c r="AT7716" s="690"/>
      <c r="AU7716" s="690"/>
    </row>
    <row r="7717" spans="46:47">
      <c r="AT7717" s="690"/>
      <c r="AU7717" s="690"/>
    </row>
    <row r="7718" spans="46:47">
      <c r="AT7718" s="690"/>
      <c r="AU7718" s="690"/>
    </row>
    <row r="7719" spans="46:47">
      <c r="AT7719" s="690"/>
      <c r="AU7719" s="690"/>
    </row>
    <row r="7720" spans="46:47">
      <c r="AT7720" s="690"/>
      <c r="AU7720" s="690"/>
    </row>
    <row r="7721" spans="46:47">
      <c r="AT7721" s="690"/>
      <c r="AU7721" s="690"/>
    </row>
    <row r="7722" spans="46:47">
      <c r="AT7722" s="690"/>
      <c r="AU7722" s="690"/>
    </row>
    <row r="7723" spans="46:47">
      <c r="AT7723" s="690"/>
      <c r="AU7723" s="690"/>
    </row>
    <row r="7724" spans="46:47">
      <c r="AT7724" s="690"/>
      <c r="AU7724" s="690"/>
    </row>
    <row r="7725" spans="46:47">
      <c r="AT7725" s="690"/>
      <c r="AU7725" s="690"/>
    </row>
    <row r="7726" spans="46:47">
      <c r="AT7726" s="690"/>
      <c r="AU7726" s="690"/>
    </row>
    <row r="7727" spans="46:47">
      <c r="AT7727" s="690"/>
      <c r="AU7727" s="690"/>
    </row>
    <row r="7728" spans="46:47">
      <c r="AT7728" s="690"/>
      <c r="AU7728" s="690"/>
    </row>
    <row r="7729" spans="46:47">
      <c r="AT7729" s="690"/>
      <c r="AU7729" s="690"/>
    </row>
    <row r="7730" spans="46:47">
      <c r="AT7730" s="690"/>
      <c r="AU7730" s="690"/>
    </row>
    <row r="7731" spans="46:47">
      <c r="AT7731" s="690"/>
      <c r="AU7731" s="690"/>
    </row>
    <row r="7732" spans="46:47">
      <c r="AT7732" s="690"/>
      <c r="AU7732" s="690"/>
    </row>
    <row r="7733" spans="46:47">
      <c r="AT7733" s="690"/>
      <c r="AU7733" s="690"/>
    </row>
    <row r="7734" spans="46:47">
      <c r="AT7734" s="690"/>
      <c r="AU7734" s="690"/>
    </row>
    <row r="7735" spans="46:47">
      <c r="AT7735" s="690"/>
      <c r="AU7735" s="690"/>
    </row>
    <row r="7736" spans="46:47">
      <c r="AT7736" s="690"/>
      <c r="AU7736" s="690"/>
    </row>
    <row r="7737" spans="46:47">
      <c r="AT7737" s="690"/>
      <c r="AU7737" s="690"/>
    </row>
    <row r="7738" spans="46:47">
      <c r="AT7738" s="690"/>
      <c r="AU7738" s="690"/>
    </row>
    <row r="7739" spans="46:47">
      <c r="AT7739" s="690"/>
      <c r="AU7739" s="690"/>
    </row>
    <row r="7740" spans="46:47">
      <c r="AT7740" s="690"/>
      <c r="AU7740" s="690"/>
    </row>
    <row r="7741" spans="46:47">
      <c r="AT7741" s="690"/>
      <c r="AU7741" s="690"/>
    </row>
    <row r="7742" spans="46:47">
      <c r="AT7742" s="690"/>
      <c r="AU7742" s="690"/>
    </row>
    <row r="7743" spans="46:47">
      <c r="AT7743" s="690"/>
      <c r="AU7743" s="690"/>
    </row>
    <row r="7744" spans="46:47">
      <c r="AT7744" s="690"/>
      <c r="AU7744" s="690"/>
    </row>
    <row r="7745" spans="46:47">
      <c r="AT7745" s="690"/>
      <c r="AU7745" s="690"/>
    </row>
    <row r="7746" spans="46:47">
      <c r="AT7746" s="690"/>
      <c r="AU7746" s="690"/>
    </row>
    <row r="7747" spans="46:47">
      <c r="AT7747" s="690"/>
      <c r="AU7747" s="690"/>
    </row>
    <row r="7748" spans="46:47">
      <c r="AT7748" s="690"/>
      <c r="AU7748" s="690"/>
    </row>
    <row r="7749" spans="46:47">
      <c r="AT7749" s="690"/>
      <c r="AU7749" s="690"/>
    </row>
    <row r="7750" spans="46:47">
      <c r="AT7750" s="690"/>
      <c r="AU7750" s="690"/>
    </row>
    <row r="7751" spans="46:47">
      <c r="AT7751" s="690"/>
      <c r="AU7751" s="690"/>
    </row>
    <row r="7752" spans="46:47">
      <c r="AT7752" s="690"/>
      <c r="AU7752" s="690"/>
    </row>
    <row r="7753" spans="46:47">
      <c r="AT7753" s="690"/>
      <c r="AU7753" s="690"/>
    </row>
    <row r="7754" spans="46:47">
      <c r="AT7754" s="690"/>
      <c r="AU7754" s="690"/>
    </row>
    <row r="7755" spans="46:47">
      <c r="AT7755" s="690"/>
      <c r="AU7755" s="690"/>
    </row>
    <row r="7756" spans="46:47">
      <c r="AT7756" s="690"/>
      <c r="AU7756" s="690"/>
    </row>
    <row r="7757" spans="46:47">
      <c r="AT7757" s="690"/>
      <c r="AU7757" s="690"/>
    </row>
    <row r="7758" spans="46:47">
      <c r="AT7758" s="690"/>
      <c r="AU7758" s="690"/>
    </row>
    <row r="7759" spans="46:47">
      <c r="AT7759" s="690"/>
      <c r="AU7759" s="690"/>
    </row>
    <row r="7760" spans="46:47">
      <c r="AT7760" s="690"/>
      <c r="AU7760" s="690"/>
    </row>
    <row r="7761" spans="46:47">
      <c r="AT7761" s="690"/>
      <c r="AU7761" s="690"/>
    </row>
    <row r="7762" spans="46:47">
      <c r="AT7762" s="690"/>
      <c r="AU7762" s="690"/>
    </row>
    <row r="7763" spans="46:47">
      <c r="AT7763" s="690"/>
      <c r="AU7763" s="690"/>
    </row>
    <row r="7764" spans="46:47">
      <c r="AT7764" s="690"/>
      <c r="AU7764" s="690"/>
    </row>
    <row r="7765" spans="46:47">
      <c r="AT7765" s="690"/>
      <c r="AU7765" s="690"/>
    </row>
    <row r="7766" spans="46:47">
      <c r="AT7766" s="690"/>
      <c r="AU7766" s="690"/>
    </row>
    <row r="7767" spans="46:47">
      <c r="AT7767" s="690"/>
      <c r="AU7767" s="690"/>
    </row>
    <row r="7768" spans="46:47">
      <c r="AT7768" s="690"/>
      <c r="AU7768" s="690"/>
    </row>
    <row r="7769" spans="46:47">
      <c r="AT7769" s="690"/>
      <c r="AU7769" s="690"/>
    </row>
    <row r="7770" spans="46:47">
      <c r="AT7770" s="690"/>
      <c r="AU7770" s="690"/>
    </row>
    <row r="7771" spans="46:47">
      <c r="AT7771" s="690"/>
      <c r="AU7771" s="690"/>
    </row>
    <row r="7772" spans="46:47">
      <c r="AT7772" s="690"/>
      <c r="AU7772" s="690"/>
    </row>
    <row r="7773" spans="46:47">
      <c r="AT7773" s="690"/>
      <c r="AU7773" s="690"/>
    </row>
    <row r="7774" spans="46:47">
      <c r="AT7774" s="690"/>
      <c r="AU7774" s="690"/>
    </row>
    <row r="7775" spans="46:47">
      <c r="AT7775" s="690"/>
      <c r="AU7775" s="690"/>
    </row>
    <row r="7776" spans="46:47">
      <c r="AT7776" s="690"/>
      <c r="AU7776" s="690"/>
    </row>
    <row r="7777" spans="46:47">
      <c r="AT7777" s="690"/>
      <c r="AU7777" s="690"/>
    </row>
    <row r="7778" spans="46:47">
      <c r="AT7778" s="690"/>
      <c r="AU7778" s="690"/>
    </row>
    <row r="7779" spans="46:47">
      <c r="AT7779" s="690"/>
      <c r="AU7779" s="690"/>
    </row>
    <row r="7780" spans="46:47">
      <c r="AT7780" s="690"/>
      <c r="AU7780" s="690"/>
    </row>
    <row r="7781" spans="46:47">
      <c r="AT7781" s="690"/>
      <c r="AU7781" s="690"/>
    </row>
    <row r="7782" spans="46:47">
      <c r="AT7782" s="690"/>
      <c r="AU7782" s="690"/>
    </row>
    <row r="7783" spans="46:47">
      <c r="AT7783" s="690"/>
      <c r="AU7783" s="690"/>
    </row>
    <row r="7784" spans="46:47">
      <c r="AT7784" s="690"/>
      <c r="AU7784" s="690"/>
    </row>
    <row r="7785" spans="46:47">
      <c r="AT7785" s="690"/>
      <c r="AU7785" s="690"/>
    </row>
    <row r="7786" spans="46:47">
      <c r="AT7786" s="690"/>
      <c r="AU7786" s="690"/>
    </row>
    <row r="7787" spans="46:47">
      <c r="AT7787" s="690"/>
      <c r="AU7787" s="690"/>
    </row>
    <row r="7788" spans="46:47">
      <c r="AT7788" s="690"/>
      <c r="AU7788" s="690"/>
    </row>
    <row r="7789" spans="46:47">
      <c r="AT7789" s="690"/>
      <c r="AU7789" s="690"/>
    </row>
    <row r="7790" spans="46:47">
      <c r="AT7790" s="690"/>
      <c r="AU7790" s="690"/>
    </row>
    <row r="7791" spans="46:47">
      <c r="AT7791" s="690"/>
      <c r="AU7791" s="690"/>
    </row>
    <row r="7792" spans="46:47">
      <c r="AT7792" s="690"/>
      <c r="AU7792" s="690"/>
    </row>
    <row r="7793" spans="46:47">
      <c r="AT7793" s="690"/>
      <c r="AU7793" s="690"/>
    </row>
    <row r="7794" spans="46:47">
      <c r="AT7794" s="690"/>
      <c r="AU7794" s="690"/>
    </row>
    <row r="7795" spans="46:47">
      <c r="AT7795" s="690"/>
      <c r="AU7795" s="690"/>
    </row>
    <row r="7796" spans="46:47">
      <c r="AT7796" s="690"/>
      <c r="AU7796" s="690"/>
    </row>
    <row r="7797" spans="46:47">
      <c r="AT7797" s="690"/>
      <c r="AU7797" s="690"/>
    </row>
    <row r="7798" spans="46:47">
      <c r="AT7798" s="690"/>
      <c r="AU7798" s="690"/>
    </row>
    <row r="7799" spans="46:47">
      <c r="AT7799" s="690"/>
      <c r="AU7799" s="690"/>
    </row>
    <row r="7800" spans="46:47">
      <c r="AT7800" s="690"/>
      <c r="AU7800" s="690"/>
    </row>
    <row r="7801" spans="46:47">
      <c r="AT7801" s="690"/>
      <c r="AU7801" s="690"/>
    </row>
    <row r="7802" spans="46:47">
      <c r="AT7802" s="690"/>
      <c r="AU7802" s="690"/>
    </row>
    <row r="7803" spans="46:47">
      <c r="AT7803" s="690"/>
      <c r="AU7803" s="690"/>
    </row>
    <row r="7804" spans="46:47">
      <c r="AT7804" s="690"/>
      <c r="AU7804" s="690"/>
    </row>
    <row r="7805" spans="46:47">
      <c r="AT7805" s="690"/>
      <c r="AU7805" s="690"/>
    </row>
    <row r="7806" spans="46:47">
      <c r="AT7806" s="690"/>
      <c r="AU7806" s="690"/>
    </row>
    <row r="7807" spans="46:47">
      <c r="AT7807" s="690"/>
      <c r="AU7807" s="690"/>
    </row>
    <row r="7808" spans="46:47">
      <c r="AT7808" s="690"/>
      <c r="AU7808" s="690"/>
    </row>
    <row r="7809" spans="46:47">
      <c r="AT7809" s="690"/>
      <c r="AU7809" s="690"/>
    </row>
    <row r="7810" spans="46:47">
      <c r="AT7810" s="690"/>
      <c r="AU7810" s="690"/>
    </row>
    <row r="7811" spans="46:47">
      <c r="AT7811" s="690"/>
      <c r="AU7811" s="690"/>
    </row>
    <row r="7812" spans="46:47">
      <c r="AT7812" s="690"/>
      <c r="AU7812" s="690"/>
    </row>
    <row r="7813" spans="46:47">
      <c r="AT7813" s="690"/>
      <c r="AU7813" s="690"/>
    </row>
    <row r="7814" spans="46:47">
      <c r="AT7814" s="690"/>
      <c r="AU7814" s="690"/>
    </row>
    <row r="7815" spans="46:47">
      <c r="AT7815" s="690"/>
      <c r="AU7815" s="690"/>
    </row>
    <row r="7816" spans="46:47">
      <c r="AT7816" s="690"/>
      <c r="AU7816" s="690"/>
    </row>
    <row r="7817" spans="46:47">
      <c r="AT7817" s="690"/>
      <c r="AU7817" s="690"/>
    </row>
    <row r="7818" spans="46:47">
      <c r="AT7818" s="690"/>
      <c r="AU7818" s="690"/>
    </row>
    <row r="7819" spans="46:47">
      <c r="AT7819" s="690"/>
      <c r="AU7819" s="690"/>
    </row>
    <row r="7820" spans="46:47">
      <c r="AT7820" s="690"/>
      <c r="AU7820" s="690"/>
    </row>
    <row r="7821" spans="46:47">
      <c r="AT7821" s="690"/>
      <c r="AU7821" s="690"/>
    </row>
    <row r="7822" spans="46:47">
      <c r="AT7822" s="690"/>
      <c r="AU7822" s="690"/>
    </row>
    <row r="7823" spans="46:47">
      <c r="AT7823" s="690"/>
      <c r="AU7823" s="690"/>
    </row>
    <row r="7824" spans="46:47">
      <c r="AT7824" s="690"/>
      <c r="AU7824" s="690"/>
    </row>
    <row r="7825" spans="46:47">
      <c r="AT7825" s="690"/>
      <c r="AU7825" s="690"/>
    </row>
    <row r="7826" spans="46:47">
      <c r="AT7826" s="690"/>
      <c r="AU7826" s="690"/>
    </row>
    <row r="7827" spans="46:47">
      <c r="AT7827" s="690"/>
      <c r="AU7827" s="690"/>
    </row>
    <row r="7828" spans="46:47">
      <c r="AT7828" s="690"/>
      <c r="AU7828" s="690"/>
    </row>
    <row r="7829" spans="46:47">
      <c r="AT7829" s="690"/>
      <c r="AU7829" s="690"/>
    </row>
    <row r="7830" spans="46:47">
      <c r="AT7830" s="690"/>
      <c r="AU7830" s="690"/>
    </row>
    <row r="7831" spans="46:47">
      <c r="AT7831" s="690"/>
      <c r="AU7831" s="690"/>
    </row>
    <row r="7832" spans="46:47">
      <c r="AT7832" s="690"/>
      <c r="AU7832" s="690"/>
    </row>
    <row r="7833" spans="46:47">
      <c r="AT7833" s="690"/>
      <c r="AU7833" s="690"/>
    </row>
    <row r="7834" spans="46:47">
      <c r="AT7834" s="690"/>
      <c r="AU7834" s="690"/>
    </row>
    <row r="7835" spans="46:47">
      <c r="AT7835" s="690"/>
      <c r="AU7835" s="690"/>
    </row>
    <row r="7836" spans="46:47">
      <c r="AT7836" s="690"/>
      <c r="AU7836" s="690"/>
    </row>
    <row r="7837" spans="46:47">
      <c r="AT7837" s="690"/>
      <c r="AU7837" s="690"/>
    </row>
    <row r="7838" spans="46:47">
      <c r="AT7838" s="690"/>
      <c r="AU7838" s="690"/>
    </row>
    <row r="7839" spans="46:47">
      <c r="AT7839" s="690"/>
      <c r="AU7839" s="690"/>
    </row>
    <row r="7840" spans="46:47">
      <c r="AT7840" s="690"/>
      <c r="AU7840" s="690"/>
    </row>
    <row r="7841" spans="46:47">
      <c r="AT7841" s="690"/>
      <c r="AU7841" s="690"/>
    </row>
    <row r="7842" spans="46:47">
      <c r="AT7842" s="690"/>
      <c r="AU7842" s="690"/>
    </row>
    <row r="7843" spans="46:47">
      <c r="AT7843" s="690"/>
      <c r="AU7843" s="690"/>
    </row>
    <row r="7844" spans="46:47">
      <c r="AT7844" s="690"/>
      <c r="AU7844" s="690"/>
    </row>
    <row r="7845" spans="46:47">
      <c r="AT7845" s="690"/>
      <c r="AU7845" s="690"/>
    </row>
    <row r="7846" spans="46:47">
      <c r="AT7846" s="690"/>
      <c r="AU7846" s="690"/>
    </row>
    <row r="7847" spans="46:47">
      <c r="AT7847" s="690"/>
      <c r="AU7847" s="690"/>
    </row>
    <row r="7848" spans="46:47">
      <c r="AT7848" s="690"/>
      <c r="AU7848" s="690"/>
    </row>
    <row r="7849" spans="46:47">
      <c r="AT7849" s="690"/>
      <c r="AU7849" s="690"/>
    </row>
    <row r="7850" spans="46:47">
      <c r="AT7850" s="690"/>
      <c r="AU7850" s="690"/>
    </row>
    <row r="7851" spans="46:47">
      <c r="AT7851" s="690"/>
      <c r="AU7851" s="690"/>
    </row>
    <row r="7852" spans="46:47">
      <c r="AT7852" s="690"/>
      <c r="AU7852" s="690"/>
    </row>
    <row r="7853" spans="46:47">
      <c r="AT7853" s="690"/>
      <c r="AU7853" s="690"/>
    </row>
    <row r="7854" spans="46:47">
      <c r="AT7854" s="690"/>
      <c r="AU7854" s="690"/>
    </row>
    <row r="7855" spans="46:47">
      <c r="AT7855" s="690"/>
      <c r="AU7855" s="690"/>
    </row>
    <row r="7856" spans="46:47">
      <c r="AT7856" s="690"/>
      <c r="AU7856" s="690"/>
    </row>
    <row r="7857" spans="46:47">
      <c r="AT7857" s="690"/>
      <c r="AU7857" s="690"/>
    </row>
    <row r="7858" spans="46:47">
      <c r="AT7858" s="690"/>
      <c r="AU7858" s="690"/>
    </row>
    <row r="7859" spans="46:47">
      <c r="AT7859" s="690"/>
      <c r="AU7859" s="690"/>
    </row>
    <row r="7860" spans="46:47">
      <c r="AT7860" s="690"/>
      <c r="AU7860" s="690"/>
    </row>
    <row r="7861" spans="46:47">
      <c r="AT7861" s="690"/>
      <c r="AU7861" s="690"/>
    </row>
    <row r="7862" spans="46:47">
      <c r="AT7862" s="690"/>
      <c r="AU7862" s="690"/>
    </row>
    <row r="7863" spans="46:47">
      <c r="AT7863" s="690"/>
      <c r="AU7863" s="690"/>
    </row>
    <row r="7864" spans="46:47">
      <c r="AT7864" s="690"/>
      <c r="AU7864" s="690"/>
    </row>
    <row r="7865" spans="46:47">
      <c r="AT7865" s="690"/>
      <c r="AU7865" s="690"/>
    </row>
    <row r="7866" spans="46:47">
      <c r="AT7866" s="690"/>
      <c r="AU7866" s="690"/>
    </row>
    <row r="7867" spans="46:47">
      <c r="AT7867" s="690"/>
      <c r="AU7867" s="690"/>
    </row>
    <row r="7868" spans="46:47">
      <c r="AT7868" s="690"/>
      <c r="AU7868" s="690"/>
    </row>
    <row r="7869" spans="46:47">
      <c r="AT7869" s="690"/>
      <c r="AU7869" s="690"/>
    </row>
    <row r="7870" spans="46:47">
      <c r="AT7870" s="690"/>
      <c r="AU7870" s="690"/>
    </row>
    <row r="7871" spans="46:47">
      <c r="AT7871" s="690"/>
      <c r="AU7871" s="690"/>
    </row>
    <row r="7872" spans="46:47">
      <c r="AT7872" s="690"/>
      <c r="AU7872" s="690"/>
    </row>
    <row r="7873" spans="46:47">
      <c r="AT7873" s="690"/>
      <c r="AU7873" s="690"/>
    </row>
    <row r="7874" spans="46:47">
      <c r="AT7874" s="690"/>
      <c r="AU7874" s="690"/>
    </row>
    <row r="7875" spans="46:47">
      <c r="AT7875" s="690"/>
      <c r="AU7875" s="690"/>
    </row>
    <row r="7876" spans="46:47">
      <c r="AT7876" s="690"/>
      <c r="AU7876" s="690"/>
    </row>
    <row r="7877" spans="46:47">
      <c r="AT7877" s="690"/>
      <c r="AU7877" s="690"/>
    </row>
    <row r="7878" spans="46:47">
      <c r="AT7878" s="690"/>
      <c r="AU7878" s="690"/>
    </row>
    <row r="7879" spans="46:47">
      <c r="AT7879" s="690"/>
      <c r="AU7879" s="690"/>
    </row>
    <row r="7880" spans="46:47">
      <c r="AT7880" s="690"/>
      <c r="AU7880" s="690"/>
    </row>
    <row r="7881" spans="46:47">
      <c r="AT7881" s="690"/>
      <c r="AU7881" s="690"/>
    </row>
    <row r="7882" spans="46:47">
      <c r="AT7882" s="690"/>
      <c r="AU7882" s="690"/>
    </row>
    <row r="7883" spans="46:47">
      <c r="AT7883" s="690"/>
      <c r="AU7883" s="690"/>
    </row>
    <row r="7884" spans="46:47">
      <c r="AT7884" s="690"/>
      <c r="AU7884" s="690"/>
    </row>
    <row r="7885" spans="46:47">
      <c r="AT7885" s="690"/>
      <c r="AU7885" s="690"/>
    </row>
    <row r="7886" spans="46:47">
      <c r="AT7886" s="690"/>
      <c r="AU7886" s="690"/>
    </row>
    <row r="7887" spans="46:47">
      <c r="AT7887" s="690"/>
      <c r="AU7887" s="690"/>
    </row>
    <row r="7888" spans="46:47">
      <c r="AT7888" s="690"/>
      <c r="AU7888" s="690"/>
    </row>
    <row r="7889" spans="46:47">
      <c r="AT7889" s="690"/>
      <c r="AU7889" s="690"/>
    </row>
    <row r="7890" spans="46:47">
      <c r="AT7890" s="690"/>
      <c r="AU7890" s="690"/>
    </row>
    <row r="7891" spans="46:47">
      <c r="AT7891" s="690"/>
      <c r="AU7891" s="690"/>
    </row>
    <row r="7892" spans="46:47">
      <c r="AT7892" s="690"/>
      <c r="AU7892" s="690"/>
    </row>
    <row r="7893" spans="46:47">
      <c r="AT7893" s="690"/>
      <c r="AU7893" s="690"/>
    </row>
    <row r="7894" spans="46:47">
      <c r="AT7894" s="690"/>
      <c r="AU7894" s="690"/>
    </row>
    <row r="7895" spans="46:47">
      <c r="AT7895" s="690"/>
      <c r="AU7895" s="690"/>
    </row>
    <row r="7896" spans="46:47">
      <c r="AT7896" s="690"/>
      <c r="AU7896" s="690"/>
    </row>
    <row r="7897" spans="46:47">
      <c r="AT7897" s="690"/>
      <c r="AU7897" s="690"/>
    </row>
    <row r="7898" spans="46:47">
      <c r="AT7898" s="690"/>
      <c r="AU7898" s="690"/>
    </row>
    <row r="7899" spans="46:47">
      <c r="AT7899" s="690"/>
      <c r="AU7899" s="690"/>
    </row>
    <row r="7900" spans="46:47">
      <c r="AT7900" s="690"/>
      <c r="AU7900" s="690"/>
    </row>
    <row r="7901" spans="46:47">
      <c r="AT7901" s="690"/>
      <c r="AU7901" s="690"/>
    </row>
    <row r="7902" spans="46:47">
      <c r="AT7902" s="690"/>
      <c r="AU7902" s="690"/>
    </row>
    <row r="7903" spans="46:47">
      <c r="AT7903" s="690"/>
      <c r="AU7903" s="690"/>
    </row>
    <row r="7904" spans="46:47">
      <c r="AT7904" s="690"/>
      <c r="AU7904" s="690"/>
    </row>
    <row r="7905" spans="46:47">
      <c r="AT7905" s="690"/>
      <c r="AU7905" s="690"/>
    </row>
    <row r="7906" spans="46:47">
      <c r="AT7906" s="690"/>
      <c r="AU7906" s="690"/>
    </row>
    <row r="7907" spans="46:47">
      <c r="AT7907" s="690"/>
      <c r="AU7907" s="690"/>
    </row>
    <row r="7908" spans="46:47">
      <c r="AT7908" s="690"/>
      <c r="AU7908" s="690"/>
    </row>
    <row r="7909" spans="46:47">
      <c r="AT7909" s="690"/>
      <c r="AU7909" s="690"/>
    </row>
    <row r="7910" spans="46:47">
      <c r="AT7910" s="690"/>
      <c r="AU7910" s="690"/>
    </row>
    <row r="7911" spans="46:47">
      <c r="AT7911" s="690"/>
      <c r="AU7911" s="690"/>
    </row>
    <row r="7912" spans="46:47">
      <c r="AT7912" s="690"/>
      <c r="AU7912" s="690"/>
    </row>
    <row r="7913" spans="46:47">
      <c r="AT7913" s="690"/>
      <c r="AU7913" s="690"/>
    </row>
    <row r="7914" spans="46:47">
      <c r="AT7914" s="690"/>
      <c r="AU7914" s="690"/>
    </row>
    <row r="7915" spans="46:47">
      <c r="AT7915" s="690"/>
      <c r="AU7915" s="690"/>
    </row>
    <row r="7916" spans="46:47">
      <c r="AT7916" s="690"/>
      <c r="AU7916" s="690"/>
    </row>
    <row r="7917" spans="46:47">
      <c r="AT7917" s="690"/>
      <c r="AU7917" s="690"/>
    </row>
    <row r="7918" spans="46:47">
      <c r="AT7918" s="690"/>
      <c r="AU7918" s="690"/>
    </row>
    <row r="7919" spans="46:47">
      <c r="AT7919" s="690"/>
      <c r="AU7919" s="690"/>
    </row>
    <row r="7920" spans="46:47">
      <c r="AT7920" s="690"/>
      <c r="AU7920" s="690"/>
    </row>
    <row r="7921" spans="46:47">
      <c r="AT7921" s="690"/>
      <c r="AU7921" s="690"/>
    </row>
    <row r="7922" spans="46:47">
      <c r="AT7922" s="690"/>
      <c r="AU7922" s="690"/>
    </row>
    <row r="7923" spans="46:47">
      <c r="AT7923" s="690"/>
      <c r="AU7923" s="690"/>
    </row>
    <row r="7924" spans="46:47">
      <c r="AT7924" s="690"/>
      <c r="AU7924" s="690"/>
    </row>
    <row r="7925" spans="46:47">
      <c r="AT7925" s="690"/>
      <c r="AU7925" s="690"/>
    </row>
    <row r="7926" spans="46:47">
      <c r="AT7926" s="690"/>
      <c r="AU7926" s="690"/>
    </row>
    <row r="7927" spans="46:47">
      <c r="AT7927" s="690"/>
      <c r="AU7927" s="690"/>
    </row>
    <row r="7928" spans="46:47">
      <c r="AT7928" s="690"/>
      <c r="AU7928" s="690"/>
    </row>
    <row r="7929" spans="46:47">
      <c r="AT7929" s="690"/>
      <c r="AU7929" s="690"/>
    </row>
    <row r="7930" spans="46:47">
      <c r="AT7930" s="690"/>
      <c r="AU7930" s="690"/>
    </row>
    <row r="7931" spans="46:47">
      <c r="AT7931" s="690"/>
      <c r="AU7931" s="690"/>
    </row>
    <row r="7932" spans="46:47">
      <c r="AT7932" s="690"/>
      <c r="AU7932" s="690"/>
    </row>
    <row r="7933" spans="46:47">
      <c r="AT7933" s="690"/>
      <c r="AU7933" s="690"/>
    </row>
    <row r="7934" spans="46:47">
      <c r="AT7934" s="690"/>
      <c r="AU7934" s="690"/>
    </row>
    <row r="7935" spans="46:47">
      <c r="AT7935" s="690"/>
      <c r="AU7935" s="690"/>
    </row>
    <row r="7936" spans="46:47">
      <c r="AT7936" s="690"/>
      <c r="AU7936" s="690"/>
    </row>
    <row r="7937" spans="46:47">
      <c r="AT7937" s="690"/>
      <c r="AU7937" s="690"/>
    </row>
    <row r="7938" spans="46:47">
      <c r="AT7938" s="690"/>
      <c r="AU7938" s="690"/>
    </row>
    <row r="7939" spans="46:47">
      <c r="AT7939" s="690"/>
      <c r="AU7939" s="690"/>
    </row>
    <row r="7940" spans="46:47">
      <c r="AT7940" s="690"/>
      <c r="AU7940" s="690"/>
    </row>
    <row r="7941" spans="46:47">
      <c r="AT7941" s="690"/>
      <c r="AU7941" s="690"/>
    </row>
    <row r="7942" spans="46:47">
      <c r="AT7942" s="690"/>
      <c r="AU7942" s="690"/>
    </row>
    <row r="7943" spans="46:47">
      <c r="AT7943" s="690"/>
      <c r="AU7943" s="690"/>
    </row>
    <row r="7944" spans="46:47">
      <c r="AT7944" s="690"/>
      <c r="AU7944" s="690"/>
    </row>
    <row r="7945" spans="46:47">
      <c r="AT7945" s="690"/>
      <c r="AU7945" s="690"/>
    </row>
    <row r="7946" spans="46:47">
      <c r="AT7946" s="690"/>
      <c r="AU7946" s="690"/>
    </row>
    <row r="7947" spans="46:47">
      <c r="AT7947" s="690"/>
      <c r="AU7947" s="690"/>
    </row>
    <row r="7948" spans="46:47">
      <c r="AT7948" s="690"/>
      <c r="AU7948" s="690"/>
    </row>
    <row r="7949" spans="46:47">
      <c r="AT7949" s="690"/>
      <c r="AU7949" s="690"/>
    </row>
    <row r="7950" spans="46:47">
      <c r="AT7950" s="690"/>
      <c r="AU7950" s="690"/>
    </row>
    <row r="7951" spans="46:47">
      <c r="AT7951" s="690"/>
      <c r="AU7951" s="690"/>
    </row>
    <row r="7952" spans="46:47">
      <c r="AT7952" s="690"/>
      <c r="AU7952" s="690"/>
    </row>
    <row r="7953" spans="46:47">
      <c r="AT7953" s="690"/>
      <c r="AU7953" s="690"/>
    </row>
    <row r="7954" spans="46:47">
      <c r="AT7954" s="690"/>
      <c r="AU7954" s="690"/>
    </row>
    <row r="7955" spans="46:47">
      <c r="AT7955" s="690"/>
      <c r="AU7955" s="690"/>
    </row>
    <row r="7956" spans="46:47">
      <c r="AT7956" s="690"/>
      <c r="AU7956" s="690"/>
    </row>
    <row r="7957" spans="46:47">
      <c r="AT7957" s="690"/>
      <c r="AU7957" s="690"/>
    </row>
    <row r="7958" spans="46:47">
      <c r="AT7958" s="690"/>
      <c r="AU7958" s="690"/>
    </row>
    <row r="7959" spans="46:47">
      <c r="AT7959" s="690"/>
      <c r="AU7959" s="690"/>
    </row>
    <row r="7960" spans="46:47">
      <c r="AT7960" s="690"/>
      <c r="AU7960" s="690"/>
    </row>
    <row r="7961" spans="46:47">
      <c r="AT7961" s="690"/>
      <c r="AU7961" s="690"/>
    </row>
    <row r="7962" spans="46:47">
      <c r="AT7962" s="690"/>
      <c r="AU7962" s="690"/>
    </row>
    <row r="7963" spans="46:47">
      <c r="AT7963" s="690"/>
      <c r="AU7963" s="690"/>
    </row>
    <row r="7964" spans="46:47">
      <c r="AT7964" s="690"/>
      <c r="AU7964" s="690"/>
    </row>
    <row r="7965" spans="46:47">
      <c r="AT7965" s="690"/>
      <c r="AU7965" s="690"/>
    </row>
    <row r="7966" spans="46:47">
      <c r="AT7966" s="690"/>
      <c r="AU7966" s="690"/>
    </row>
    <row r="7967" spans="46:47">
      <c r="AT7967" s="690"/>
      <c r="AU7967" s="690"/>
    </row>
    <row r="7968" spans="46:47">
      <c r="AT7968" s="690"/>
      <c r="AU7968" s="690"/>
    </row>
    <row r="7969" spans="46:47">
      <c r="AT7969" s="690"/>
      <c r="AU7969" s="690"/>
    </row>
    <row r="7970" spans="46:47">
      <c r="AT7970" s="690"/>
      <c r="AU7970" s="690"/>
    </row>
    <row r="7971" spans="46:47">
      <c r="AT7971" s="690"/>
      <c r="AU7971" s="690"/>
    </row>
    <row r="7972" spans="46:47">
      <c r="AT7972" s="690"/>
      <c r="AU7972" s="690"/>
    </row>
    <row r="7973" spans="46:47">
      <c r="AT7973" s="690"/>
      <c r="AU7973" s="690"/>
    </row>
    <row r="7974" spans="46:47">
      <c r="AT7974" s="690"/>
      <c r="AU7974" s="690"/>
    </row>
    <row r="7975" spans="46:47">
      <c r="AT7975" s="690"/>
      <c r="AU7975" s="690"/>
    </row>
    <row r="7976" spans="46:47">
      <c r="AT7976" s="690"/>
      <c r="AU7976" s="690"/>
    </row>
    <row r="7977" spans="46:47">
      <c r="AT7977" s="690"/>
      <c r="AU7977" s="690"/>
    </row>
    <row r="7978" spans="46:47">
      <c r="AT7978" s="690"/>
      <c r="AU7978" s="690"/>
    </row>
    <row r="7979" spans="46:47">
      <c r="AT7979" s="690"/>
      <c r="AU7979" s="690"/>
    </row>
    <row r="7980" spans="46:47">
      <c r="AT7980" s="690"/>
      <c r="AU7980" s="690"/>
    </row>
    <row r="7981" spans="46:47">
      <c r="AT7981" s="690"/>
      <c r="AU7981" s="690"/>
    </row>
    <row r="7982" spans="46:47">
      <c r="AT7982" s="690"/>
      <c r="AU7982" s="690"/>
    </row>
    <row r="7983" spans="46:47">
      <c r="AT7983" s="690"/>
      <c r="AU7983" s="690"/>
    </row>
    <row r="7984" spans="46:47">
      <c r="AT7984" s="690"/>
      <c r="AU7984" s="690"/>
    </row>
    <row r="7985" spans="46:47">
      <c r="AT7985" s="690"/>
      <c r="AU7985" s="690"/>
    </row>
    <row r="7986" spans="46:47">
      <c r="AT7986" s="690"/>
      <c r="AU7986" s="690"/>
    </row>
    <row r="7987" spans="46:47">
      <c r="AT7987" s="690"/>
      <c r="AU7987" s="690"/>
    </row>
    <row r="7988" spans="46:47">
      <c r="AT7988" s="690"/>
      <c r="AU7988" s="690"/>
    </row>
    <row r="7989" spans="46:47">
      <c r="AT7989" s="690"/>
      <c r="AU7989" s="690"/>
    </row>
    <row r="7990" spans="46:47">
      <c r="AT7990" s="690"/>
      <c r="AU7990" s="690"/>
    </row>
    <row r="7991" spans="46:47">
      <c r="AT7991" s="690"/>
      <c r="AU7991" s="690"/>
    </row>
    <row r="7992" spans="46:47">
      <c r="AT7992" s="690"/>
      <c r="AU7992" s="690"/>
    </row>
    <row r="7993" spans="46:47">
      <c r="AT7993" s="690"/>
      <c r="AU7993" s="690"/>
    </row>
    <row r="7994" spans="46:47">
      <c r="AT7994" s="690"/>
      <c r="AU7994" s="690"/>
    </row>
    <row r="7995" spans="46:47">
      <c r="AT7995" s="690"/>
      <c r="AU7995" s="690"/>
    </row>
    <row r="7996" spans="46:47">
      <c r="AT7996" s="690"/>
      <c r="AU7996" s="690"/>
    </row>
    <row r="7997" spans="46:47">
      <c r="AT7997" s="690"/>
      <c r="AU7997" s="690"/>
    </row>
    <row r="7998" spans="46:47">
      <c r="AT7998" s="690"/>
      <c r="AU7998" s="690"/>
    </row>
    <row r="7999" spans="46:47">
      <c r="AT7999" s="690"/>
      <c r="AU7999" s="690"/>
    </row>
    <row r="8000" spans="46:47">
      <c r="AT8000" s="690"/>
      <c r="AU8000" s="690"/>
    </row>
    <row r="8001" spans="46:47">
      <c r="AT8001" s="690"/>
      <c r="AU8001" s="690"/>
    </row>
    <row r="8002" spans="46:47">
      <c r="AT8002" s="690"/>
      <c r="AU8002" s="690"/>
    </row>
    <row r="8003" spans="46:47">
      <c r="AT8003" s="690"/>
      <c r="AU8003" s="690"/>
    </row>
    <row r="8004" spans="46:47">
      <c r="AT8004" s="690"/>
      <c r="AU8004" s="690"/>
    </row>
    <row r="8005" spans="46:47">
      <c r="AT8005" s="690"/>
      <c r="AU8005" s="690"/>
    </row>
    <row r="8006" spans="46:47">
      <c r="AT8006" s="690"/>
      <c r="AU8006" s="690"/>
    </row>
    <row r="8007" spans="46:47">
      <c r="AT8007" s="690"/>
      <c r="AU8007" s="690"/>
    </row>
    <row r="8008" spans="46:47">
      <c r="AT8008" s="690"/>
      <c r="AU8008" s="690"/>
    </row>
    <row r="8009" spans="46:47">
      <c r="AT8009" s="690"/>
      <c r="AU8009" s="690"/>
    </row>
    <row r="8010" spans="46:47">
      <c r="AT8010" s="690"/>
      <c r="AU8010" s="690"/>
    </row>
    <row r="8011" spans="46:47">
      <c r="AT8011" s="690"/>
      <c r="AU8011" s="690"/>
    </row>
    <row r="8012" spans="46:47">
      <c r="AT8012" s="690"/>
      <c r="AU8012" s="690"/>
    </row>
    <row r="8013" spans="46:47">
      <c r="AT8013" s="690"/>
      <c r="AU8013" s="690"/>
    </row>
    <row r="8014" spans="46:47">
      <c r="AT8014" s="690"/>
      <c r="AU8014" s="690"/>
    </row>
    <row r="8015" spans="46:47">
      <c r="AT8015" s="690"/>
      <c r="AU8015" s="690"/>
    </row>
    <row r="8016" spans="46:47">
      <c r="AT8016" s="690"/>
      <c r="AU8016" s="690"/>
    </row>
    <row r="8017" spans="46:47">
      <c r="AT8017" s="690"/>
      <c r="AU8017" s="690"/>
    </row>
    <row r="8018" spans="46:47">
      <c r="AT8018" s="690"/>
      <c r="AU8018" s="690"/>
    </row>
    <row r="8019" spans="46:47">
      <c r="AT8019" s="690"/>
      <c r="AU8019" s="690"/>
    </row>
    <row r="8020" spans="46:47">
      <c r="AT8020" s="690"/>
      <c r="AU8020" s="690"/>
    </row>
    <row r="8021" spans="46:47">
      <c r="AT8021" s="690"/>
      <c r="AU8021" s="690"/>
    </row>
    <row r="8022" spans="46:47">
      <c r="AT8022" s="690"/>
      <c r="AU8022" s="690"/>
    </row>
    <row r="8023" spans="46:47">
      <c r="AT8023" s="690"/>
      <c r="AU8023" s="690"/>
    </row>
    <row r="8024" spans="46:47">
      <c r="AT8024" s="690"/>
      <c r="AU8024" s="690"/>
    </row>
    <row r="8025" spans="46:47">
      <c r="AT8025" s="690"/>
      <c r="AU8025" s="690"/>
    </row>
    <row r="8026" spans="46:47">
      <c r="AT8026" s="690"/>
      <c r="AU8026" s="690"/>
    </row>
    <row r="8027" spans="46:47">
      <c r="AT8027" s="690"/>
      <c r="AU8027" s="690"/>
    </row>
    <row r="8028" spans="46:47">
      <c r="AT8028" s="690"/>
      <c r="AU8028" s="690"/>
    </row>
    <row r="8029" spans="46:47">
      <c r="AT8029" s="690"/>
      <c r="AU8029" s="690"/>
    </row>
    <row r="8030" spans="46:47">
      <c r="AT8030" s="690"/>
      <c r="AU8030" s="690"/>
    </row>
    <row r="8031" spans="46:47">
      <c r="AT8031" s="690"/>
      <c r="AU8031" s="690"/>
    </row>
    <row r="8032" spans="46:47">
      <c r="AT8032" s="690"/>
      <c r="AU8032" s="690"/>
    </row>
    <row r="8033" spans="46:47">
      <c r="AT8033" s="690"/>
      <c r="AU8033" s="690"/>
    </row>
    <row r="8034" spans="46:47">
      <c r="AT8034" s="690"/>
      <c r="AU8034" s="690"/>
    </row>
    <row r="8035" spans="46:47">
      <c r="AT8035" s="690"/>
      <c r="AU8035" s="690"/>
    </row>
    <row r="8036" spans="46:47">
      <c r="AT8036" s="690"/>
      <c r="AU8036" s="690"/>
    </row>
    <row r="8037" spans="46:47">
      <c r="AT8037" s="690"/>
      <c r="AU8037" s="690"/>
    </row>
    <row r="8038" spans="46:47">
      <c r="AT8038" s="690"/>
      <c r="AU8038" s="690"/>
    </row>
    <row r="8039" spans="46:47">
      <c r="AT8039" s="690"/>
      <c r="AU8039" s="690"/>
    </row>
    <row r="8040" spans="46:47">
      <c r="AT8040" s="690"/>
      <c r="AU8040" s="690"/>
    </row>
    <row r="8041" spans="46:47">
      <c r="AT8041" s="690"/>
      <c r="AU8041" s="690"/>
    </row>
    <row r="8042" spans="46:47">
      <c r="AT8042" s="690"/>
      <c r="AU8042" s="690"/>
    </row>
    <row r="8043" spans="46:47">
      <c r="AT8043" s="690"/>
      <c r="AU8043" s="690"/>
    </row>
    <row r="8044" spans="46:47">
      <c r="AT8044" s="690"/>
      <c r="AU8044" s="690"/>
    </row>
    <row r="8045" spans="46:47">
      <c r="AT8045" s="690"/>
      <c r="AU8045" s="690"/>
    </row>
    <row r="8046" spans="46:47">
      <c r="AT8046" s="690"/>
      <c r="AU8046" s="690"/>
    </row>
    <row r="8047" spans="46:47">
      <c r="AT8047" s="690"/>
      <c r="AU8047" s="690"/>
    </row>
    <row r="8048" spans="46:47">
      <c r="AT8048" s="690"/>
      <c r="AU8048" s="690"/>
    </row>
    <row r="8049" spans="46:47">
      <c r="AT8049" s="690"/>
      <c r="AU8049" s="690"/>
    </row>
    <row r="8050" spans="46:47">
      <c r="AT8050" s="690"/>
      <c r="AU8050" s="690"/>
    </row>
    <row r="8051" spans="46:47">
      <c r="AT8051" s="690"/>
      <c r="AU8051" s="690"/>
    </row>
    <row r="8052" spans="46:47">
      <c r="AT8052" s="690"/>
      <c r="AU8052" s="690"/>
    </row>
    <row r="8053" spans="46:47">
      <c r="AT8053" s="690"/>
      <c r="AU8053" s="690"/>
    </row>
    <row r="8054" spans="46:47">
      <c r="AT8054" s="690"/>
      <c r="AU8054" s="690"/>
    </row>
    <row r="8055" spans="46:47">
      <c r="AT8055" s="690"/>
      <c r="AU8055" s="690"/>
    </row>
    <row r="8056" spans="46:47">
      <c r="AT8056" s="690"/>
      <c r="AU8056" s="690"/>
    </row>
    <row r="8057" spans="46:47">
      <c r="AT8057" s="690"/>
      <c r="AU8057" s="690"/>
    </row>
    <row r="8058" spans="46:47">
      <c r="AT8058" s="690"/>
      <c r="AU8058" s="690"/>
    </row>
    <row r="8059" spans="46:47">
      <c r="AT8059" s="690"/>
      <c r="AU8059" s="690"/>
    </row>
    <row r="8060" spans="46:47">
      <c r="AT8060" s="690"/>
      <c r="AU8060" s="690"/>
    </row>
    <row r="8061" spans="46:47">
      <c r="AT8061" s="690"/>
      <c r="AU8061" s="690"/>
    </row>
    <row r="8062" spans="46:47">
      <c r="AT8062" s="690"/>
      <c r="AU8062" s="690"/>
    </row>
    <row r="8063" spans="46:47">
      <c r="AT8063" s="690"/>
      <c r="AU8063" s="690"/>
    </row>
    <row r="8064" spans="46:47">
      <c r="AT8064" s="690"/>
      <c r="AU8064" s="690"/>
    </row>
    <row r="8065" spans="46:47">
      <c r="AT8065" s="690"/>
      <c r="AU8065" s="690"/>
    </row>
    <row r="8066" spans="46:47">
      <c r="AT8066" s="690"/>
      <c r="AU8066" s="690"/>
    </row>
    <row r="8067" spans="46:47">
      <c r="AT8067" s="690"/>
      <c r="AU8067" s="690"/>
    </row>
    <row r="8068" spans="46:47">
      <c r="AT8068" s="690"/>
      <c r="AU8068" s="690"/>
    </row>
    <row r="8069" spans="46:47">
      <c r="AT8069" s="690"/>
      <c r="AU8069" s="690"/>
    </row>
    <row r="8070" spans="46:47">
      <c r="AT8070" s="690"/>
      <c r="AU8070" s="690"/>
    </row>
    <row r="8071" spans="46:47">
      <c r="AT8071" s="690"/>
      <c r="AU8071" s="690"/>
    </row>
    <row r="8072" spans="46:47">
      <c r="AT8072" s="690"/>
      <c r="AU8072" s="690"/>
    </row>
    <row r="8073" spans="46:47">
      <c r="AT8073" s="690"/>
      <c r="AU8073" s="690"/>
    </row>
    <row r="8074" spans="46:47">
      <c r="AT8074" s="690"/>
      <c r="AU8074" s="690"/>
    </row>
    <row r="8075" spans="46:47">
      <c r="AT8075" s="690"/>
      <c r="AU8075" s="690"/>
    </row>
    <row r="8076" spans="46:47">
      <c r="AT8076" s="690"/>
      <c r="AU8076" s="690"/>
    </row>
    <row r="8077" spans="46:47">
      <c r="AT8077" s="690"/>
      <c r="AU8077" s="690"/>
    </row>
    <row r="8078" spans="46:47">
      <c r="AT8078" s="690"/>
      <c r="AU8078" s="690"/>
    </row>
    <row r="8079" spans="46:47">
      <c r="AT8079" s="690"/>
      <c r="AU8079" s="690"/>
    </row>
    <row r="8080" spans="46:47">
      <c r="AT8080" s="690"/>
      <c r="AU8080" s="690"/>
    </row>
    <row r="8081" spans="46:47">
      <c r="AT8081" s="690"/>
      <c r="AU8081" s="690"/>
    </row>
    <row r="8082" spans="46:47">
      <c r="AT8082" s="690"/>
      <c r="AU8082" s="690"/>
    </row>
    <row r="8083" spans="46:47">
      <c r="AT8083" s="690"/>
      <c r="AU8083" s="690"/>
    </row>
    <row r="8084" spans="46:47">
      <c r="AT8084" s="690"/>
      <c r="AU8084" s="690"/>
    </row>
    <row r="8085" spans="46:47">
      <c r="AT8085" s="690"/>
      <c r="AU8085" s="690"/>
    </row>
    <row r="8086" spans="46:47">
      <c r="AT8086" s="690"/>
      <c r="AU8086" s="690"/>
    </row>
    <row r="8087" spans="46:47">
      <c r="AT8087" s="690"/>
      <c r="AU8087" s="690"/>
    </row>
    <row r="8088" spans="46:47">
      <c r="AT8088" s="690"/>
      <c r="AU8088" s="690"/>
    </row>
    <row r="8089" spans="46:47">
      <c r="AT8089" s="690"/>
      <c r="AU8089" s="690"/>
    </row>
    <row r="8090" spans="46:47">
      <c r="AT8090" s="690"/>
      <c r="AU8090" s="690"/>
    </row>
    <row r="8091" spans="46:47">
      <c r="AT8091" s="690"/>
      <c r="AU8091" s="690"/>
    </row>
    <row r="8092" spans="46:47">
      <c r="AT8092" s="690"/>
      <c r="AU8092" s="690"/>
    </row>
    <row r="8093" spans="46:47">
      <c r="AT8093" s="690"/>
      <c r="AU8093" s="690"/>
    </row>
    <row r="8094" spans="46:47">
      <c r="AT8094" s="690"/>
      <c r="AU8094" s="690"/>
    </row>
    <row r="8095" spans="46:47">
      <c r="AT8095" s="690"/>
      <c r="AU8095" s="690"/>
    </row>
    <row r="8096" spans="46:47">
      <c r="AT8096" s="690"/>
      <c r="AU8096" s="690"/>
    </row>
    <row r="8097" spans="46:47">
      <c r="AT8097" s="690"/>
      <c r="AU8097" s="690"/>
    </row>
    <row r="8098" spans="46:47">
      <c r="AT8098" s="690"/>
      <c r="AU8098" s="690"/>
    </row>
    <row r="8099" spans="46:47">
      <c r="AT8099" s="690"/>
      <c r="AU8099" s="690"/>
    </row>
    <row r="8100" spans="46:47">
      <c r="AT8100" s="690"/>
      <c r="AU8100" s="690"/>
    </row>
    <row r="8101" spans="46:47">
      <c r="AT8101" s="690"/>
      <c r="AU8101" s="690"/>
    </row>
    <row r="8102" spans="46:47">
      <c r="AT8102" s="690"/>
      <c r="AU8102" s="690"/>
    </row>
    <row r="8103" spans="46:47">
      <c r="AT8103" s="690"/>
      <c r="AU8103" s="690"/>
    </row>
    <row r="8104" spans="46:47">
      <c r="AT8104" s="690"/>
      <c r="AU8104" s="690"/>
    </row>
    <row r="8105" spans="46:47">
      <c r="AT8105" s="690"/>
      <c r="AU8105" s="690"/>
    </row>
    <row r="8106" spans="46:47">
      <c r="AT8106" s="690"/>
      <c r="AU8106" s="690"/>
    </row>
    <row r="8107" spans="46:47">
      <c r="AT8107" s="690"/>
      <c r="AU8107" s="690"/>
    </row>
    <row r="8108" spans="46:47">
      <c r="AT8108" s="690"/>
      <c r="AU8108" s="690"/>
    </row>
    <row r="8109" spans="46:47">
      <c r="AT8109" s="690"/>
      <c r="AU8109" s="690"/>
    </row>
    <row r="8110" spans="46:47">
      <c r="AT8110" s="690"/>
      <c r="AU8110" s="690"/>
    </row>
    <row r="8111" spans="46:47">
      <c r="AT8111" s="690"/>
      <c r="AU8111" s="690"/>
    </row>
    <row r="8112" spans="46:47">
      <c r="AT8112" s="690"/>
      <c r="AU8112" s="690"/>
    </row>
    <row r="8113" spans="46:47">
      <c r="AT8113" s="690"/>
      <c r="AU8113" s="690"/>
    </row>
    <row r="8114" spans="46:47">
      <c r="AT8114" s="690"/>
      <c r="AU8114" s="690"/>
    </row>
    <row r="8115" spans="46:47">
      <c r="AT8115" s="690"/>
      <c r="AU8115" s="690"/>
    </row>
    <row r="8116" spans="46:47">
      <c r="AT8116" s="690"/>
      <c r="AU8116" s="690"/>
    </row>
    <row r="8117" spans="46:47">
      <c r="AT8117" s="690"/>
      <c r="AU8117" s="690"/>
    </row>
    <row r="8118" spans="46:47">
      <c r="AT8118" s="690"/>
      <c r="AU8118" s="690"/>
    </row>
    <row r="8119" spans="46:47">
      <c r="AT8119" s="690"/>
      <c r="AU8119" s="690"/>
    </row>
    <row r="8120" spans="46:47">
      <c r="AT8120" s="690"/>
      <c r="AU8120" s="690"/>
    </row>
    <row r="8121" spans="46:47">
      <c r="AT8121" s="690"/>
      <c r="AU8121" s="690"/>
    </row>
    <row r="8122" spans="46:47">
      <c r="AT8122" s="690"/>
      <c r="AU8122" s="690"/>
    </row>
    <row r="8123" spans="46:47">
      <c r="AT8123" s="690"/>
      <c r="AU8123" s="690"/>
    </row>
    <row r="8124" spans="46:47">
      <c r="AT8124" s="690"/>
      <c r="AU8124" s="690"/>
    </row>
    <row r="8125" spans="46:47">
      <c r="AT8125" s="690"/>
      <c r="AU8125" s="690"/>
    </row>
    <row r="8126" spans="46:47">
      <c r="AT8126" s="690"/>
      <c r="AU8126" s="690"/>
    </row>
    <row r="8127" spans="46:47">
      <c r="AT8127" s="690"/>
      <c r="AU8127" s="690"/>
    </row>
    <row r="8128" spans="46:47">
      <c r="AT8128" s="690"/>
      <c r="AU8128" s="690"/>
    </row>
    <row r="8129" spans="46:47">
      <c r="AT8129" s="690"/>
      <c r="AU8129" s="690"/>
    </row>
    <row r="8130" spans="46:47">
      <c r="AT8130" s="690"/>
      <c r="AU8130" s="690"/>
    </row>
    <row r="8131" spans="46:47">
      <c r="AT8131" s="690"/>
      <c r="AU8131" s="690"/>
    </row>
    <row r="8132" spans="46:47">
      <c r="AT8132" s="690"/>
      <c r="AU8132" s="690"/>
    </row>
    <row r="8133" spans="46:47">
      <c r="AT8133" s="690"/>
      <c r="AU8133" s="690"/>
    </row>
    <row r="8134" spans="46:47">
      <c r="AT8134" s="690"/>
      <c r="AU8134" s="690"/>
    </row>
    <row r="8135" spans="46:47">
      <c r="AT8135" s="690"/>
      <c r="AU8135" s="690"/>
    </row>
    <row r="8136" spans="46:47">
      <c r="AT8136" s="690"/>
      <c r="AU8136" s="690"/>
    </row>
    <row r="8137" spans="46:47">
      <c r="AT8137" s="690"/>
      <c r="AU8137" s="690"/>
    </row>
    <row r="8138" spans="46:47">
      <c r="AT8138" s="690"/>
      <c r="AU8138" s="690"/>
    </row>
    <row r="8139" spans="46:47">
      <c r="AT8139" s="690"/>
      <c r="AU8139" s="690"/>
    </row>
    <row r="8140" spans="46:47">
      <c r="AT8140" s="690"/>
      <c r="AU8140" s="690"/>
    </row>
    <row r="8141" spans="46:47">
      <c r="AT8141" s="690"/>
      <c r="AU8141" s="690"/>
    </row>
    <row r="8142" spans="46:47">
      <c r="AT8142" s="690"/>
      <c r="AU8142" s="690"/>
    </row>
    <row r="8143" spans="46:47">
      <c r="AT8143" s="690"/>
      <c r="AU8143" s="690"/>
    </row>
    <row r="8144" spans="46:47">
      <c r="AT8144" s="690"/>
      <c r="AU8144" s="690"/>
    </row>
    <row r="8145" spans="46:47">
      <c r="AT8145" s="690"/>
      <c r="AU8145" s="690"/>
    </row>
    <row r="8146" spans="46:47">
      <c r="AT8146" s="690"/>
      <c r="AU8146" s="690"/>
    </row>
    <row r="8147" spans="46:47">
      <c r="AT8147" s="690"/>
      <c r="AU8147" s="690"/>
    </row>
    <row r="8148" spans="46:47">
      <c r="AT8148" s="690"/>
      <c r="AU8148" s="690"/>
    </row>
    <row r="8149" spans="46:47">
      <c r="AT8149" s="690"/>
      <c r="AU8149" s="690"/>
    </row>
    <row r="8150" spans="46:47">
      <c r="AT8150" s="690"/>
      <c r="AU8150" s="690"/>
    </row>
    <row r="8151" spans="46:47">
      <c r="AT8151" s="690"/>
      <c r="AU8151" s="690"/>
    </row>
    <row r="8152" spans="46:47">
      <c r="AT8152" s="690"/>
      <c r="AU8152" s="690"/>
    </row>
    <row r="8153" spans="46:47">
      <c r="AT8153" s="690"/>
      <c r="AU8153" s="690"/>
    </row>
    <row r="8154" spans="46:47">
      <c r="AT8154" s="690"/>
      <c r="AU8154" s="690"/>
    </row>
    <row r="8155" spans="46:47">
      <c r="AT8155" s="690"/>
      <c r="AU8155" s="690"/>
    </row>
    <row r="8156" spans="46:47">
      <c r="AT8156" s="690"/>
      <c r="AU8156" s="690"/>
    </row>
    <row r="8157" spans="46:47">
      <c r="AT8157" s="690"/>
      <c r="AU8157" s="690"/>
    </row>
    <row r="8158" spans="46:47">
      <c r="AT8158" s="690"/>
      <c r="AU8158" s="690"/>
    </row>
    <row r="8159" spans="46:47">
      <c r="AT8159" s="690"/>
      <c r="AU8159" s="690"/>
    </row>
    <row r="8160" spans="46:47">
      <c r="AT8160" s="690"/>
      <c r="AU8160" s="690"/>
    </row>
    <row r="8161" spans="46:47">
      <c r="AT8161" s="690"/>
      <c r="AU8161" s="690"/>
    </row>
    <row r="8162" spans="46:47">
      <c r="AT8162" s="690"/>
      <c r="AU8162" s="690"/>
    </row>
    <row r="8163" spans="46:47">
      <c r="AT8163" s="690"/>
      <c r="AU8163" s="690"/>
    </row>
    <row r="8164" spans="46:47">
      <c r="AT8164" s="690"/>
      <c r="AU8164" s="690"/>
    </row>
    <row r="8165" spans="46:47">
      <c r="AT8165" s="690"/>
      <c r="AU8165" s="690"/>
    </row>
    <row r="8166" spans="46:47">
      <c r="AT8166" s="690"/>
      <c r="AU8166" s="690"/>
    </row>
    <row r="8167" spans="46:47">
      <c r="AT8167" s="690"/>
      <c r="AU8167" s="690"/>
    </row>
    <row r="8168" spans="46:47">
      <c r="AT8168" s="690"/>
      <c r="AU8168" s="690"/>
    </row>
    <row r="8169" spans="46:47">
      <c r="AT8169" s="690"/>
      <c r="AU8169" s="690"/>
    </row>
    <row r="8170" spans="46:47">
      <c r="AT8170" s="690"/>
      <c r="AU8170" s="690"/>
    </row>
    <row r="8171" spans="46:47">
      <c r="AT8171" s="690"/>
      <c r="AU8171" s="690"/>
    </row>
    <row r="8172" spans="46:47">
      <c r="AT8172" s="690"/>
      <c r="AU8172" s="690"/>
    </row>
    <row r="8173" spans="46:47">
      <c r="AT8173" s="690"/>
      <c r="AU8173" s="690"/>
    </row>
    <row r="8174" spans="46:47">
      <c r="AT8174" s="690"/>
      <c r="AU8174" s="690"/>
    </row>
    <row r="8175" spans="46:47">
      <c r="AT8175" s="690"/>
      <c r="AU8175" s="690"/>
    </row>
    <row r="8176" spans="46:47">
      <c r="AT8176" s="690"/>
      <c r="AU8176" s="690"/>
    </row>
    <row r="8177" spans="46:47">
      <c r="AT8177" s="690"/>
      <c r="AU8177" s="690"/>
    </row>
    <row r="8178" spans="46:47">
      <c r="AT8178" s="690"/>
      <c r="AU8178" s="690"/>
    </row>
    <row r="8179" spans="46:47">
      <c r="AT8179" s="690"/>
      <c r="AU8179" s="690"/>
    </row>
    <row r="8180" spans="46:47">
      <c r="AT8180" s="690"/>
      <c r="AU8180" s="690"/>
    </row>
    <row r="8181" spans="46:47">
      <c r="AT8181" s="690"/>
      <c r="AU8181" s="690"/>
    </row>
    <row r="8182" spans="46:47">
      <c r="AT8182" s="690"/>
      <c r="AU8182" s="690"/>
    </row>
    <row r="8183" spans="46:47">
      <c r="AT8183" s="690"/>
      <c r="AU8183" s="690"/>
    </row>
    <row r="8184" spans="46:47">
      <c r="AT8184" s="690"/>
      <c r="AU8184" s="690"/>
    </row>
    <row r="8185" spans="46:47">
      <c r="AT8185" s="690"/>
      <c r="AU8185" s="690"/>
    </row>
    <row r="8186" spans="46:47">
      <c r="AT8186" s="690"/>
      <c r="AU8186" s="690"/>
    </row>
    <row r="8187" spans="46:47">
      <c r="AT8187" s="690"/>
      <c r="AU8187" s="690"/>
    </row>
    <row r="8188" spans="46:47">
      <c r="AT8188" s="690"/>
      <c r="AU8188" s="690"/>
    </row>
    <row r="8189" spans="46:47">
      <c r="AT8189" s="690"/>
      <c r="AU8189" s="690"/>
    </row>
    <row r="8190" spans="46:47">
      <c r="AT8190" s="690"/>
      <c r="AU8190" s="690"/>
    </row>
    <row r="8191" spans="46:47">
      <c r="AT8191" s="690"/>
      <c r="AU8191" s="690"/>
    </row>
    <row r="8192" spans="46:47">
      <c r="AT8192" s="690"/>
      <c r="AU8192" s="690"/>
    </row>
    <row r="8193" spans="46:47">
      <c r="AT8193" s="690"/>
      <c r="AU8193" s="690"/>
    </row>
    <row r="8194" spans="46:47">
      <c r="AT8194" s="690"/>
      <c r="AU8194" s="690"/>
    </row>
    <row r="8195" spans="46:47">
      <c r="AT8195" s="690"/>
      <c r="AU8195" s="690"/>
    </row>
    <row r="8196" spans="46:47">
      <c r="AT8196" s="690"/>
      <c r="AU8196" s="690"/>
    </row>
    <row r="8197" spans="46:47">
      <c r="AT8197" s="690"/>
      <c r="AU8197" s="690"/>
    </row>
    <row r="8198" spans="46:47">
      <c r="AT8198" s="690"/>
      <c r="AU8198" s="690"/>
    </row>
    <row r="8199" spans="46:47">
      <c r="AT8199" s="690"/>
      <c r="AU8199" s="690"/>
    </row>
    <row r="8200" spans="46:47">
      <c r="AT8200" s="690"/>
      <c r="AU8200" s="690"/>
    </row>
    <row r="8201" spans="46:47">
      <c r="AT8201" s="690"/>
      <c r="AU8201" s="690"/>
    </row>
    <row r="8202" spans="46:47">
      <c r="AT8202" s="690"/>
      <c r="AU8202" s="690"/>
    </row>
    <row r="8203" spans="46:47">
      <c r="AT8203" s="690"/>
      <c r="AU8203" s="690"/>
    </row>
    <row r="8204" spans="46:47">
      <c r="AT8204" s="690"/>
      <c r="AU8204" s="690"/>
    </row>
    <row r="8205" spans="46:47">
      <c r="AT8205" s="690"/>
      <c r="AU8205" s="690"/>
    </row>
    <row r="8206" spans="46:47">
      <c r="AT8206" s="690"/>
      <c r="AU8206" s="690"/>
    </row>
    <row r="8207" spans="46:47">
      <c r="AT8207" s="690"/>
      <c r="AU8207" s="690"/>
    </row>
    <row r="8208" spans="46:47">
      <c r="AT8208" s="690"/>
      <c r="AU8208" s="690"/>
    </row>
    <row r="8209" spans="46:47">
      <c r="AT8209" s="690"/>
      <c r="AU8209" s="690"/>
    </row>
    <row r="8210" spans="46:47">
      <c r="AT8210" s="690"/>
      <c r="AU8210" s="690"/>
    </row>
    <row r="8211" spans="46:47">
      <c r="AT8211" s="690"/>
      <c r="AU8211" s="690"/>
    </row>
    <row r="8212" spans="46:47">
      <c r="AT8212" s="690"/>
      <c r="AU8212" s="690"/>
    </row>
    <row r="8213" spans="46:47">
      <c r="AT8213" s="690"/>
      <c r="AU8213" s="690"/>
    </row>
    <row r="8214" spans="46:47">
      <c r="AT8214" s="690"/>
      <c r="AU8214" s="690"/>
    </row>
    <row r="8215" spans="46:47">
      <c r="AT8215" s="690"/>
      <c r="AU8215" s="690"/>
    </row>
    <row r="8216" spans="46:47">
      <c r="AT8216" s="690"/>
      <c r="AU8216" s="690"/>
    </row>
    <row r="8217" spans="46:47">
      <c r="AT8217" s="690"/>
      <c r="AU8217" s="690"/>
    </row>
    <row r="8218" spans="46:47">
      <c r="AT8218" s="690"/>
      <c r="AU8218" s="690"/>
    </row>
    <row r="8219" spans="46:47">
      <c r="AT8219" s="690"/>
      <c r="AU8219" s="690"/>
    </row>
    <row r="8220" spans="46:47">
      <c r="AT8220" s="690"/>
      <c r="AU8220" s="690"/>
    </row>
    <row r="8221" spans="46:47">
      <c r="AT8221" s="690"/>
      <c r="AU8221" s="690"/>
    </row>
    <row r="8222" spans="46:47">
      <c r="AT8222" s="690"/>
      <c r="AU8222" s="690"/>
    </row>
    <row r="8223" spans="46:47">
      <c r="AT8223" s="690"/>
      <c r="AU8223" s="690"/>
    </row>
    <row r="8224" spans="46:47">
      <c r="AT8224" s="690"/>
      <c r="AU8224" s="690"/>
    </row>
    <row r="8225" spans="46:47">
      <c r="AT8225" s="690"/>
      <c r="AU8225" s="690"/>
    </row>
    <row r="8226" spans="46:47">
      <c r="AT8226" s="690"/>
      <c r="AU8226" s="690"/>
    </row>
    <row r="8227" spans="46:47">
      <c r="AT8227" s="690"/>
      <c r="AU8227" s="690"/>
    </row>
    <row r="8228" spans="46:47">
      <c r="AT8228" s="690"/>
      <c r="AU8228" s="690"/>
    </row>
    <row r="8229" spans="46:47">
      <c r="AT8229" s="690"/>
      <c r="AU8229" s="690"/>
    </row>
    <row r="8230" spans="46:47">
      <c r="AT8230" s="690"/>
      <c r="AU8230" s="690"/>
    </row>
    <row r="8231" spans="46:47">
      <c r="AT8231" s="690"/>
      <c r="AU8231" s="690"/>
    </row>
    <row r="8232" spans="46:47">
      <c r="AT8232" s="690"/>
      <c r="AU8232" s="690"/>
    </row>
    <row r="8233" spans="46:47">
      <c r="AT8233" s="690"/>
      <c r="AU8233" s="690"/>
    </row>
    <row r="8234" spans="46:47">
      <c r="AT8234" s="690"/>
      <c r="AU8234" s="690"/>
    </row>
    <row r="8235" spans="46:47">
      <c r="AT8235" s="690"/>
      <c r="AU8235" s="690"/>
    </row>
    <row r="8236" spans="46:47">
      <c r="AT8236" s="690"/>
      <c r="AU8236" s="690"/>
    </row>
    <row r="8237" spans="46:47">
      <c r="AT8237" s="690"/>
      <c r="AU8237" s="690"/>
    </row>
    <row r="8238" spans="46:47">
      <c r="AT8238" s="690"/>
      <c r="AU8238" s="690"/>
    </row>
    <row r="8239" spans="46:47">
      <c r="AT8239" s="690"/>
      <c r="AU8239" s="690"/>
    </row>
    <row r="8240" spans="46:47">
      <c r="AT8240" s="690"/>
      <c r="AU8240" s="690"/>
    </row>
    <row r="8241" spans="46:47">
      <c r="AT8241" s="690"/>
      <c r="AU8241" s="690"/>
    </row>
    <row r="8242" spans="46:47">
      <c r="AT8242" s="690"/>
      <c r="AU8242" s="690"/>
    </row>
    <row r="8243" spans="46:47">
      <c r="AT8243" s="690"/>
      <c r="AU8243" s="690"/>
    </row>
    <row r="8244" spans="46:47">
      <c r="AT8244" s="690"/>
      <c r="AU8244" s="690"/>
    </row>
    <row r="8245" spans="46:47">
      <c r="AT8245" s="690"/>
      <c r="AU8245" s="690"/>
    </row>
    <row r="8246" spans="46:47">
      <c r="AT8246" s="690"/>
      <c r="AU8246" s="690"/>
    </row>
    <row r="8247" spans="46:47">
      <c r="AT8247" s="690"/>
      <c r="AU8247" s="690"/>
    </row>
    <row r="8248" spans="46:47">
      <c r="AT8248" s="690"/>
      <c r="AU8248" s="690"/>
    </row>
    <row r="8249" spans="46:47">
      <c r="AT8249" s="690"/>
      <c r="AU8249" s="690"/>
    </row>
    <row r="8250" spans="46:47">
      <c r="AT8250" s="690"/>
      <c r="AU8250" s="690"/>
    </row>
    <row r="8251" spans="46:47">
      <c r="AT8251" s="690"/>
      <c r="AU8251" s="690"/>
    </row>
    <row r="8252" spans="46:47">
      <c r="AT8252" s="690"/>
      <c r="AU8252" s="690"/>
    </row>
    <row r="8253" spans="46:47">
      <c r="AT8253" s="690"/>
      <c r="AU8253" s="690"/>
    </row>
    <row r="8254" spans="46:47">
      <c r="AT8254" s="690"/>
      <c r="AU8254" s="690"/>
    </row>
    <row r="8255" spans="46:47">
      <c r="AT8255" s="690"/>
      <c r="AU8255" s="690"/>
    </row>
    <row r="8256" spans="46:47">
      <c r="AT8256" s="690"/>
      <c r="AU8256" s="690"/>
    </row>
    <row r="8257" spans="46:47">
      <c r="AT8257" s="690"/>
      <c r="AU8257" s="690"/>
    </row>
    <row r="8258" spans="46:47">
      <c r="AT8258" s="690"/>
      <c r="AU8258" s="690"/>
    </row>
    <row r="8259" spans="46:47">
      <c r="AT8259" s="690"/>
      <c r="AU8259" s="690"/>
    </row>
    <row r="8260" spans="46:47">
      <c r="AT8260" s="690"/>
      <c r="AU8260" s="690"/>
    </row>
    <row r="8261" spans="46:47">
      <c r="AT8261" s="690"/>
      <c r="AU8261" s="690"/>
    </row>
    <row r="8262" spans="46:47">
      <c r="AT8262" s="690"/>
      <c r="AU8262" s="690"/>
    </row>
    <row r="8263" spans="46:47">
      <c r="AT8263" s="690"/>
      <c r="AU8263" s="690"/>
    </row>
    <row r="8264" spans="46:47">
      <c r="AT8264" s="690"/>
      <c r="AU8264" s="690"/>
    </row>
    <row r="8265" spans="46:47">
      <c r="AT8265" s="690"/>
      <c r="AU8265" s="690"/>
    </row>
    <row r="8266" spans="46:47">
      <c r="AT8266" s="690"/>
      <c r="AU8266" s="690"/>
    </row>
    <row r="8267" spans="46:47">
      <c r="AT8267" s="690"/>
      <c r="AU8267" s="690"/>
    </row>
    <row r="8268" spans="46:47">
      <c r="AT8268" s="690"/>
      <c r="AU8268" s="690"/>
    </row>
    <row r="8269" spans="46:47">
      <c r="AT8269" s="690"/>
      <c r="AU8269" s="690"/>
    </row>
    <row r="8270" spans="46:47">
      <c r="AT8270" s="690"/>
      <c r="AU8270" s="690"/>
    </row>
    <row r="8271" spans="46:47">
      <c r="AT8271" s="690"/>
      <c r="AU8271" s="690"/>
    </row>
    <row r="8272" spans="46:47">
      <c r="AT8272" s="690"/>
      <c r="AU8272" s="690"/>
    </row>
    <row r="8273" spans="46:47">
      <c r="AT8273" s="690"/>
      <c r="AU8273" s="690"/>
    </row>
    <row r="8274" spans="46:47">
      <c r="AT8274" s="690"/>
      <c r="AU8274" s="690"/>
    </row>
    <row r="8275" spans="46:47">
      <c r="AT8275" s="690"/>
      <c r="AU8275" s="690"/>
    </row>
    <row r="8276" spans="46:47">
      <c r="AT8276" s="690"/>
      <c r="AU8276" s="690"/>
    </row>
    <row r="8277" spans="46:47">
      <c r="AT8277" s="690"/>
      <c r="AU8277" s="690"/>
    </row>
    <row r="8278" spans="46:47">
      <c r="AT8278" s="690"/>
      <c r="AU8278" s="690"/>
    </row>
    <row r="8279" spans="46:47">
      <c r="AT8279" s="690"/>
      <c r="AU8279" s="690"/>
    </row>
    <row r="8280" spans="46:47">
      <c r="AT8280" s="690"/>
      <c r="AU8280" s="690"/>
    </row>
    <row r="8281" spans="46:47">
      <c r="AT8281" s="690"/>
      <c r="AU8281" s="690"/>
    </row>
    <row r="8282" spans="46:47">
      <c r="AT8282" s="690"/>
      <c r="AU8282" s="690"/>
    </row>
    <row r="8283" spans="46:47">
      <c r="AT8283" s="690"/>
      <c r="AU8283" s="690"/>
    </row>
    <row r="8284" spans="46:47">
      <c r="AT8284" s="690"/>
      <c r="AU8284" s="690"/>
    </row>
    <row r="8285" spans="46:47">
      <c r="AT8285" s="690"/>
      <c r="AU8285" s="690"/>
    </row>
    <row r="8286" spans="46:47">
      <c r="AT8286" s="690"/>
      <c r="AU8286" s="690"/>
    </row>
    <row r="8287" spans="46:47">
      <c r="AT8287" s="690"/>
      <c r="AU8287" s="690"/>
    </row>
    <row r="8288" spans="46:47">
      <c r="AT8288" s="690"/>
      <c r="AU8288" s="690"/>
    </row>
    <row r="8289" spans="46:47">
      <c r="AT8289" s="690"/>
      <c r="AU8289" s="690"/>
    </row>
    <row r="8290" spans="46:47">
      <c r="AT8290" s="690"/>
      <c r="AU8290" s="690"/>
    </row>
    <row r="8291" spans="46:47">
      <c r="AT8291" s="690"/>
      <c r="AU8291" s="690"/>
    </row>
    <row r="8292" spans="46:47">
      <c r="AT8292" s="690"/>
      <c r="AU8292" s="690"/>
    </row>
    <row r="8293" spans="46:47">
      <c r="AT8293" s="690"/>
      <c r="AU8293" s="690"/>
    </row>
    <row r="8294" spans="46:47">
      <c r="AT8294" s="690"/>
      <c r="AU8294" s="690"/>
    </row>
    <row r="8295" spans="46:47">
      <c r="AT8295" s="690"/>
      <c r="AU8295" s="690"/>
    </row>
    <row r="8296" spans="46:47">
      <c r="AT8296" s="690"/>
      <c r="AU8296" s="690"/>
    </row>
    <row r="8297" spans="46:47">
      <c r="AT8297" s="690"/>
      <c r="AU8297" s="690"/>
    </row>
    <row r="8298" spans="46:47">
      <c r="AT8298" s="690"/>
      <c r="AU8298" s="690"/>
    </row>
    <row r="8299" spans="46:47">
      <c r="AT8299" s="690"/>
      <c r="AU8299" s="690"/>
    </row>
    <row r="8300" spans="46:47">
      <c r="AT8300" s="690"/>
      <c r="AU8300" s="690"/>
    </row>
    <row r="8301" spans="46:47">
      <c r="AT8301" s="690"/>
      <c r="AU8301" s="690"/>
    </row>
    <row r="8302" spans="46:47">
      <c r="AT8302" s="690"/>
      <c r="AU8302" s="690"/>
    </row>
    <row r="8303" spans="46:47">
      <c r="AT8303" s="690"/>
      <c r="AU8303" s="690"/>
    </row>
    <row r="8304" spans="46:47">
      <c r="AT8304" s="690"/>
      <c r="AU8304" s="690"/>
    </row>
    <row r="8305" spans="46:47">
      <c r="AT8305" s="690"/>
      <c r="AU8305" s="690"/>
    </row>
    <row r="8306" spans="46:47">
      <c r="AT8306" s="690"/>
      <c r="AU8306" s="690"/>
    </row>
    <row r="8307" spans="46:47">
      <c r="AT8307" s="690"/>
      <c r="AU8307" s="690"/>
    </row>
    <row r="8308" spans="46:47">
      <c r="AT8308" s="690"/>
      <c r="AU8308" s="690"/>
    </row>
    <row r="8309" spans="46:47">
      <c r="AT8309" s="690"/>
      <c r="AU8309" s="690"/>
    </row>
    <row r="8310" spans="46:47">
      <c r="AT8310" s="690"/>
      <c r="AU8310" s="690"/>
    </row>
    <row r="8311" spans="46:47">
      <c r="AT8311" s="690"/>
      <c r="AU8311" s="690"/>
    </row>
    <row r="8312" spans="46:47">
      <c r="AT8312" s="690"/>
      <c r="AU8312" s="690"/>
    </row>
    <row r="8313" spans="46:47">
      <c r="AT8313" s="690"/>
      <c r="AU8313" s="690"/>
    </row>
    <row r="8314" spans="46:47">
      <c r="AT8314" s="690"/>
      <c r="AU8314" s="690"/>
    </row>
    <row r="8315" spans="46:47">
      <c r="AT8315" s="690"/>
      <c r="AU8315" s="690"/>
    </row>
    <row r="8316" spans="46:47">
      <c r="AT8316" s="690"/>
      <c r="AU8316" s="690"/>
    </row>
    <row r="8317" spans="46:47">
      <c r="AT8317" s="690"/>
      <c r="AU8317" s="690"/>
    </row>
    <row r="8318" spans="46:47">
      <c r="AT8318" s="690"/>
      <c r="AU8318" s="690"/>
    </row>
    <row r="8319" spans="46:47">
      <c r="AT8319" s="690"/>
      <c r="AU8319" s="690"/>
    </row>
    <row r="8320" spans="46:47">
      <c r="AT8320" s="690"/>
      <c r="AU8320" s="690"/>
    </row>
    <row r="8321" spans="46:47">
      <c r="AT8321" s="690"/>
      <c r="AU8321" s="690"/>
    </row>
    <row r="8322" spans="46:47">
      <c r="AT8322" s="690"/>
      <c r="AU8322" s="690"/>
    </row>
    <row r="8323" spans="46:47">
      <c r="AT8323" s="690"/>
      <c r="AU8323" s="690"/>
    </row>
    <row r="8324" spans="46:47">
      <c r="AT8324" s="690"/>
      <c r="AU8324" s="690"/>
    </row>
    <row r="8325" spans="46:47">
      <c r="AT8325" s="690"/>
      <c r="AU8325" s="690"/>
    </row>
    <row r="8326" spans="46:47">
      <c r="AT8326" s="690"/>
      <c r="AU8326" s="690"/>
    </row>
    <row r="8327" spans="46:47">
      <c r="AT8327" s="690"/>
      <c r="AU8327" s="690"/>
    </row>
    <row r="8328" spans="46:47">
      <c r="AT8328" s="690"/>
      <c r="AU8328" s="690"/>
    </row>
    <row r="8329" spans="46:47">
      <c r="AT8329" s="690"/>
      <c r="AU8329" s="690"/>
    </row>
    <row r="8330" spans="46:47">
      <c r="AT8330" s="690"/>
      <c r="AU8330" s="690"/>
    </row>
    <row r="8331" spans="46:47">
      <c r="AT8331" s="690"/>
      <c r="AU8331" s="690"/>
    </row>
    <row r="8332" spans="46:47">
      <c r="AT8332" s="690"/>
      <c r="AU8332" s="690"/>
    </row>
    <row r="8333" spans="46:47">
      <c r="AT8333" s="690"/>
      <c r="AU8333" s="690"/>
    </row>
    <row r="8334" spans="46:47">
      <c r="AT8334" s="690"/>
      <c r="AU8334" s="690"/>
    </row>
    <row r="8335" spans="46:47">
      <c r="AT8335" s="690"/>
      <c r="AU8335" s="690"/>
    </row>
    <row r="8336" spans="46:47">
      <c r="AT8336" s="690"/>
      <c r="AU8336" s="690"/>
    </row>
    <row r="8337" spans="46:47">
      <c r="AT8337" s="690"/>
      <c r="AU8337" s="690"/>
    </row>
    <row r="8338" spans="46:47">
      <c r="AT8338" s="690"/>
      <c r="AU8338" s="690"/>
    </row>
    <row r="8339" spans="46:47">
      <c r="AT8339" s="690"/>
      <c r="AU8339" s="690"/>
    </row>
    <row r="8340" spans="46:47">
      <c r="AT8340" s="690"/>
      <c r="AU8340" s="690"/>
    </row>
    <row r="8341" spans="46:47">
      <c r="AT8341" s="690"/>
      <c r="AU8341" s="690"/>
    </row>
    <row r="8342" spans="46:47">
      <c r="AT8342" s="690"/>
      <c r="AU8342" s="690"/>
    </row>
    <row r="8343" spans="46:47">
      <c r="AT8343" s="690"/>
      <c r="AU8343" s="690"/>
    </row>
    <row r="8344" spans="46:47">
      <c r="AT8344" s="690"/>
      <c r="AU8344" s="690"/>
    </row>
    <row r="8345" spans="46:47">
      <c r="AT8345" s="690"/>
      <c r="AU8345" s="690"/>
    </row>
    <row r="8346" spans="46:47">
      <c r="AT8346" s="690"/>
      <c r="AU8346" s="690"/>
    </row>
    <row r="8347" spans="46:47">
      <c r="AT8347" s="690"/>
      <c r="AU8347" s="690"/>
    </row>
    <row r="8348" spans="46:47">
      <c r="AT8348" s="690"/>
      <c r="AU8348" s="690"/>
    </row>
    <row r="8349" spans="46:47">
      <c r="AT8349" s="690"/>
      <c r="AU8349" s="690"/>
    </row>
    <row r="8350" spans="46:47">
      <c r="AT8350" s="690"/>
      <c r="AU8350" s="690"/>
    </row>
    <row r="8351" spans="46:47">
      <c r="AT8351" s="690"/>
      <c r="AU8351" s="690"/>
    </row>
    <row r="8352" spans="46:47">
      <c r="AT8352" s="690"/>
      <c r="AU8352" s="690"/>
    </row>
    <row r="8353" spans="46:47">
      <c r="AT8353" s="690"/>
      <c r="AU8353" s="690"/>
    </row>
    <row r="8354" spans="46:47">
      <c r="AT8354" s="690"/>
      <c r="AU8354" s="690"/>
    </row>
    <row r="8355" spans="46:47">
      <c r="AT8355" s="690"/>
      <c r="AU8355" s="690"/>
    </row>
    <row r="8356" spans="46:47">
      <c r="AT8356" s="690"/>
      <c r="AU8356" s="690"/>
    </row>
    <row r="8357" spans="46:47">
      <c r="AT8357" s="690"/>
      <c r="AU8357" s="690"/>
    </row>
    <row r="8358" spans="46:47">
      <c r="AT8358" s="690"/>
      <c r="AU8358" s="690"/>
    </row>
    <row r="8359" spans="46:47">
      <c r="AT8359" s="690"/>
      <c r="AU8359" s="690"/>
    </row>
    <row r="8360" spans="46:47">
      <c r="AT8360" s="690"/>
      <c r="AU8360" s="690"/>
    </row>
    <row r="8361" spans="46:47">
      <c r="AT8361" s="690"/>
      <c r="AU8361" s="690"/>
    </row>
    <row r="8362" spans="46:47">
      <c r="AT8362" s="690"/>
      <c r="AU8362" s="690"/>
    </row>
    <row r="8363" spans="46:47">
      <c r="AT8363" s="690"/>
      <c r="AU8363" s="690"/>
    </row>
    <row r="8364" spans="46:47">
      <c r="AT8364" s="690"/>
      <c r="AU8364" s="690"/>
    </row>
    <row r="8365" spans="46:47">
      <c r="AT8365" s="690"/>
      <c r="AU8365" s="690"/>
    </row>
    <row r="8366" spans="46:47">
      <c r="AT8366" s="690"/>
      <c r="AU8366" s="690"/>
    </row>
    <row r="8367" spans="46:47">
      <c r="AT8367" s="690"/>
      <c r="AU8367" s="690"/>
    </row>
    <row r="8368" spans="46:47">
      <c r="AT8368" s="690"/>
      <c r="AU8368" s="690"/>
    </row>
    <row r="8369" spans="46:47">
      <c r="AT8369" s="690"/>
      <c r="AU8369" s="690"/>
    </row>
    <row r="8370" spans="46:47">
      <c r="AT8370" s="690"/>
      <c r="AU8370" s="690"/>
    </row>
    <row r="8371" spans="46:47">
      <c r="AT8371" s="690"/>
      <c r="AU8371" s="690"/>
    </row>
    <row r="8372" spans="46:47">
      <c r="AT8372" s="690"/>
      <c r="AU8372" s="690"/>
    </row>
    <row r="8373" spans="46:47">
      <c r="AT8373" s="690"/>
      <c r="AU8373" s="690"/>
    </row>
    <row r="8374" spans="46:47">
      <c r="AT8374" s="690"/>
      <c r="AU8374" s="690"/>
    </row>
    <row r="8375" spans="46:47">
      <c r="AT8375" s="690"/>
      <c r="AU8375" s="690"/>
    </row>
    <row r="8376" spans="46:47">
      <c r="AT8376" s="690"/>
      <c r="AU8376" s="690"/>
    </row>
    <row r="8377" spans="46:47">
      <c r="AT8377" s="690"/>
      <c r="AU8377" s="690"/>
    </row>
    <row r="8378" spans="46:47">
      <c r="AT8378" s="690"/>
      <c r="AU8378" s="690"/>
    </row>
    <row r="8379" spans="46:47">
      <c r="AT8379" s="690"/>
      <c r="AU8379" s="690"/>
    </row>
    <row r="8380" spans="46:47">
      <c r="AT8380" s="690"/>
      <c r="AU8380" s="690"/>
    </row>
    <row r="8381" spans="46:47">
      <c r="AT8381" s="690"/>
      <c r="AU8381" s="690"/>
    </row>
    <row r="8382" spans="46:47">
      <c r="AT8382" s="690"/>
      <c r="AU8382" s="690"/>
    </row>
    <row r="8383" spans="46:47">
      <c r="AT8383" s="690"/>
      <c r="AU8383" s="690"/>
    </row>
    <row r="8384" spans="46:47">
      <c r="AT8384" s="690"/>
      <c r="AU8384" s="690"/>
    </row>
    <row r="8385" spans="46:47">
      <c r="AT8385" s="690"/>
      <c r="AU8385" s="690"/>
    </row>
    <row r="8386" spans="46:47">
      <c r="AT8386" s="690"/>
      <c r="AU8386" s="690"/>
    </row>
    <row r="8387" spans="46:47">
      <c r="AT8387" s="690"/>
      <c r="AU8387" s="690"/>
    </row>
    <row r="8388" spans="46:47">
      <c r="AT8388" s="690"/>
      <c r="AU8388" s="690"/>
    </row>
    <row r="8389" spans="46:47">
      <c r="AT8389" s="690"/>
      <c r="AU8389" s="690"/>
    </row>
    <row r="8390" spans="46:47">
      <c r="AT8390" s="690"/>
      <c r="AU8390" s="690"/>
    </row>
    <row r="8391" spans="46:47">
      <c r="AT8391" s="690"/>
      <c r="AU8391" s="690"/>
    </row>
    <row r="8392" spans="46:47">
      <c r="AT8392" s="690"/>
      <c r="AU8392" s="690"/>
    </row>
    <row r="8393" spans="46:47">
      <c r="AT8393" s="690"/>
      <c r="AU8393" s="690"/>
    </row>
    <row r="8394" spans="46:47">
      <c r="AT8394" s="690"/>
      <c r="AU8394" s="690"/>
    </row>
    <row r="8395" spans="46:47">
      <c r="AT8395" s="690"/>
      <c r="AU8395" s="690"/>
    </row>
    <row r="8396" spans="46:47">
      <c r="AT8396" s="690"/>
      <c r="AU8396" s="690"/>
    </row>
    <row r="8397" spans="46:47">
      <c r="AT8397" s="690"/>
      <c r="AU8397" s="690"/>
    </row>
    <row r="8398" spans="46:47">
      <c r="AT8398" s="690"/>
      <c r="AU8398" s="690"/>
    </row>
    <row r="8399" spans="46:47">
      <c r="AT8399" s="690"/>
      <c r="AU8399" s="690"/>
    </row>
    <row r="8400" spans="46:47">
      <c r="AT8400" s="690"/>
      <c r="AU8400" s="690"/>
    </row>
    <row r="8401" spans="46:47">
      <c r="AT8401" s="690"/>
      <c r="AU8401" s="690"/>
    </row>
    <row r="8402" spans="46:47">
      <c r="AT8402" s="690"/>
      <c r="AU8402" s="690"/>
    </row>
    <row r="8403" spans="46:47">
      <c r="AT8403" s="690"/>
      <c r="AU8403" s="690"/>
    </row>
    <row r="8404" spans="46:47">
      <c r="AT8404" s="690"/>
      <c r="AU8404" s="690"/>
    </row>
    <row r="8405" spans="46:47">
      <c r="AT8405" s="690"/>
      <c r="AU8405" s="690"/>
    </row>
    <row r="8406" spans="46:47">
      <c r="AT8406" s="690"/>
      <c r="AU8406" s="690"/>
    </row>
    <row r="8407" spans="46:47">
      <c r="AT8407" s="690"/>
      <c r="AU8407" s="690"/>
    </row>
    <row r="8408" spans="46:47">
      <c r="AT8408" s="690"/>
      <c r="AU8408" s="690"/>
    </row>
    <row r="8409" spans="46:47">
      <c r="AT8409" s="690"/>
      <c r="AU8409" s="690"/>
    </row>
    <row r="8410" spans="46:47">
      <c r="AT8410" s="690"/>
      <c r="AU8410" s="690"/>
    </row>
    <row r="8411" spans="46:47">
      <c r="AT8411" s="690"/>
      <c r="AU8411" s="690"/>
    </row>
    <row r="8412" spans="46:47">
      <c r="AT8412" s="690"/>
      <c r="AU8412" s="690"/>
    </row>
    <row r="8413" spans="46:47">
      <c r="AT8413" s="690"/>
      <c r="AU8413" s="690"/>
    </row>
    <row r="8414" spans="46:47">
      <c r="AT8414" s="690"/>
      <c r="AU8414" s="690"/>
    </row>
    <row r="8415" spans="46:47">
      <c r="AT8415" s="690"/>
      <c r="AU8415" s="690"/>
    </row>
    <row r="8416" spans="46:47">
      <c r="AT8416" s="690"/>
      <c r="AU8416" s="690"/>
    </row>
    <row r="8417" spans="46:47">
      <c r="AT8417" s="690"/>
      <c r="AU8417" s="690"/>
    </row>
    <row r="8418" spans="46:47">
      <c r="AT8418" s="690"/>
      <c r="AU8418" s="690"/>
    </row>
    <row r="8419" spans="46:47">
      <c r="AT8419" s="690"/>
      <c r="AU8419" s="690"/>
    </row>
    <row r="8420" spans="46:47">
      <c r="AT8420" s="690"/>
      <c r="AU8420" s="690"/>
    </row>
    <row r="8421" spans="46:47">
      <c r="AT8421" s="690"/>
      <c r="AU8421" s="690"/>
    </row>
    <row r="8422" spans="46:47">
      <c r="AT8422" s="690"/>
      <c r="AU8422" s="690"/>
    </row>
    <row r="8423" spans="46:47">
      <c r="AT8423" s="690"/>
      <c r="AU8423" s="690"/>
    </row>
    <row r="8424" spans="46:47">
      <c r="AT8424" s="690"/>
      <c r="AU8424" s="690"/>
    </row>
    <row r="8425" spans="46:47">
      <c r="AT8425" s="690"/>
      <c r="AU8425" s="690"/>
    </row>
    <row r="8426" spans="46:47">
      <c r="AT8426" s="690"/>
      <c r="AU8426" s="690"/>
    </row>
    <row r="8427" spans="46:47">
      <c r="AT8427" s="690"/>
      <c r="AU8427" s="690"/>
    </row>
    <row r="8428" spans="46:47">
      <c r="AT8428" s="690"/>
      <c r="AU8428" s="690"/>
    </row>
    <row r="8429" spans="46:47">
      <c r="AT8429" s="690"/>
      <c r="AU8429" s="690"/>
    </row>
    <row r="8430" spans="46:47">
      <c r="AT8430" s="690"/>
      <c r="AU8430" s="690"/>
    </row>
    <row r="8431" spans="46:47">
      <c r="AT8431" s="690"/>
      <c r="AU8431" s="690"/>
    </row>
    <row r="8432" spans="46:47">
      <c r="AT8432" s="690"/>
      <c r="AU8432" s="690"/>
    </row>
    <row r="8433" spans="46:47">
      <c r="AT8433" s="690"/>
      <c r="AU8433" s="690"/>
    </row>
    <row r="8434" spans="46:47">
      <c r="AT8434" s="690"/>
      <c r="AU8434" s="690"/>
    </row>
    <row r="8435" spans="46:47">
      <c r="AT8435" s="690"/>
      <c r="AU8435" s="690"/>
    </row>
    <row r="8436" spans="46:47">
      <c r="AT8436" s="690"/>
      <c r="AU8436" s="690"/>
    </row>
    <row r="8437" spans="46:47">
      <c r="AT8437" s="690"/>
      <c r="AU8437" s="690"/>
    </row>
    <row r="8438" spans="46:47">
      <c r="AT8438" s="690"/>
      <c r="AU8438" s="690"/>
    </row>
    <row r="8439" spans="46:47">
      <c r="AT8439" s="690"/>
      <c r="AU8439" s="690"/>
    </row>
    <row r="8440" spans="46:47">
      <c r="AT8440" s="690"/>
      <c r="AU8440" s="690"/>
    </row>
    <row r="8441" spans="46:47">
      <c r="AT8441" s="690"/>
      <c r="AU8441" s="690"/>
    </row>
    <row r="8442" spans="46:47">
      <c r="AT8442" s="690"/>
      <c r="AU8442" s="690"/>
    </row>
    <row r="8443" spans="46:47">
      <c r="AT8443" s="690"/>
      <c r="AU8443" s="690"/>
    </row>
    <row r="8444" spans="46:47">
      <c r="AT8444" s="690"/>
      <c r="AU8444" s="690"/>
    </row>
    <row r="8445" spans="46:47">
      <c r="AT8445" s="690"/>
      <c r="AU8445" s="690"/>
    </row>
    <row r="8446" spans="46:47">
      <c r="AT8446" s="690"/>
      <c r="AU8446" s="690"/>
    </row>
    <row r="8447" spans="46:47">
      <c r="AT8447" s="690"/>
      <c r="AU8447" s="690"/>
    </row>
    <row r="8448" spans="46:47">
      <c r="AT8448" s="690"/>
      <c r="AU8448" s="690"/>
    </row>
    <row r="8449" spans="46:47">
      <c r="AT8449" s="690"/>
      <c r="AU8449" s="690"/>
    </row>
    <row r="8450" spans="46:47">
      <c r="AT8450" s="690"/>
      <c r="AU8450" s="690"/>
    </row>
    <row r="8451" spans="46:47">
      <c r="AT8451" s="690"/>
      <c r="AU8451" s="690"/>
    </row>
    <row r="8452" spans="46:47">
      <c r="AT8452" s="690"/>
      <c r="AU8452" s="690"/>
    </row>
    <row r="8453" spans="46:47">
      <c r="AT8453" s="690"/>
      <c r="AU8453" s="690"/>
    </row>
    <row r="8454" spans="46:47">
      <c r="AT8454" s="690"/>
      <c r="AU8454" s="690"/>
    </row>
    <row r="8455" spans="46:47">
      <c r="AT8455" s="690"/>
      <c r="AU8455" s="690"/>
    </row>
    <row r="8456" spans="46:47">
      <c r="AT8456" s="690"/>
      <c r="AU8456" s="690"/>
    </row>
    <row r="8457" spans="46:47">
      <c r="AT8457" s="690"/>
      <c r="AU8457" s="690"/>
    </row>
    <row r="8458" spans="46:47">
      <c r="AT8458" s="690"/>
      <c r="AU8458" s="690"/>
    </row>
    <row r="8459" spans="46:47">
      <c r="AT8459" s="690"/>
      <c r="AU8459" s="690"/>
    </row>
    <row r="8460" spans="46:47">
      <c r="AT8460" s="690"/>
      <c r="AU8460" s="690"/>
    </row>
    <row r="8461" spans="46:47">
      <c r="AT8461" s="690"/>
      <c r="AU8461" s="690"/>
    </row>
    <row r="8462" spans="46:47">
      <c r="AT8462" s="690"/>
      <c r="AU8462" s="690"/>
    </row>
    <row r="8463" spans="46:47">
      <c r="AT8463" s="690"/>
      <c r="AU8463" s="690"/>
    </row>
    <row r="8464" spans="46:47">
      <c r="AT8464" s="690"/>
      <c r="AU8464" s="690"/>
    </row>
    <row r="8465" spans="46:47">
      <c r="AT8465" s="690"/>
      <c r="AU8465" s="690"/>
    </row>
    <row r="8466" spans="46:47">
      <c r="AT8466" s="690"/>
      <c r="AU8466" s="690"/>
    </row>
    <row r="8467" spans="46:47">
      <c r="AT8467" s="690"/>
      <c r="AU8467" s="690"/>
    </row>
    <row r="8468" spans="46:47">
      <c r="AT8468" s="690"/>
      <c r="AU8468" s="690"/>
    </row>
    <row r="8469" spans="46:47">
      <c r="AT8469" s="690"/>
      <c r="AU8469" s="690"/>
    </row>
    <row r="8470" spans="46:47">
      <c r="AT8470" s="690"/>
      <c r="AU8470" s="690"/>
    </row>
    <row r="8471" spans="46:47">
      <c r="AT8471" s="690"/>
      <c r="AU8471" s="690"/>
    </row>
    <row r="8472" spans="46:47">
      <c r="AT8472" s="690"/>
      <c r="AU8472" s="690"/>
    </row>
    <row r="8473" spans="46:47">
      <c r="AT8473" s="690"/>
      <c r="AU8473" s="690"/>
    </row>
    <row r="8474" spans="46:47">
      <c r="AT8474" s="690"/>
      <c r="AU8474" s="690"/>
    </row>
    <row r="8475" spans="46:47">
      <c r="AT8475" s="690"/>
      <c r="AU8475" s="690"/>
    </row>
    <row r="8476" spans="46:47">
      <c r="AT8476" s="690"/>
      <c r="AU8476" s="690"/>
    </row>
    <row r="8477" spans="46:47">
      <c r="AT8477" s="690"/>
      <c r="AU8477" s="690"/>
    </row>
    <row r="8478" spans="46:47">
      <c r="AT8478" s="690"/>
      <c r="AU8478" s="690"/>
    </row>
    <row r="8479" spans="46:47">
      <c r="AT8479" s="690"/>
      <c r="AU8479" s="690"/>
    </row>
    <row r="8480" spans="46:47">
      <c r="AT8480" s="690"/>
      <c r="AU8480" s="690"/>
    </row>
    <row r="8481" spans="46:47">
      <c r="AT8481" s="690"/>
      <c r="AU8481" s="690"/>
    </row>
    <row r="8482" spans="46:47">
      <c r="AT8482" s="690"/>
      <c r="AU8482" s="690"/>
    </row>
    <row r="8483" spans="46:47">
      <c r="AT8483" s="690"/>
      <c r="AU8483" s="690"/>
    </row>
    <row r="8484" spans="46:47">
      <c r="AT8484" s="690"/>
      <c r="AU8484" s="690"/>
    </row>
    <row r="8485" spans="46:47">
      <c r="AT8485" s="690"/>
      <c r="AU8485" s="690"/>
    </row>
    <row r="8486" spans="46:47">
      <c r="AT8486" s="690"/>
      <c r="AU8486" s="690"/>
    </row>
    <row r="8487" spans="46:47">
      <c r="AT8487" s="690"/>
      <c r="AU8487" s="690"/>
    </row>
    <row r="8488" spans="46:47">
      <c r="AT8488" s="690"/>
      <c r="AU8488" s="690"/>
    </row>
    <row r="8489" spans="46:47">
      <c r="AT8489" s="690"/>
      <c r="AU8489" s="690"/>
    </row>
    <row r="8490" spans="46:47">
      <c r="AT8490" s="690"/>
      <c r="AU8490" s="690"/>
    </row>
    <row r="8491" spans="46:47">
      <c r="AT8491" s="690"/>
      <c r="AU8491" s="690"/>
    </row>
    <row r="8492" spans="46:47">
      <c r="AT8492" s="690"/>
      <c r="AU8492" s="690"/>
    </row>
    <row r="8493" spans="46:47">
      <c r="AT8493" s="690"/>
      <c r="AU8493" s="690"/>
    </row>
    <row r="8494" spans="46:47">
      <c r="AT8494" s="690"/>
      <c r="AU8494" s="690"/>
    </row>
    <row r="8495" spans="46:47">
      <c r="AT8495" s="690"/>
      <c r="AU8495" s="690"/>
    </row>
    <row r="8496" spans="46:47">
      <c r="AT8496" s="690"/>
      <c r="AU8496" s="690"/>
    </row>
    <row r="8497" spans="46:47">
      <c r="AT8497" s="690"/>
      <c r="AU8497" s="690"/>
    </row>
    <row r="8498" spans="46:47">
      <c r="AT8498" s="690"/>
      <c r="AU8498" s="690"/>
    </row>
    <row r="8499" spans="46:47">
      <c r="AT8499" s="690"/>
      <c r="AU8499" s="690"/>
    </row>
    <row r="8500" spans="46:47">
      <c r="AT8500" s="690"/>
      <c r="AU8500" s="690"/>
    </row>
    <row r="8501" spans="46:47">
      <c r="AT8501" s="690"/>
      <c r="AU8501" s="690"/>
    </row>
    <row r="8502" spans="46:47">
      <c r="AT8502" s="690"/>
      <c r="AU8502" s="690"/>
    </row>
    <row r="8503" spans="46:47">
      <c r="AT8503" s="690"/>
      <c r="AU8503" s="690"/>
    </row>
    <row r="8504" spans="46:47">
      <c r="AT8504" s="690"/>
      <c r="AU8504" s="690"/>
    </row>
    <row r="8505" spans="46:47">
      <c r="AT8505" s="690"/>
      <c r="AU8505" s="690"/>
    </row>
    <row r="8506" spans="46:47">
      <c r="AT8506" s="690"/>
      <c r="AU8506" s="690"/>
    </row>
    <row r="8507" spans="46:47">
      <c r="AT8507" s="690"/>
      <c r="AU8507" s="690"/>
    </row>
    <row r="8508" spans="46:47">
      <c r="AT8508" s="690"/>
      <c r="AU8508" s="690"/>
    </row>
    <row r="8509" spans="46:47">
      <c r="AT8509" s="690"/>
      <c r="AU8509" s="690"/>
    </row>
    <row r="8510" spans="46:47">
      <c r="AT8510" s="690"/>
      <c r="AU8510" s="690"/>
    </row>
    <row r="8511" spans="46:47">
      <c r="AT8511" s="690"/>
      <c r="AU8511" s="690"/>
    </row>
    <row r="8512" spans="46:47">
      <c r="AT8512" s="690"/>
      <c r="AU8512" s="690"/>
    </row>
    <row r="8513" spans="46:47">
      <c r="AT8513" s="690"/>
      <c r="AU8513" s="690"/>
    </row>
    <row r="8514" spans="46:47">
      <c r="AT8514" s="690"/>
      <c r="AU8514" s="690"/>
    </row>
    <row r="8515" spans="46:47">
      <c r="AT8515" s="690"/>
      <c r="AU8515" s="690"/>
    </row>
    <row r="8516" spans="46:47">
      <c r="AT8516" s="690"/>
      <c r="AU8516" s="690"/>
    </row>
    <row r="8517" spans="46:47">
      <c r="AT8517" s="690"/>
      <c r="AU8517" s="690"/>
    </row>
    <row r="8518" spans="46:47">
      <c r="AT8518" s="690"/>
      <c r="AU8518" s="690"/>
    </row>
    <row r="8519" spans="46:47">
      <c r="AT8519" s="690"/>
      <c r="AU8519" s="690"/>
    </row>
    <row r="8520" spans="46:47">
      <c r="AT8520" s="690"/>
      <c r="AU8520" s="690"/>
    </row>
    <row r="8521" spans="46:47">
      <c r="AT8521" s="690"/>
      <c r="AU8521" s="690"/>
    </row>
    <row r="8522" spans="46:47">
      <c r="AT8522" s="690"/>
      <c r="AU8522" s="690"/>
    </row>
    <row r="8523" spans="46:47">
      <c r="AT8523" s="690"/>
      <c r="AU8523" s="690"/>
    </row>
    <row r="8524" spans="46:47">
      <c r="AT8524" s="690"/>
      <c r="AU8524" s="690"/>
    </row>
    <row r="8525" spans="46:47">
      <c r="AT8525" s="690"/>
      <c r="AU8525" s="690"/>
    </row>
    <row r="8526" spans="46:47">
      <c r="AT8526" s="690"/>
      <c r="AU8526" s="690"/>
    </row>
    <row r="8527" spans="46:47">
      <c r="AT8527" s="690"/>
      <c r="AU8527" s="690"/>
    </row>
    <row r="8528" spans="46:47">
      <c r="AT8528" s="690"/>
      <c r="AU8528" s="690"/>
    </row>
    <row r="8529" spans="46:47">
      <c r="AT8529" s="690"/>
      <c r="AU8529" s="690"/>
    </row>
    <row r="8530" spans="46:47">
      <c r="AT8530" s="690"/>
      <c r="AU8530" s="690"/>
    </row>
    <row r="8531" spans="46:47">
      <c r="AT8531" s="690"/>
      <c r="AU8531" s="690"/>
    </row>
    <row r="8532" spans="46:47">
      <c r="AT8532" s="690"/>
      <c r="AU8532" s="690"/>
    </row>
    <row r="8533" spans="46:47">
      <c r="AT8533" s="690"/>
      <c r="AU8533" s="690"/>
    </row>
    <row r="8534" spans="46:47">
      <c r="AT8534" s="690"/>
      <c r="AU8534" s="690"/>
    </row>
    <row r="8535" spans="46:47">
      <c r="AT8535" s="690"/>
      <c r="AU8535" s="690"/>
    </row>
    <row r="8536" spans="46:47">
      <c r="AT8536" s="690"/>
      <c r="AU8536" s="690"/>
    </row>
    <row r="8537" spans="46:47">
      <c r="AT8537" s="690"/>
      <c r="AU8537" s="690"/>
    </row>
    <row r="8538" spans="46:47">
      <c r="AT8538" s="690"/>
      <c r="AU8538" s="690"/>
    </row>
    <row r="8539" spans="46:47">
      <c r="AT8539" s="690"/>
      <c r="AU8539" s="690"/>
    </row>
    <row r="8540" spans="46:47">
      <c r="AT8540" s="690"/>
      <c r="AU8540" s="690"/>
    </row>
    <row r="8541" spans="46:47">
      <c r="AT8541" s="690"/>
      <c r="AU8541" s="690"/>
    </row>
    <row r="8542" spans="46:47">
      <c r="AT8542" s="690"/>
      <c r="AU8542" s="690"/>
    </row>
    <row r="8543" spans="46:47">
      <c r="AT8543" s="690"/>
      <c r="AU8543" s="690"/>
    </row>
    <row r="8544" spans="46:47">
      <c r="AT8544" s="690"/>
      <c r="AU8544" s="690"/>
    </row>
    <row r="8545" spans="46:47">
      <c r="AT8545" s="690"/>
      <c r="AU8545" s="690"/>
    </row>
    <row r="8546" spans="46:47">
      <c r="AT8546" s="690"/>
      <c r="AU8546" s="690"/>
    </row>
    <row r="8547" spans="46:47">
      <c r="AT8547" s="690"/>
      <c r="AU8547" s="690"/>
    </row>
    <row r="8548" spans="46:47">
      <c r="AT8548" s="690"/>
      <c r="AU8548" s="690"/>
    </row>
    <row r="8549" spans="46:47">
      <c r="AT8549" s="690"/>
      <c r="AU8549" s="690"/>
    </row>
    <row r="8550" spans="46:47">
      <c r="AT8550" s="690"/>
      <c r="AU8550" s="690"/>
    </row>
    <row r="8551" spans="46:47">
      <c r="AT8551" s="690"/>
      <c r="AU8551" s="690"/>
    </row>
    <row r="8552" spans="46:47">
      <c r="AT8552" s="690"/>
      <c r="AU8552" s="690"/>
    </row>
    <row r="8553" spans="46:47">
      <c r="AT8553" s="690"/>
      <c r="AU8553" s="690"/>
    </row>
    <row r="8554" spans="46:47">
      <c r="AT8554" s="690"/>
      <c r="AU8554" s="690"/>
    </row>
    <row r="8555" spans="46:47">
      <c r="AT8555" s="690"/>
      <c r="AU8555" s="690"/>
    </row>
    <row r="8556" spans="46:47">
      <c r="AT8556" s="690"/>
      <c r="AU8556" s="690"/>
    </row>
    <row r="8557" spans="46:47">
      <c r="AT8557" s="690"/>
      <c r="AU8557" s="690"/>
    </row>
    <row r="8558" spans="46:47">
      <c r="AT8558" s="690"/>
      <c r="AU8558" s="690"/>
    </row>
    <row r="8559" spans="46:47">
      <c r="AT8559" s="690"/>
      <c r="AU8559" s="690"/>
    </row>
    <row r="8560" spans="46:47">
      <c r="AT8560" s="690"/>
      <c r="AU8560" s="690"/>
    </row>
    <row r="8561" spans="46:47">
      <c r="AT8561" s="690"/>
      <c r="AU8561" s="690"/>
    </row>
    <row r="8562" spans="46:47">
      <c r="AT8562" s="690"/>
      <c r="AU8562" s="690"/>
    </row>
    <row r="8563" spans="46:47">
      <c r="AT8563" s="690"/>
      <c r="AU8563" s="690"/>
    </row>
    <row r="8564" spans="46:47">
      <c r="AT8564" s="690"/>
      <c r="AU8564" s="690"/>
    </row>
    <row r="8565" spans="46:47">
      <c r="AT8565" s="690"/>
      <c r="AU8565" s="690"/>
    </row>
    <row r="8566" spans="46:47">
      <c r="AT8566" s="690"/>
      <c r="AU8566" s="690"/>
    </row>
    <row r="8567" spans="46:47">
      <c r="AT8567" s="690"/>
      <c r="AU8567" s="690"/>
    </row>
    <row r="8568" spans="46:47">
      <c r="AT8568" s="690"/>
      <c r="AU8568" s="690"/>
    </row>
    <row r="8569" spans="46:47">
      <c r="AT8569" s="690"/>
      <c r="AU8569" s="690"/>
    </row>
    <row r="8570" spans="46:47">
      <c r="AT8570" s="690"/>
      <c r="AU8570" s="690"/>
    </row>
    <row r="8571" spans="46:47">
      <c r="AT8571" s="690"/>
      <c r="AU8571" s="690"/>
    </row>
    <row r="8572" spans="46:47">
      <c r="AT8572" s="690"/>
      <c r="AU8572" s="690"/>
    </row>
    <row r="8573" spans="46:47">
      <c r="AT8573" s="690"/>
      <c r="AU8573" s="690"/>
    </row>
    <row r="8574" spans="46:47">
      <c r="AT8574" s="690"/>
      <c r="AU8574" s="690"/>
    </row>
    <row r="8575" spans="46:47">
      <c r="AT8575" s="690"/>
      <c r="AU8575" s="690"/>
    </row>
    <row r="8576" spans="46:47">
      <c r="AT8576" s="690"/>
      <c r="AU8576" s="690"/>
    </row>
    <row r="8577" spans="46:47">
      <c r="AT8577" s="690"/>
      <c r="AU8577" s="690"/>
    </row>
    <row r="8578" spans="46:47">
      <c r="AT8578" s="690"/>
      <c r="AU8578" s="690"/>
    </row>
    <row r="8579" spans="46:47">
      <c r="AT8579" s="690"/>
      <c r="AU8579" s="690"/>
    </row>
    <row r="8580" spans="46:47">
      <c r="AT8580" s="690"/>
      <c r="AU8580" s="690"/>
    </row>
    <row r="8581" spans="46:47">
      <c r="AT8581" s="690"/>
      <c r="AU8581" s="690"/>
    </row>
    <row r="8582" spans="46:47">
      <c r="AT8582" s="690"/>
      <c r="AU8582" s="690"/>
    </row>
    <row r="8583" spans="46:47">
      <c r="AT8583" s="690"/>
      <c r="AU8583" s="690"/>
    </row>
    <row r="8584" spans="46:47">
      <c r="AT8584" s="690"/>
      <c r="AU8584" s="690"/>
    </row>
    <row r="8585" spans="46:47">
      <c r="AT8585" s="690"/>
      <c r="AU8585" s="690"/>
    </row>
    <row r="8586" spans="46:47">
      <c r="AT8586" s="690"/>
      <c r="AU8586" s="690"/>
    </row>
    <row r="8587" spans="46:47">
      <c r="AT8587" s="690"/>
      <c r="AU8587" s="690"/>
    </row>
    <row r="8588" spans="46:47">
      <c r="AT8588" s="690"/>
      <c r="AU8588" s="690"/>
    </row>
    <row r="8589" spans="46:47">
      <c r="AT8589" s="690"/>
      <c r="AU8589" s="690"/>
    </row>
    <row r="8590" spans="46:47">
      <c r="AT8590" s="690"/>
      <c r="AU8590" s="690"/>
    </row>
    <row r="8591" spans="46:47">
      <c r="AT8591" s="690"/>
      <c r="AU8591" s="690"/>
    </row>
    <row r="8592" spans="46:47">
      <c r="AT8592" s="690"/>
      <c r="AU8592" s="690"/>
    </row>
    <row r="8593" spans="46:47">
      <c r="AT8593" s="690"/>
      <c r="AU8593" s="690"/>
    </row>
    <row r="8594" spans="46:47">
      <c r="AT8594" s="690"/>
      <c r="AU8594" s="690"/>
    </row>
    <row r="8595" spans="46:47">
      <c r="AT8595" s="690"/>
      <c r="AU8595" s="690"/>
    </row>
    <row r="8596" spans="46:47">
      <c r="AT8596" s="690"/>
      <c r="AU8596" s="690"/>
    </row>
    <row r="8597" spans="46:47">
      <c r="AT8597" s="690"/>
      <c r="AU8597" s="690"/>
    </row>
    <row r="8598" spans="46:47">
      <c r="AT8598" s="690"/>
      <c r="AU8598" s="690"/>
    </row>
    <row r="8599" spans="46:47">
      <c r="AT8599" s="690"/>
      <c r="AU8599" s="690"/>
    </row>
    <row r="8600" spans="46:47">
      <c r="AT8600" s="690"/>
      <c r="AU8600" s="690"/>
    </row>
    <row r="8601" spans="46:47">
      <c r="AT8601" s="690"/>
      <c r="AU8601" s="690"/>
    </row>
    <row r="8602" spans="46:47">
      <c r="AT8602" s="690"/>
      <c r="AU8602" s="690"/>
    </row>
    <row r="8603" spans="46:47">
      <c r="AT8603" s="690"/>
      <c r="AU8603" s="690"/>
    </row>
    <row r="8604" spans="46:47">
      <c r="AT8604" s="690"/>
      <c r="AU8604" s="690"/>
    </row>
    <row r="8605" spans="46:47">
      <c r="AT8605" s="690"/>
      <c r="AU8605" s="690"/>
    </row>
    <row r="8606" spans="46:47">
      <c r="AT8606" s="690"/>
      <c r="AU8606" s="690"/>
    </row>
    <row r="8607" spans="46:47">
      <c r="AT8607" s="690"/>
      <c r="AU8607" s="690"/>
    </row>
    <row r="8608" spans="46:47">
      <c r="AT8608" s="690"/>
      <c r="AU8608" s="690"/>
    </row>
    <row r="8609" spans="46:47">
      <c r="AT8609" s="690"/>
      <c r="AU8609" s="690"/>
    </row>
    <row r="8610" spans="46:47">
      <c r="AT8610" s="690"/>
      <c r="AU8610" s="690"/>
    </row>
    <row r="8611" spans="46:47">
      <c r="AT8611" s="690"/>
      <c r="AU8611" s="690"/>
    </row>
    <row r="8612" spans="46:47">
      <c r="AT8612" s="690"/>
      <c r="AU8612" s="690"/>
    </row>
    <row r="8613" spans="46:47">
      <c r="AT8613" s="690"/>
      <c r="AU8613" s="690"/>
    </row>
    <row r="8614" spans="46:47">
      <c r="AT8614" s="690"/>
      <c r="AU8614" s="690"/>
    </row>
    <row r="8615" spans="46:47">
      <c r="AT8615" s="690"/>
      <c r="AU8615" s="690"/>
    </row>
    <row r="8616" spans="46:47">
      <c r="AT8616" s="690"/>
      <c r="AU8616" s="690"/>
    </row>
    <row r="8617" spans="46:47">
      <c r="AT8617" s="690"/>
      <c r="AU8617" s="690"/>
    </row>
    <row r="8618" spans="46:47">
      <c r="AT8618" s="690"/>
      <c r="AU8618" s="690"/>
    </row>
    <row r="8619" spans="46:47">
      <c r="AT8619" s="690"/>
      <c r="AU8619" s="690"/>
    </row>
    <row r="8620" spans="46:47">
      <c r="AT8620" s="690"/>
      <c r="AU8620" s="690"/>
    </row>
    <row r="8621" spans="46:47">
      <c r="AT8621" s="690"/>
      <c r="AU8621" s="690"/>
    </row>
    <row r="8622" spans="46:47">
      <c r="AT8622" s="690"/>
      <c r="AU8622" s="690"/>
    </row>
    <row r="8623" spans="46:47">
      <c r="AT8623" s="690"/>
      <c r="AU8623" s="690"/>
    </row>
    <row r="8624" spans="46:47">
      <c r="AT8624" s="690"/>
      <c r="AU8624" s="690"/>
    </row>
    <row r="8625" spans="46:47">
      <c r="AT8625" s="690"/>
      <c r="AU8625" s="690"/>
    </row>
    <row r="8626" spans="46:47">
      <c r="AT8626" s="690"/>
      <c r="AU8626" s="690"/>
    </row>
    <row r="8627" spans="46:47">
      <c r="AT8627" s="690"/>
      <c r="AU8627" s="690"/>
    </row>
    <row r="8628" spans="46:47">
      <c r="AT8628" s="690"/>
      <c r="AU8628" s="690"/>
    </row>
    <row r="8629" spans="46:47">
      <c r="AT8629" s="690"/>
      <c r="AU8629" s="690"/>
    </row>
    <row r="8630" spans="46:47">
      <c r="AT8630" s="690"/>
      <c r="AU8630" s="690"/>
    </row>
    <row r="8631" spans="46:47">
      <c r="AT8631" s="690"/>
      <c r="AU8631" s="690"/>
    </row>
    <row r="8632" spans="46:47">
      <c r="AT8632" s="690"/>
      <c r="AU8632" s="690"/>
    </row>
    <row r="8633" spans="46:47">
      <c r="AT8633" s="690"/>
      <c r="AU8633" s="690"/>
    </row>
    <row r="8634" spans="46:47">
      <c r="AT8634" s="690"/>
      <c r="AU8634" s="690"/>
    </row>
    <row r="8635" spans="46:47">
      <c r="AT8635" s="690"/>
      <c r="AU8635" s="690"/>
    </row>
    <row r="8636" spans="46:47">
      <c r="AT8636" s="690"/>
      <c r="AU8636" s="690"/>
    </row>
    <row r="8637" spans="46:47">
      <c r="AT8637" s="690"/>
      <c r="AU8637" s="690"/>
    </row>
    <row r="8638" spans="46:47">
      <c r="AT8638" s="690"/>
      <c r="AU8638" s="690"/>
    </row>
    <row r="8639" spans="46:47">
      <c r="AT8639" s="690"/>
      <c r="AU8639" s="690"/>
    </row>
    <row r="8640" spans="46:47">
      <c r="AT8640" s="690"/>
      <c r="AU8640" s="690"/>
    </row>
    <row r="8641" spans="46:47">
      <c r="AT8641" s="690"/>
      <c r="AU8641" s="690"/>
    </row>
    <row r="8642" spans="46:47">
      <c r="AT8642" s="690"/>
      <c r="AU8642" s="690"/>
    </row>
    <row r="8643" spans="46:47">
      <c r="AT8643" s="690"/>
      <c r="AU8643" s="690"/>
    </row>
    <row r="8644" spans="46:47">
      <c r="AT8644" s="690"/>
      <c r="AU8644" s="690"/>
    </row>
    <row r="8645" spans="46:47">
      <c r="AT8645" s="690"/>
      <c r="AU8645" s="690"/>
    </row>
    <row r="8646" spans="46:47">
      <c r="AT8646" s="690"/>
      <c r="AU8646" s="690"/>
    </row>
    <row r="8647" spans="46:47">
      <c r="AT8647" s="690"/>
      <c r="AU8647" s="690"/>
    </row>
    <row r="8648" spans="46:47">
      <c r="AT8648" s="690"/>
      <c r="AU8648" s="690"/>
    </row>
    <row r="8649" spans="46:47">
      <c r="AT8649" s="690"/>
      <c r="AU8649" s="690"/>
    </row>
    <row r="8650" spans="46:47">
      <c r="AT8650" s="690"/>
      <c r="AU8650" s="690"/>
    </row>
    <row r="8651" spans="46:47">
      <c r="AT8651" s="690"/>
      <c r="AU8651" s="690"/>
    </row>
    <row r="8652" spans="46:47">
      <c r="AT8652" s="690"/>
      <c r="AU8652" s="690"/>
    </row>
    <row r="8653" spans="46:47">
      <c r="AT8653" s="690"/>
      <c r="AU8653" s="690"/>
    </row>
    <row r="8654" spans="46:47">
      <c r="AT8654" s="690"/>
      <c r="AU8654" s="690"/>
    </row>
    <row r="8655" spans="46:47">
      <c r="AT8655" s="690"/>
      <c r="AU8655" s="690"/>
    </row>
    <row r="8656" spans="46:47">
      <c r="AT8656" s="690"/>
      <c r="AU8656" s="690"/>
    </row>
    <row r="8657" spans="46:47">
      <c r="AT8657" s="690"/>
      <c r="AU8657" s="690"/>
    </row>
    <row r="8658" spans="46:47">
      <c r="AT8658" s="690"/>
      <c r="AU8658" s="690"/>
    </row>
    <row r="8659" spans="46:47">
      <c r="AT8659" s="690"/>
      <c r="AU8659" s="690"/>
    </row>
    <row r="8660" spans="46:47">
      <c r="AT8660" s="690"/>
      <c r="AU8660" s="690"/>
    </row>
    <row r="8661" spans="46:47">
      <c r="AT8661" s="690"/>
      <c r="AU8661" s="690"/>
    </row>
    <row r="8662" spans="46:47">
      <c r="AT8662" s="690"/>
      <c r="AU8662" s="690"/>
    </row>
    <row r="8663" spans="46:47">
      <c r="AT8663" s="690"/>
      <c r="AU8663" s="690"/>
    </row>
    <row r="8664" spans="46:47">
      <c r="AT8664" s="690"/>
      <c r="AU8664" s="690"/>
    </row>
    <row r="8665" spans="46:47">
      <c r="AT8665" s="690"/>
      <c r="AU8665" s="690"/>
    </row>
    <row r="8666" spans="46:47">
      <c r="AT8666" s="690"/>
      <c r="AU8666" s="690"/>
    </row>
    <row r="8667" spans="46:47">
      <c r="AT8667" s="690"/>
      <c r="AU8667" s="690"/>
    </row>
    <row r="8668" spans="46:47">
      <c r="AT8668" s="690"/>
      <c r="AU8668" s="690"/>
    </row>
    <row r="8669" spans="46:47">
      <c r="AT8669" s="690"/>
      <c r="AU8669" s="690"/>
    </row>
    <row r="8670" spans="46:47">
      <c r="AT8670" s="690"/>
      <c r="AU8670" s="690"/>
    </row>
    <row r="8671" spans="46:47">
      <c r="AT8671" s="690"/>
      <c r="AU8671" s="690"/>
    </row>
    <row r="8672" spans="46:47">
      <c r="AT8672" s="690"/>
      <c r="AU8672" s="690"/>
    </row>
    <row r="8673" spans="46:47">
      <c r="AT8673" s="690"/>
      <c r="AU8673" s="690"/>
    </row>
    <row r="8674" spans="46:47">
      <c r="AT8674" s="690"/>
      <c r="AU8674" s="690"/>
    </row>
    <row r="8675" spans="46:47">
      <c r="AT8675" s="690"/>
      <c r="AU8675" s="690"/>
    </row>
    <row r="8676" spans="46:47">
      <c r="AT8676" s="690"/>
      <c r="AU8676" s="690"/>
    </row>
    <row r="8677" spans="46:47">
      <c r="AT8677" s="690"/>
      <c r="AU8677" s="690"/>
    </row>
    <row r="8678" spans="46:47">
      <c r="AT8678" s="690"/>
      <c r="AU8678" s="690"/>
    </row>
    <row r="8679" spans="46:47">
      <c r="AT8679" s="690"/>
      <c r="AU8679" s="690"/>
    </row>
    <row r="8680" spans="46:47">
      <c r="AT8680" s="690"/>
      <c r="AU8680" s="690"/>
    </row>
    <row r="8681" spans="46:47">
      <c r="AT8681" s="690"/>
      <c r="AU8681" s="690"/>
    </row>
    <row r="8682" spans="46:47">
      <c r="AT8682" s="690"/>
      <c r="AU8682" s="690"/>
    </row>
    <row r="8683" spans="46:47">
      <c r="AT8683" s="690"/>
      <c r="AU8683" s="690"/>
    </row>
    <row r="8684" spans="46:47">
      <c r="AT8684" s="690"/>
      <c r="AU8684" s="690"/>
    </row>
    <row r="8685" spans="46:47">
      <c r="AT8685" s="690"/>
      <c r="AU8685" s="690"/>
    </row>
    <row r="8686" spans="46:47">
      <c r="AT8686" s="690"/>
      <c r="AU8686" s="690"/>
    </row>
    <row r="8687" spans="46:47">
      <c r="AT8687" s="690"/>
      <c r="AU8687" s="690"/>
    </row>
    <row r="8688" spans="46:47">
      <c r="AT8688" s="690"/>
      <c r="AU8688" s="690"/>
    </row>
    <row r="8689" spans="46:47">
      <c r="AT8689" s="690"/>
      <c r="AU8689" s="690"/>
    </row>
    <row r="8690" spans="46:47">
      <c r="AT8690" s="690"/>
      <c r="AU8690" s="690"/>
    </row>
    <row r="8691" spans="46:47">
      <c r="AT8691" s="690"/>
      <c r="AU8691" s="690"/>
    </row>
    <row r="8692" spans="46:47">
      <c r="AT8692" s="690"/>
      <c r="AU8692" s="690"/>
    </row>
    <row r="8693" spans="46:47">
      <c r="AT8693" s="690"/>
      <c r="AU8693" s="690"/>
    </row>
    <row r="8694" spans="46:47">
      <c r="AT8694" s="690"/>
      <c r="AU8694" s="690"/>
    </row>
    <row r="8695" spans="46:47">
      <c r="AT8695" s="690"/>
      <c r="AU8695" s="690"/>
    </row>
    <row r="8696" spans="46:47">
      <c r="AT8696" s="690"/>
      <c r="AU8696" s="690"/>
    </row>
    <row r="8697" spans="46:47">
      <c r="AT8697" s="690"/>
      <c r="AU8697" s="690"/>
    </row>
    <row r="8698" spans="46:47">
      <c r="AT8698" s="690"/>
      <c r="AU8698" s="690"/>
    </row>
    <row r="8699" spans="46:47">
      <c r="AT8699" s="690"/>
      <c r="AU8699" s="690"/>
    </row>
    <row r="8700" spans="46:47">
      <c r="AT8700" s="690"/>
      <c r="AU8700" s="690"/>
    </row>
    <row r="8701" spans="46:47">
      <c r="AT8701" s="690"/>
      <c r="AU8701" s="690"/>
    </row>
    <row r="8702" spans="46:47">
      <c r="AT8702" s="690"/>
      <c r="AU8702" s="690"/>
    </row>
    <row r="8703" spans="46:47">
      <c r="AT8703" s="690"/>
      <c r="AU8703" s="690"/>
    </row>
    <row r="8704" spans="46:47">
      <c r="AT8704" s="690"/>
      <c r="AU8704" s="690"/>
    </row>
    <row r="8705" spans="46:47">
      <c r="AT8705" s="690"/>
      <c r="AU8705" s="690"/>
    </row>
    <row r="8706" spans="46:47">
      <c r="AT8706" s="690"/>
      <c r="AU8706" s="690"/>
    </row>
    <row r="8707" spans="46:47">
      <c r="AT8707" s="690"/>
      <c r="AU8707" s="690"/>
    </row>
    <row r="8708" spans="46:47">
      <c r="AT8708" s="690"/>
      <c r="AU8708" s="690"/>
    </row>
    <row r="8709" spans="46:47">
      <c r="AT8709" s="690"/>
      <c r="AU8709" s="690"/>
    </row>
    <row r="8710" spans="46:47">
      <c r="AT8710" s="690"/>
      <c r="AU8710" s="690"/>
    </row>
    <row r="8711" spans="46:47">
      <c r="AT8711" s="690"/>
      <c r="AU8711" s="690"/>
    </row>
    <row r="8712" spans="46:47">
      <c r="AT8712" s="690"/>
      <c r="AU8712" s="690"/>
    </row>
    <row r="8713" spans="46:47">
      <c r="AT8713" s="690"/>
      <c r="AU8713" s="690"/>
    </row>
    <row r="8714" spans="46:47">
      <c r="AT8714" s="690"/>
      <c r="AU8714" s="690"/>
    </row>
    <row r="8715" spans="46:47">
      <c r="AT8715" s="690"/>
      <c r="AU8715" s="690"/>
    </row>
    <row r="8716" spans="46:47">
      <c r="AT8716" s="690"/>
      <c r="AU8716" s="690"/>
    </row>
    <row r="8717" spans="46:47">
      <c r="AT8717" s="690"/>
      <c r="AU8717" s="690"/>
    </row>
    <row r="8718" spans="46:47">
      <c r="AT8718" s="690"/>
      <c r="AU8718" s="690"/>
    </row>
    <row r="8719" spans="46:47">
      <c r="AT8719" s="690"/>
      <c r="AU8719" s="690"/>
    </row>
    <row r="8720" spans="46:47">
      <c r="AT8720" s="690"/>
      <c r="AU8720" s="690"/>
    </row>
    <row r="8721" spans="46:47">
      <c r="AT8721" s="690"/>
      <c r="AU8721" s="690"/>
    </row>
    <row r="8722" spans="46:47">
      <c r="AT8722" s="690"/>
      <c r="AU8722" s="690"/>
    </row>
    <row r="8723" spans="46:47">
      <c r="AT8723" s="690"/>
      <c r="AU8723" s="690"/>
    </row>
    <row r="8724" spans="46:47">
      <c r="AT8724" s="690"/>
      <c r="AU8724" s="690"/>
    </row>
    <row r="8725" spans="46:47">
      <c r="AT8725" s="690"/>
      <c r="AU8725" s="690"/>
    </row>
    <row r="8726" spans="46:47">
      <c r="AT8726" s="690"/>
      <c r="AU8726" s="690"/>
    </row>
    <row r="8727" spans="46:47">
      <c r="AT8727" s="690"/>
      <c r="AU8727" s="690"/>
    </row>
    <row r="8728" spans="46:47">
      <c r="AT8728" s="690"/>
      <c r="AU8728" s="690"/>
    </row>
    <row r="8729" spans="46:47">
      <c r="AT8729" s="690"/>
      <c r="AU8729" s="690"/>
    </row>
    <row r="8730" spans="46:47">
      <c r="AT8730" s="690"/>
      <c r="AU8730" s="690"/>
    </row>
    <row r="8731" spans="46:47">
      <c r="AT8731" s="690"/>
      <c r="AU8731" s="690"/>
    </row>
    <row r="8732" spans="46:47">
      <c r="AT8732" s="690"/>
      <c r="AU8732" s="690"/>
    </row>
    <row r="8733" spans="46:47">
      <c r="AT8733" s="690"/>
      <c r="AU8733" s="690"/>
    </row>
    <row r="8734" spans="46:47">
      <c r="AT8734" s="690"/>
      <c r="AU8734" s="690"/>
    </row>
    <row r="8735" spans="46:47">
      <c r="AT8735" s="690"/>
      <c r="AU8735" s="690"/>
    </row>
    <row r="8736" spans="46:47">
      <c r="AT8736" s="690"/>
      <c r="AU8736" s="690"/>
    </row>
    <row r="8737" spans="46:47">
      <c r="AT8737" s="690"/>
      <c r="AU8737" s="690"/>
    </row>
    <row r="8738" spans="46:47">
      <c r="AT8738" s="690"/>
      <c r="AU8738" s="690"/>
    </row>
    <row r="8739" spans="46:47">
      <c r="AT8739" s="690"/>
      <c r="AU8739" s="690"/>
    </row>
    <row r="8740" spans="46:47">
      <c r="AT8740" s="690"/>
      <c r="AU8740" s="690"/>
    </row>
    <row r="8741" spans="46:47">
      <c r="AT8741" s="690"/>
      <c r="AU8741" s="690"/>
    </row>
    <row r="8742" spans="46:47">
      <c r="AT8742" s="690"/>
      <c r="AU8742" s="690"/>
    </row>
    <row r="8743" spans="46:47">
      <c r="AT8743" s="690"/>
      <c r="AU8743" s="690"/>
    </row>
    <row r="8744" spans="46:47">
      <c r="AT8744" s="690"/>
      <c r="AU8744" s="690"/>
    </row>
    <row r="8745" spans="46:47">
      <c r="AT8745" s="690"/>
      <c r="AU8745" s="690"/>
    </row>
    <row r="8746" spans="46:47">
      <c r="AT8746" s="690"/>
      <c r="AU8746" s="690"/>
    </row>
    <row r="8747" spans="46:47">
      <c r="AT8747" s="690"/>
      <c r="AU8747" s="690"/>
    </row>
    <row r="8748" spans="46:47">
      <c r="AT8748" s="690"/>
      <c r="AU8748" s="690"/>
    </row>
    <row r="8749" spans="46:47">
      <c r="AT8749" s="690"/>
      <c r="AU8749" s="690"/>
    </row>
    <row r="8750" spans="46:47">
      <c r="AT8750" s="690"/>
      <c r="AU8750" s="690"/>
    </row>
    <row r="8751" spans="46:47">
      <c r="AT8751" s="690"/>
      <c r="AU8751" s="690"/>
    </row>
    <row r="8752" spans="46:47">
      <c r="AT8752" s="690"/>
      <c r="AU8752" s="690"/>
    </row>
    <row r="8753" spans="46:47">
      <c r="AT8753" s="690"/>
      <c r="AU8753" s="690"/>
    </row>
    <row r="8754" spans="46:47">
      <c r="AT8754" s="690"/>
      <c r="AU8754" s="690"/>
    </row>
    <row r="8755" spans="46:47">
      <c r="AT8755" s="690"/>
      <c r="AU8755" s="690"/>
    </row>
    <row r="8756" spans="46:47">
      <c r="AT8756" s="690"/>
      <c r="AU8756" s="690"/>
    </row>
    <row r="8757" spans="46:47">
      <c r="AT8757" s="690"/>
      <c r="AU8757" s="690"/>
    </row>
    <row r="8758" spans="46:47">
      <c r="AT8758" s="690"/>
      <c r="AU8758" s="690"/>
    </row>
    <row r="8759" spans="46:47">
      <c r="AT8759" s="690"/>
      <c r="AU8759" s="690"/>
    </row>
    <row r="8760" spans="46:47">
      <c r="AT8760" s="690"/>
      <c r="AU8760" s="690"/>
    </row>
    <row r="8761" spans="46:47">
      <c r="AT8761" s="690"/>
      <c r="AU8761" s="690"/>
    </row>
    <row r="8762" spans="46:47">
      <c r="AT8762" s="690"/>
      <c r="AU8762" s="690"/>
    </row>
    <row r="8763" spans="46:47">
      <c r="AT8763" s="690"/>
      <c r="AU8763" s="690"/>
    </row>
    <row r="8764" spans="46:47">
      <c r="AT8764" s="690"/>
      <c r="AU8764" s="690"/>
    </row>
    <row r="8765" spans="46:47">
      <c r="AT8765" s="690"/>
      <c r="AU8765" s="690"/>
    </row>
    <row r="8766" spans="46:47">
      <c r="AT8766" s="690"/>
      <c r="AU8766" s="690"/>
    </row>
    <row r="8767" spans="46:47">
      <c r="AT8767" s="690"/>
      <c r="AU8767" s="690"/>
    </row>
    <row r="8768" spans="46:47">
      <c r="AT8768" s="690"/>
      <c r="AU8768" s="690"/>
    </row>
    <row r="8769" spans="46:47">
      <c r="AT8769" s="690"/>
      <c r="AU8769" s="690"/>
    </row>
    <row r="8770" spans="46:47">
      <c r="AT8770" s="690"/>
      <c r="AU8770" s="690"/>
    </row>
    <row r="8771" spans="46:47">
      <c r="AT8771" s="690"/>
      <c r="AU8771" s="690"/>
    </row>
    <row r="8772" spans="46:47">
      <c r="AT8772" s="690"/>
      <c r="AU8772" s="690"/>
    </row>
    <row r="8773" spans="46:47">
      <c r="AT8773" s="690"/>
      <c r="AU8773" s="690"/>
    </row>
    <row r="8774" spans="46:47">
      <c r="AT8774" s="690"/>
      <c r="AU8774" s="690"/>
    </row>
    <row r="8775" spans="46:47">
      <c r="AT8775" s="690"/>
      <c r="AU8775" s="690"/>
    </row>
    <row r="8776" spans="46:47">
      <c r="AT8776" s="690"/>
      <c r="AU8776" s="690"/>
    </row>
    <row r="8777" spans="46:47">
      <c r="AT8777" s="690"/>
      <c r="AU8777" s="690"/>
    </row>
    <row r="8778" spans="46:47">
      <c r="AT8778" s="690"/>
      <c r="AU8778" s="690"/>
    </row>
    <row r="8779" spans="46:47">
      <c r="AT8779" s="690"/>
      <c r="AU8779" s="690"/>
    </row>
    <row r="8780" spans="46:47">
      <c r="AT8780" s="690"/>
      <c r="AU8780" s="690"/>
    </row>
    <row r="8781" spans="46:47">
      <c r="AT8781" s="690"/>
      <c r="AU8781" s="690"/>
    </row>
    <row r="8782" spans="46:47">
      <c r="AT8782" s="690"/>
      <c r="AU8782" s="690"/>
    </row>
    <row r="8783" spans="46:47">
      <c r="AT8783" s="690"/>
      <c r="AU8783" s="690"/>
    </row>
    <row r="8784" spans="46:47">
      <c r="AT8784" s="690"/>
      <c r="AU8784" s="690"/>
    </row>
    <row r="8785" spans="46:47">
      <c r="AT8785" s="690"/>
      <c r="AU8785" s="690"/>
    </row>
    <row r="8786" spans="46:47">
      <c r="AT8786" s="690"/>
      <c r="AU8786" s="690"/>
    </row>
    <row r="8787" spans="46:47">
      <c r="AT8787" s="690"/>
      <c r="AU8787" s="690"/>
    </row>
    <row r="8788" spans="46:47">
      <c r="AT8788" s="690"/>
      <c r="AU8788" s="690"/>
    </row>
    <row r="8789" spans="46:47">
      <c r="AT8789" s="690"/>
      <c r="AU8789" s="690"/>
    </row>
    <row r="8790" spans="46:47">
      <c r="AT8790" s="690"/>
      <c r="AU8790" s="690"/>
    </row>
    <row r="8791" spans="46:47">
      <c r="AT8791" s="690"/>
      <c r="AU8791" s="690"/>
    </row>
    <row r="8792" spans="46:47">
      <c r="AT8792" s="690"/>
      <c r="AU8792" s="690"/>
    </row>
    <row r="8793" spans="46:47">
      <c r="AT8793" s="690"/>
      <c r="AU8793" s="690"/>
    </row>
    <row r="8794" spans="46:47">
      <c r="AT8794" s="690"/>
      <c r="AU8794" s="690"/>
    </row>
    <row r="8795" spans="46:47">
      <c r="AT8795" s="690"/>
      <c r="AU8795" s="690"/>
    </row>
    <row r="8796" spans="46:47">
      <c r="AT8796" s="690"/>
      <c r="AU8796" s="690"/>
    </row>
    <row r="8797" spans="46:47">
      <c r="AT8797" s="690"/>
      <c r="AU8797" s="690"/>
    </row>
    <row r="8798" spans="46:47">
      <c r="AT8798" s="690"/>
      <c r="AU8798" s="690"/>
    </row>
    <row r="8799" spans="46:47">
      <c r="AT8799" s="690"/>
      <c r="AU8799" s="690"/>
    </row>
    <row r="8800" spans="46:47">
      <c r="AT8800" s="690"/>
      <c r="AU8800" s="690"/>
    </row>
    <row r="8801" spans="46:47">
      <c r="AT8801" s="690"/>
      <c r="AU8801" s="690"/>
    </row>
    <row r="8802" spans="46:47">
      <c r="AT8802" s="690"/>
      <c r="AU8802" s="690"/>
    </row>
    <row r="8803" spans="46:47">
      <c r="AT8803" s="690"/>
      <c r="AU8803" s="690"/>
    </row>
    <row r="8804" spans="46:47">
      <c r="AT8804" s="690"/>
      <c r="AU8804" s="690"/>
    </row>
    <row r="8805" spans="46:47">
      <c r="AT8805" s="690"/>
      <c r="AU8805" s="690"/>
    </row>
    <row r="8806" spans="46:47">
      <c r="AT8806" s="690"/>
      <c r="AU8806" s="690"/>
    </row>
    <row r="8807" spans="46:47">
      <c r="AT8807" s="690"/>
      <c r="AU8807" s="690"/>
    </row>
    <row r="8808" spans="46:47">
      <c r="AT8808" s="690"/>
      <c r="AU8808" s="690"/>
    </row>
    <row r="8809" spans="46:47">
      <c r="AT8809" s="690"/>
      <c r="AU8809" s="690"/>
    </row>
    <row r="8810" spans="46:47">
      <c r="AT8810" s="690"/>
      <c r="AU8810" s="690"/>
    </row>
    <row r="8811" spans="46:47">
      <c r="AT8811" s="690"/>
      <c r="AU8811" s="690"/>
    </row>
    <row r="8812" spans="46:47">
      <c r="AT8812" s="690"/>
      <c r="AU8812" s="690"/>
    </row>
    <row r="8813" spans="46:47">
      <c r="AT8813" s="690"/>
      <c r="AU8813" s="690"/>
    </row>
    <row r="8814" spans="46:47">
      <c r="AT8814" s="690"/>
      <c r="AU8814" s="690"/>
    </row>
    <row r="8815" spans="46:47">
      <c r="AT8815" s="690"/>
      <c r="AU8815" s="690"/>
    </row>
    <row r="8816" spans="46:47">
      <c r="AT8816" s="690"/>
      <c r="AU8816" s="690"/>
    </row>
    <row r="8817" spans="46:47">
      <c r="AT8817" s="690"/>
      <c r="AU8817" s="690"/>
    </row>
    <row r="8818" spans="46:47">
      <c r="AT8818" s="690"/>
      <c r="AU8818" s="690"/>
    </row>
    <row r="8819" spans="46:47">
      <c r="AT8819" s="690"/>
      <c r="AU8819" s="690"/>
    </row>
    <row r="8820" spans="46:47">
      <c r="AT8820" s="690"/>
      <c r="AU8820" s="690"/>
    </row>
    <row r="8821" spans="46:47">
      <c r="AT8821" s="690"/>
      <c r="AU8821" s="690"/>
    </row>
    <row r="8822" spans="46:47">
      <c r="AT8822" s="690"/>
      <c r="AU8822" s="690"/>
    </row>
    <row r="8823" spans="46:47">
      <c r="AT8823" s="690"/>
      <c r="AU8823" s="690"/>
    </row>
    <row r="8824" spans="46:47">
      <c r="AT8824" s="690"/>
      <c r="AU8824" s="690"/>
    </row>
    <row r="8825" spans="46:47">
      <c r="AT8825" s="690"/>
      <c r="AU8825" s="690"/>
    </row>
    <row r="8826" spans="46:47">
      <c r="AT8826" s="690"/>
      <c r="AU8826" s="690"/>
    </row>
    <row r="8827" spans="46:47">
      <c r="AT8827" s="690"/>
      <c r="AU8827" s="690"/>
    </row>
    <row r="8828" spans="46:47">
      <c r="AT8828" s="690"/>
      <c r="AU8828" s="690"/>
    </row>
    <row r="8829" spans="46:47">
      <c r="AT8829" s="690"/>
      <c r="AU8829" s="690"/>
    </row>
    <row r="8830" spans="46:47">
      <c r="AT8830" s="690"/>
      <c r="AU8830" s="690"/>
    </row>
    <row r="8831" spans="46:47">
      <c r="AT8831" s="690"/>
      <c r="AU8831" s="690"/>
    </row>
    <row r="8832" spans="46:47">
      <c r="AT8832" s="690"/>
      <c r="AU8832" s="690"/>
    </row>
    <row r="8833" spans="46:47">
      <c r="AT8833" s="690"/>
      <c r="AU8833" s="690"/>
    </row>
    <row r="8834" spans="46:47">
      <c r="AT8834" s="690"/>
      <c r="AU8834" s="690"/>
    </row>
    <row r="8835" spans="46:47">
      <c r="AT8835" s="690"/>
      <c r="AU8835" s="690"/>
    </row>
    <row r="8836" spans="46:47">
      <c r="AT8836" s="690"/>
      <c r="AU8836" s="690"/>
    </row>
    <row r="8837" spans="46:47">
      <c r="AT8837" s="690"/>
      <c r="AU8837" s="690"/>
    </row>
    <row r="8838" spans="46:47">
      <c r="AT8838" s="690"/>
      <c r="AU8838" s="690"/>
    </row>
    <row r="8839" spans="46:47">
      <c r="AT8839" s="690"/>
      <c r="AU8839" s="690"/>
    </row>
    <row r="8840" spans="46:47">
      <c r="AT8840" s="690"/>
      <c r="AU8840" s="690"/>
    </row>
    <row r="8841" spans="46:47">
      <c r="AT8841" s="690"/>
      <c r="AU8841" s="690"/>
    </row>
    <row r="8842" spans="46:47">
      <c r="AT8842" s="690"/>
      <c r="AU8842" s="690"/>
    </row>
    <row r="8843" spans="46:47">
      <c r="AT8843" s="690"/>
      <c r="AU8843" s="690"/>
    </row>
    <row r="8844" spans="46:47">
      <c r="AT8844" s="690"/>
      <c r="AU8844" s="690"/>
    </row>
    <row r="8845" spans="46:47">
      <c r="AT8845" s="690"/>
      <c r="AU8845" s="690"/>
    </row>
    <row r="8846" spans="46:47">
      <c r="AT8846" s="690"/>
      <c r="AU8846" s="690"/>
    </row>
    <row r="8847" spans="46:47">
      <c r="AT8847" s="690"/>
      <c r="AU8847" s="690"/>
    </row>
    <row r="8848" spans="46:47">
      <c r="AT8848" s="690"/>
      <c r="AU8848" s="690"/>
    </row>
    <row r="8849" spans="46:47">
      <c r="AT8849" s="690"/>
      <c r="AU8849" s="690"/>
    </row>
    <row r="8850" spans="46:47">
      <c r="AT8850" s="690"/>
      <c r="AU8850" s="690"/>
    </row>
    <row r="8851" spans="46:47">
      <c r="AT8851" s="690"/>
      <c r="AU8851" s="690"/>
    </row>
    <row r="8852" spans="46:47">
      <c r="AT8852" s="690"/>
      <c r="AU8852" s="690"/>
    </row>
    <row r="8853" spans="46:47">
      <c r="AT8853" s="690"/>
      <c r="AU8853" s="690"/>
    </row>
    <row r="8854" spans="46:47">
      <c r="AT8854" s="690"/>
      <c r="AU8854" s="690"/>
    </row>
    <row r="8855" spans="46:47">
      <c r="AT8855" s="690"/>
      <c r="AU8855" s="690"/>
    </row>
    <row r="8856" spans="46:47">
      <c r="AT8856" s="690"/>
      <c r="AU8856" s="690"/>
    </row>
    <row r="8857" spans="46:47">
      <c r="AT8857" s="690"/>
      <c r="AU8857" s="690"/>
    </row>
    <row r="8858" spans="46:47">
      <c r="AT8858" s="690"/>
      <c r="AU8858" s="690"/>
    </row>
    <row r="8859" spans="46:47">
      <c r="AT8859" s="690"/>
      <c r="AU8859" s="690"/>
    </row>
    <row r="8860" spans="46:47">
      <c r="AT8860" s="690"/>
      <c r="AU8860" s="690"/>
    </row>
    <row r="8861" spans="46:47">
      <c r="AT8861" s="690"/>
      <c r="AU8861" s="690"/>
    </row>
    <row r="8862" spans="46:47">
      <c r="AT8862" s="690"/>
      <c r="AU8862" s="690"/>
    </row>
    <row r="8863" spans="46:47">
      <c r="AT8863" s="690"/>
      <c r="AU8863" s="690"/>
    </row>
    <row r="8864" spans="46:47">
      <c r="AT8864" s="690"/>
      <c r="AU8864" s="690"/>
    </row>
    <row r="8865" spans="46:47">
      <c r="AT8865" s="690"/>
      <c r="AU8865" s="690"/>
    </row>
    <row r="8866" spans="46:47">
      <c r="AT8866" s="690"/>
      <c r="AU8866" s="690"/>
    </row>
    <row r="8867" spans="46:47">
      <c r="AT8867" s="690"/>
      <c r="AU8867" s="690"/>
    </row>
    <row r="8868" spans="46:47">
      <c r="AT8868" s="690"/>
      <c r="AU8868" s="690"/>
    </row>
    <row r="8869" spans="46:47">
      <c r="AT8869" s="690"/>
      <c r="AU8869" s="690"/>
    </row>
    <row r="8870" spans="46:47">
      <c r="AT8870" s="690"/>
      <c r="AU8870" s="690"/>
    </row>
    <row r="8871" spans="46:47">
      <c r="AT8871" s="690"/>
      <c r="AU8871" s="690"/>
    </row>
    <row r="8872" spans="46:47">
      <c r="AT8872" s="690"/>
      <c r="AU8872" s="690"/>
    </row>
    <row r="8873" spans="46:47">
      <c r="AT8873" s="690"/>
      <c r="AU8873" s="690"/>
    </row>
    <row r="8874" spans="46:47">
      <c r="AT8874" s="690"/>
      <c r="AU8874" s="690"/>
    </row>
    <row r="8875" spans="46:47">
      <c r="AT8875" s="690"/>
      <c r="AU8875" s="690"/>
    </row>
    <row r="8876" spans="46:47">
      <c r="AT8876" s="690"/>
      <c r="AU8876" s="690"/>
    </row>
    <row r="8877" spans="46:47">
      <c r="AT8877" s="690"/>
      <c r="AU8877" s="690"/>
    </row>
    <row r="8878" spans="46:47">
      <c r="AT8878" s="690"/>
      <c r="AU8878" s="690"/>
    </row>
    <row r="8879" spans="46:47">
      <c r="AT8879" s="690"/>
      <c r="AU8879" s="690"/>
    </row>
    <row r="8880" spans="46:47">
      <c r="AT8880" s="690"/>
      <c r="AU8880" s="690"/>
    </row>
    <row r="8881" spans="46:47">
      <c r="AT8881" s="690"/>
      <c r="AU8881" s="690"/>
    </row>
    <row r="8882" spans="46:47">
      <c r="AT8882" s="690"/>
      <c r="AU8882" s="690"/>
    </row>
    <row r="8883" spans="46:47">
      <c r="AT8883" s="690"/>
      <c r="AU8883" s="690"/>
    </row>
    <row r="8884" spans="46:47">
      <c r="AT8884" s="690"/>
      <c r="AU8884" s="690"/>
    </row>
    <row r="8885" spans="46:47">
      <c r="AT8885" s="690"/>
      <c r="AU8885" s="690"/>
    </row>
    <row r="8886" spans="46:47">
      <c r="AT8886" s="690"/>
      <c r="AU8886" s="690"/>
    </row>
    <row r="8887" spans="46:47">
      <c r="AT8887" s="690"/>
      <c r="AU8887" s="690"/>
    </row>
    <row r="8888" spans="46:47">
      <c r="AT8888" s="690"/>
      <c r="AU8888" s="690"/>
    </row>
    <row r="8889" spans="46:47">
      <c r="AT8889" s="690"/>
      <c r="AU8889" s="690"/>
    </row>
    <row r="8890" spans="46:47">
      <c r="AT8890" s="690"/>
      <c r="AU8890" s="690"/>
    </row>
    <row r="8891" spans="46:47">
      <c r="AT8891" s="690"/>
      <c r="AU8891" s="690"/>
    </row>
    <row r="8892" spans="46:47">
      <c r="AT8892" s="690"/>
      <c r="AU8892" s="690"/>
    </row>
    <row r="8893" spans="46:47">
      <c r="AT8893" s="690"/>
      <c r="AU8893" s="690"/>
    </row>
    <row r="8894" spans="46:47">
      <c r="AT8894" s="690"/>
      <c r="AU8894" s="690"/>
    </row>
    <row r="8895" spans="46:47">
      <c r="AT8895" s="690"/>
      <c r="AU8895" s="690"/>
    </row>
    <row r="8896" spans="46:47">
      <c r="AT8896" s="690"/>
      <c r="AU8896" s="690"/>
    </row>
    <row r="8897" spans="46:47">
      <c r="AT8897" s="690"/>
      <c r="AU8897" s="690"/>
    </row>
    <row r="8898" spans="46:47">
      <c r="AT8898" s="690"/>
      <c r="AU8898" s="690"/>
    </row>
    <row r="8899" spans="46:47">
      <c r="AT8899" s="690"/>
      <c r="AU8899" s="690"/>
    </row>
    <row r="8900" spans="46:47">
      <c r="AT8900" s="690"/>
      <c r="AU8900" s="690"/>
    </row>
    <row r="8901" spans="46:47">
      <c r="AT8901" s="690"/>
      <c r="AU8901" s="690"/>
    </row>
    <row r="8902" spans="46:47">
      <c r="AT8902" s="690"/>
      <c r="AU8902" s="690"/>
    </row>
    <row r="8903" spans="46:47">
      <c r="AT8903" s="690"/>
      <c r="AU8903" s="690"/>
    </row>
    <row r="8904" spans="46:47">
      <c r="AT8904" s="690"/>
      <c r="AU8904" s="690"/>
    </row>
    <row r="8905" spans="46:47">
      <c r="AT8905" s="690"/>
      <c r="AU8905" s="690"/>
    </row>
    <row r="8906" spans="46:47">
      <c r="AT8906" s="690"/>
      <c r="AU8906" s="690"/>
    </row>
    <row r="8907" spans="46:47">
      <c r="AT8907" s="690"/>
      <c r="AU8907" s="690"/>
    </row>
    <row r="8908" spans="46:47">
      <c r="AT8908" s="690"/>
      <c r="AU8908" s="690"/>
    </row>
    <row r="8909" spans="46:47">
      <c r="AT8909" s="690"/>
      <c r="AU8909" s="690"/>
    </row>
    <row r="8910" spans="46:47">
      <c r="AT8910" s="690"/>
      <c r="AU8910" s="690"/>
    </row>
    <row r="8911" spans="46:47">
      <c r="AT8911" s="690"/>
      <c r="AU8911" s="690"/>
    </row>
    <row r="8912" spans="46:47">
      <c r="AT8912" s="690"/>
      <c r="AU8912" s="690"/>
    </row>
    <row r="8913" spans="46:47">
      <c r="AT8913" s="690"/>
      <c r="AU8913" s="690"/>
    </row>
    <row r="8914" spans="46:47">
      <c r="AT8914" s="690"/>
      <c r="AU8914" s="690"/>
    </row>
    <row r="8915" spans="46:47">
      <c r="AT8915" s="690"/>
      <c r="AU8915" s="690"/>
    </row>
    <row r="8916" spans="46:47">
      <c r="AT8916" s="690"/>
      <c r="AU8916" s="690"/>
    </row>
    <row r="8917" spans="46:47">
      <c r="AT8917" s="690"/>
      <c r="AU8917" s="690"/>
    </row>
    <row r="8918" spans="46:47">
      <c r="AT8918" s="690"/>
      <c r="AU8918" s="690"/>
    </row>
    <row r="8919" spans="46:47">
      <c r="AT8919" s="690"/>
      <c r="AU8919" s="690"/>
    </row>
    <row r="8920" spans="46:47">
      <c r="AT8920" s="690"/>
      <c r="AU8920" s="690"/>
    </row>
    <row r="8921" spans="46:47">
      <c r="AT8921" s="690"/>
      <c r="AU8921" s="690"/>
    </row>
    <row r="8922" spans="46:47">
      <c r="AT8922" s="690"/>
      <c r="AU8922" s="690"/>
    </row>
    <row r="8923" spans="46:47">
      <c r="AT8923" s="690"/>
      <c r="AU8923" s="690"/>
    </row>
    <row r="8924" spans="46:47">
      <c r="AT8924" s="690"/>
      <c r="AU8924" s="690"/>
    </row>
    <row r="8925" spans="46:47">
      <c r="AT8925" s="690"/>
      <c r="AU8925" s="690"/>
    </row>
    <row r="8926" spans="46:47">
      <c r="AT8926" s="690"/>
      <c r="AU8926" s="690"/>
    </row>
    <row r="8927" spans="46:47">
      <c r="AT8927" s="690"/>
      <c r="AU8927" s="690"/>
    </row>
    <row r="8928" spans="46:47">
      <c r="AT8928" s="690"/>
      <c r="AU8928" s="690"/>
    </row>
    <row r="8929" spans="46:47">
      <c r="AT8929" s="690"/>
      <c r="AU8929" s="690"/>
    </row>
    <row r="8930" spans="46:47">
      <c r="AT8930" s="690"/>
      <c r="AU8930" s="690"/>
    </row>
    <row r="8931" spans="46:47">
      <c r="AT8931" s="690"/>
      <c r="AU8931" s="690"/>
    </row>
    <row r="8932" spans="46:47">
      <c r="AT8932" s="690"/>
      <c r="AU8932" s="690"/>
    </row>
    <row r="8933" spans="46:47">
      <c r="AT8933" s="690"/>
      <c r="AU8933" s="690"/>
    </row>
    <row r="8934" spans="46:47">
      <c r="AT8934" s="690"/>
      <c r="AU8934" s="690"/>
    </row>
    <row r="8935" spans="46:47">
      <c r="AT8935" s="690"/>
      <c r="AU8935" s="690"/>
    </row>
    <row r="8936" spans="46:47">
      <c r="AT8936" s="690"/>
      <c r="AU8936" s="690"/>
    </row>
    <row r="8937" spans="46:47">
      <c r="AT8937" s="690"/>
      <c r="AU8937" s="690"/>
    </row>
    <row r="8938" spans="46:47">
      <c r="AT8938" s="690"/>
      <c r="AU8938" s="690"/>
    </row>
    <row r="8939" spans="46:47">
      <c r="AT8939" s="690"/>
      <c r="AU8939" s="690"/>
    </row>
    <row r="8940" spans="46:47">
      <c r="AT8940" s="690"/>
      <c r="AU8940" s="690"/>
    </row>
    <row r="8941" spans="46:47">
      <c r="AT8941" s="690"/>
      <c r="AU8941" s="690"/>
    </row>
    <row r="8942" spans="46:47">
      <c r="AT8942" s="690"/>
      <c r="AU8942" s="690"/>
    </row>
    <row r="8943" spans="46:47">
      <c r="AT8943" s="690"/>
      <c r="AU8943" s="690"/>
    </row>
    <row r="8944" spans="46:47">
      <c r="AT8944" s="690"/>
      <c r="AU8944" s="690"/>
    </row>
    <row r="8945" spans="46:47">
      <c r="AT8945" s="690"/>
      <c r="AU8945" s="690"/>
    </row>
    <row r="8946" spans="46:47">
      <c r="AT8946" s="690"/>
      <c r="AU8946" s="690"/>
    </row>
    <row r="8947" spans="46:47">
      <c r="AT8947" s="690"/>
      <c r="AU8947" s="690"/>
    </row>
    <row r="8948" spans="46:47">
      <c r="AT8948" s="690"/>
      <c r="AU8948" s="690"/>
    </row>
    <row r="8949" spans="46:47">
      <c r="AT8949" s="690"/>
      <c r="AU8949" s="690"/>
    </row>
    <row r="8950" spans="46:47">
      <c r="AT8950" s="690"/>
      <c r="AU8950" s="690"/>
    </row>
    <row r="8951" spans="46:47">
      <c r="AT8951" s="690"/>
      <c r="AU8951" s="690"/>
    </row>
    <row r="8952" spans="46:47">
      <c r="AT8952" s="690"/>
      <c r="AU8952" s="690"/>
    </row>
    <row r="8953" spans="46:47">
      <c r="AT8953" s="690"/>
      <c r="AU8953" s="690"/>
    </row>
    <row r="8954" spans="46:47">
      <c r="AT8954" s="690"/>
      <c r="AU8954" s="690"/>
    </row>
    <row r="8955" spans="46:47">
      <c r="AT8955" s="690"/>
      <c r="AU8955" s="690"/>
    </row>
    <row r="8956" spans="46:47">
      <c r="AT8956" s="690"/>
      <c r="AU8956" s="690"/>
    </row>
    <row r="8957" spans="46:47">
      <c r="AT8957" s="690"/>
      <c r="AU8957" s="690"/>
    </row>
    <row r="8958" spans="46:47">
      <c r="AT8958" s="690"/>
      <c r="AU8958" s="690"/>
    </row>
    <row r="8959" spans="46:47">
      <c r="AT8959" s="690"/>
      <c r="AU8959" s="690"/>
    </row>
    <row r="8960" spans="46:47">
      <c r="AT8960" s="690"/>
      <c r="AU8960" s="690"/>
    </row>
    <row r="8961" spans="46:47">
      <c r="AT8961" s="690"/>
      <c r="AU8961" s="690"/>
    </row>
    <row r="8962" spans="46:47">
      <c r="AT8962" s="690"/>
      <c r="AU8962" s="690"/>
    </row>
    <row r="8963" spans="46:47">
      <c r="AT8963" s="690"/>
      <c r="AU8963" s="690"/>
    </row>
    <row r="8964" spans="46:47">
      <c r="AT8964" s="690"/>
      <c r="AU8964" s="690"/>
    </row>
    <row r="8965" spans="46:47">
      <c r="AT8965" s="690"/>
      <c r="AU8965" s="690"/>
    </row>
    <row r="8966" spans="46:47">
      <c r="AT8966" s="690"/>
      <c r="AU8966" s="690"/>
    </row>
    <row r="8967" spans="46:47">
      <c r="AT8967" s="690"/>
      <c r="AU8967" s="690"/>
    </row>
    <row r="8968" spans="46:47">
      <c r="AT8968" s="690"/>
      <c r="AU8968" s="690"/>
    </row>
    <row r="8969" spans="46:47">
      <c r="AT8969" s="690"/>
      <c r="AU8969" s="690"/>
    </row>
    <row r="8970" spans="46:47">
      <c r="AT8970" s="690"/>
      <c r="AU8970" s="690"/>
    </row>
    <row r="8971" spans="46:47">
      <c r="AT8971" s="690"/>
      <c r="AU8971" s="690"/>
    </row>
    <row r="8972" spans="46:47">
      <c r="AT8972" s="690"/>
      <c r="AU8972" s="690"/>
    </row>
    <row r="8973" spans="46:47">
      <c r="AT8973" s="690"/>
      <c r="AU8973" s="690"/>
    </row>
    <row r="8974" spans="46:47">
      <c r="AT8974" s="690"/>
      <c r="AU8974" s="690"/>
    </row>
    <row r="8975" spans="46:47">
      <c r="AT8975" s="690"/>
      <c r="AU8975" s="690"/>
    </row>
    <row r="8976" spans="46:47">
      <c r="AT8976" s="690"/>
      <c r="AU8976" s="690"/>
    </row>
    <row r="8977" spans="46:47">
      <c r="AT8977" s="690"/>
      <c r="AU8977" s="690"/>
    </row>
    <row r="8978" spans="46:47">
      <c r="AT8978" s="690"/>
      <c r="AU8978" s="690"/>
    </row>
    <row r="8979" spans="46:47">
      <c r="AT8979" s="690"/>
      <c r="AU8979" s="690"/>
    </row>
    <row r="8980" spans="46:47">
      <c r="AT8980" s="690"/>
      <c r="AU8980" s="690"/>
    </row>
    <row r="8981" spans="46:47">
      <c r="AT8981" s="690"/>
      <c r="AU8981" s="690"/>
    </row>
    <row r="8982" spans="46:47">
      <c r="AT8982" s="690"/>
      <c r="AU8982" s="690"/>
    </row>
    <row r="8983" spans="46:47">
      <c r="AT8983" s="690"/>
      <c r="AU8983" s="690"/>
    </row>
    <row r="8984" spans="46:47">
      <c r="AT8984" s="690"/>
      <c r="AU8984" s="690"/>
    </row>
    <row r="8985" spans="46:47">
      <c r="AT8985" s="690"/>
      <c r="AU8985" s="690"/>
    </row>
    <row r="8986" spans="46:47">
      <c r="AT8986" s="690"/>
      <c r="AU8986" s="690"/>
    </row>
    <row r="8987" spans="46:47">
      <c r="AT8987" s="690"/>
      <c r="AU8987" s="690"/>
    </row>
    <row r="8988" spans="46:47">
      <c r="AT8988" s="690"/>
      <c r="AU8988" s="690"/>
    </row>
    <row r="8989" spans="46:47">
      <c r="AT8989" s="690"/>
      <c r="AU8989" s="690"/>
    </row>
    <row r="8990" spans="46:47">
      <c r="AT8990" s="690"/>
      <c r="AU8990" s="690"/>
    </row>
    <row r="8991" spans="46:47">
      <c r="AT8991" s="690"/>
      <c r="AU8991" s="690"/>
    </row>
    <row r="8992" spans="46:47">
      <c r="AT8992" s="690"/>
      <c r="AU8992" s="690"/>
    </row>
    <row r="8993" spans="46:47">
      <c r="AT8993" s="690"/>
      <c r="AU8993" s="690"/>
    </row>
    <row r="8994" spans="46:47">
      <c r="AT8994" s="690"/>
      <c r="AU8994" s="690"/>
    </row>
    <row r="8995" spans="46:47">
      <c r="AT8995" s="690"/>
      <c r="AU8995" s="690"/>
    </row>
    <row r="8996" spans="46:47">
      <c r="AT8996" s="690"/>
      <c r="AU8996" s="690"/>
    </row>
    <row r="8997" spans="46:47">
      <c r="AT8997" s="690"/>
      <c r="AU8997" s="690"/>
    </row>
    <row r="8998" spans="46:47">
      <c r="AT8998" s="690"/>
      <c r="AU8998" s="690"/>
    </row>
    <row r="8999" spans="46:47">
      <c r="AT8999" s="690"/>
      <c r="AU8999" s="690"/>
    </row>
    <row r="9000" spans="46:47">
      <c r="AT9000" s="690"/>
      <c r="AU9000" s="690"/>
    </row>
    <row r="9001" spans="46:47">
      <c r="AT9001" s="690"/>
      <c r="AU9001" s="690"/>
    </row>
    <row r="9002" spans="46:47">
      <c r="AT9002" s="690"/>
      <c r="AU9002" s="690"/>
    </row>
    <row r="9003" spans="46:47">
      <c r="AT9003" s="690"/>
      <c r="AU9003" s="690"/>
    </row>
    <row r="9004" spans="46:47">
      <c r="AT9004" s="690"/>
      <c r="AU9004" s="690"/>
    </row>
    <row r="9005" spans="46:47">
      <c r="AT9005" s="690"/>
      <c r="AU9005" s="690"/>
    </row>
    <row r="9006" spans="46:47">
      <c r="AT9006" s="690"/>
      <c r="AU9006" s="690"/>
    </row>
    <row r="9007" spans="46:47">
      <c r="AT9007" s="690"/>
      <c r="AU9007" s="690"/>
    </row>
    <row r="9008" spans="46:47">
      <c r="AT9008" s="690"/>
      <c r="AU9008" s="690"/>
    </row>
    <row r="9009" spans="46:47">
      <c r="AT9009" s="690"/>
      <c r="AU9009" s="690"/>
    </row>
    <row r="9010" spans="46:47">
      <c r="AT9010" s="690"/>
      <c r="AU9010" s="690"/>
    </row>
    <row r="9011" spans="46:47">
      <c r="AT9011" s="690"/>
      <c r="AU9011" s="690"/>
    </row>
    <row r="9012" spans="46:47">
      <c r="AT9012" s="690"/>
      <c r="AU9012" s="690"/>
    </row>
    <row r="9013" spans="46:47">
      <c r="AT9013" s="690"/>
      <c r="AU9013" s="690"/>
    </row>
    <row r="9014" spans="46:47">
      <c r="AT9014" s="690"/>
      <c r="AU9014" s="690"/>
    </row>
    <row r="9015" spans="46:47">
      <c r="AT9015" s="690"/>
      <c r="AU9015" s="690"/>
    </row>
    <row r="9016" spans="46:47">
      <c r="AT9016" s="690"/>
      <c r="AU9016" s="690"/>
    </row>
    <row r="9017" spans="46:47">
      <c r="AT9017" s="690"/>
      <c r="AU9017" s="690"/>
    </row>
    <row r="9018" spans="46:47">
      <c r="AT9018" s="690"/>
      <c r="AU9018" s="690"/>
    </row>
    <row r="9019" spans="46:47">
      <c r="AT9019" s="690"/>
      <c r="AU9019" s="690"/>
    </row>
    <row r="9020" spans="46:47">
      <c r="AT9020" s="690"/>
      <c r="AU9020" s="690"/>
    </row>
    <row r="9021" spans="46:47">
      <c r="AT9021" s="690"/>
      <c r="AU9021" s="690"/>
    </row>
    <row r="9022" spans="46:47">
      <c r="AT9022" s="690"/>
      <c r="AU9022" s="690"/>
    </row>
    <row r="9023" spans="46:47">
      <c r="AT9023" s="690"/>
      <c r="AU9023" s="690"/>
    </row>
    <row r="9024" spans="46:47">
      <c r="AT9024" s="690"/>
      <c r="AU9024" s="690"/>
    </row>
    <row r="9025" spans="46:47">
      <c r="AT9025" s="690"/>
      <c r="AU9025" s="690"/>
    </row>
    <row r="9026" spans="46:47">
      <c r="AT9026" s="690"/>
      <c r="AU9026" s="690"/>
    </row>
    <row r="9027" spans="46:47">
      <c r="AT9027" s="690"/>
      <c r="AU9027" s="690"/>
    </row>
    <row r="9028" spans="46:47">
      <c r="AT9028" s="690"/>
      <c r="AU9028" s="690"/>
    </row>
    <row r="9029" spans="46:47">
      <c r="AT9029" s="690"/>
      <c r="AU9029" s="690"/>
    </row>
    <row r="9030" spans="46:47">
      <c r="AT9030" s="690"/>
      <c r="AU9030" s="690"/>
    </row>
    <row r="9031" spans="46:47">
      <c r="AT9031" s="690"/>
      <c r="AU9031" s="690"/>
    </row>
    <row r="9032" spans="46:47">
      <c r="AT9032" s="690"/>
      <c r="AU9032" s="690"/>
    </row>
    <row r="9033" spans="46:47">
      <c r="AT9033" s="690"/>
      <c r="AU9033" s="690"/>
    </row>
    <row r="9034" spans="46:47">
      <c r="AT9034" s="690"/>
      <c r="AU9034" s="690"/>
    </row>
    <row r="9035" spans="46:47">
      <c r="AT9035" s="690"/>
      <c r="AU9035" s="690"/>
    </row>
    <row r="9036" spans="46:47">
      <c r="AT9036" s="690"/>
      <c r="AU9036" s="690"/>
    </row>
    <row r="9037" spans="46:47">
      <c r="AT9037" s="690"/>
      <c r="AU9037" s="690"/>
    </row>
    <row r="9038" spans="46:47">
      <c r="AT9038" s="690"/>
      <c r="AU9038" s="690"/>
    </row>
    <row r="9039" spans="46:47">
      <c r="AT9039" s="690"/>
      <c r="AU9039" s="690"/>
    </row>
    <row r="9040" spans="46:47">
      <c r="AT9040" s="690"/>
      <c r="AU9040" s="690"/>
    </row>
    <row r="9041" spans="46:47">
      <c r="AT9041" s="690"/>
      <c r="AU9041" s="690"/>
    </row>
    <row r="9042" spans="46:47">
      <c r="AT9042" s="690"/>
      <c r="AU9042" s="690"/>
    </row>
    <row r="9043" spans="46:47">
      <c r="AT9043" s="690"/>
      <c r="AU9043" s="690"/>
    </row>
    <row r="9044" spans="46:47">
      <c r="AT9044" s="690"/>
      <c r="AU9044" s="690"/>
    </row>
    <row r="9045" spans="46:47">
      <c r="AT9045" s="690"/>
      <c r="AU9045" s="690"/>
    </row>
    <row r="9046" spans="46:47">
      <c r="AT9046" s="690"/>
      <c r="AU9046" s="690"/>
    </row>
    <row r="9047" spans="46:47">
      <c r="AT9047" s="690"/>
      <c r="AU9047" s="690"/>
    </row>
    <row r="9048" spans="46:47">
      <c r="AT9048" s="690"/>
      <c r="AU9048" s="690"/>
    </row>
    <row r="9049" spans="46:47">
      <c r="AT9049" s="690"/>
      <c r="AU9049" s="690"/>
    </row>
    <row r="9050" spans="46:47">
      <c r="AT9050" s="690"/>
      <c r="AU9050" s="690"/>
    </row>
    <row r="9051" spans="46:47">
      <c r="AT9051" s="690"/>
      <c r="AU9051" s="690"/>
    </row>
    <row r="9052" spans="46:47">
      <c r="AT9052" s="690"/>
      <c r="AU9052" s="690"/>
    </row>
    <row r="9053" spans="46:47">
      <c r="AT9053" s="690"/>
      <c r="AU9053" s="690"/>
    </row>
    <row r="9054" spans="46:47">
      <c r="AT9054" s="690"/>
      <c r="AU9054" s="690"/>
    </row>
    <row r="9055" spans="46:47">
      <c r="AT9055" s="690"/>
      <c r="AU9055" s="690"/>
    </row>
    <row r="9056" spans="46:47">
      <c r="AT9056" s="690"/>
      <c r="AU9056" s="690"/>
    </row>
    <row r="9057" spans="46:47">
      <c r="AT9057" s="690"/>
      <c r="AU9057" s="690"/>
    </row>
    <row r="9058" spans="46:47">
      <c r="AT9058" s="690"/>
      <c r="AU9058" s="690"/>
    </row>
    <row r="9059" spans="46:47">
      <c r="AT9059" s="690"/>
      <c r="AU9059" s="690"/>
    </row>
    <row r="9060" spans="46:47">
      <c r="AT9060" s="690"/>
      <c r="AU9060" s="690"/>
    </row>
    <row r="9061" spans="46:47">
      <c r="AT9061" s="690"/>
      <c r="AU9061" s="690"/>
    </row>
    <row r="9062" spans="46:47">
      <c r="AT9062" s="690"/>
      <c r="AU9062" s="690"/>
    </row>
    <row r="9063" spans="46:47">
      <c r="AT9063" s="690"/>
      <c r="AU9063" s="690"/>
    </row>
    <row r="9064" spans="46:47">
      <c r="AT9064" s="690"/>
      <c r="AU9064" s="690"/>
    </row>
    <row r="9065" spans="46:47">
      <c r="AT9065" s="690"/>
      <c r="AU9065" s="690"/>
    </row>
    <row r="9066" spans="46:47">
      <c r="AT9066" s="690"/>
      <c r="AU9066" s="690"/>
    </row>
    <row r="9067" spans="46:47">
      <c r="AT9067" s="690"/>
      <c r="AU9067" s="690"/>
    </row>
    <row r="9068" spans="46:47">
      <c r="AT9068" s="690"/>
      <c r="AU9068" s="690"/>
    </row>
    <row r="9069" spans="46:47">
      <c r="AT9069" s="690"/>
      <c r="AU9069" s="690"/>
    </row>
    <row r="9070" spans="46:47">
      <c r="AT9070" s="690"/>
      <c r="AU9070" s="690"/>
    </row>
    <row r="9071" spans="46:47">
      <c r="AT9071" s="690"/>
      <c r="AU9071" s="690"/>
    </row>
    <row r="9072" spans="46:47">
      <c r="AT9072" s="690"/>
      <c r="AU9072" s="690"/>
    </row>
    <row r="9073" spans="46:47">
      <c r="AT9073" s="690"/>
      <c r="AU9073" s="690"/>
    </row>
    <row r="9074" spans="46:47">
      <c r="AT9074" s="690"/>
      <c r="AU9074" s="690"/>
    </row>
    <row r="9075" spans="46:47">
      <c r="AT9075" s="690"/>
      <c r="AU9075" s="690"/>
    </row>
    <row r="9076" spans="46:47">
      <c r="AT9076" s="690"/>
      <c r="AU9076" s="690"/>
    </row>
    <row r="9077" spans="46:47">
      <c r="AT9077" s="690"/>
      <c r="AU9077" s="690"/>
    </row>
    <row r="9078" spans="46:47">
      <c r="AT9078" s="690"/>
      <c r="AU9078" s="690"/>
    </row>
    <row r="9079" spans="46:47">
      <c r="AT9079" s="690"/>
      <c r="AU9079" s="690"/>
    </row>
    <row r="9080" spans="46:47">
      <c r="AT9080" s="690"/>
      <c r="AU9080" s="690"/>
    </row>
    <row r="9081" spans="46:47">
      <c r="AT9081" s="690"/>
      <c r="AU9081" s="690"/>
    </row>
    <row r="9082" spans="46:47">
      <c r="AT9082" s="690"/>
      <c r="AU9082" s="690"/>
    </row>
    <row r="9083" spans="46:47">
      <c r="AT9083" s="690"/>
      <c r="AU9083" s="690"/>
    </row>
    <row r="9084" spans="46:47">
      <c r="AT9084" s="690"/>
      <c r="AU9084" s="690"/>
    </row>
    <row r="9085" spans="46:47">
      <c r="AT9085" s="690"/>
      <c r="AU9085" s="690"/>
    </row>
    <row r="9086" spans="46:47">
      <c r="AT9086" s="690"/>
      <c r="AU9086" s="690"/>
    </row>
    <row r="9087" spans="46:47">
      <c r="AT9087" s="690"/>
      <c r="AU9087" s="690"/>
    </row>
    <row r="9088" spans="46:47">
      <c r="AT9088" s="690"/>
      <c r="AU9088" s="690"/>
    </row>
    <row r="9089" spans="46:47">
      <c r="AT9089" s="690"/>
      <c r="AU9089" s="690"/>
    </row>
    <row r="9090" spans="46:47">
      <c r="AT9090" s="690"/>
      <c r="AU9090" s="690"/>
    </row>
    <row r="9091" spans="46:47">
      <c r="AT9091" s="690"/>
      <c r="AU9091" s="690"/>
    </row>
    <row r="9092" spans="46:47">
      <c r="AT9092" s="690"/>
      <c r="AU9092" s="690"/>
    </row>
    <row r="9093" spans="46:47">
      <c r="AT9093" s="690"/>
      <c r="AU9093" s="690"/>
    </row>
    <row r="9094" spans="46:47">
      <c r="AT9094" s="690"/>
      <c r="AU9094" s="690"/>
    </row>
    <row r="9095" spans="46:47">
      <c r="AT9095" s="690"/>
      <c r="AU9095" s="690"/>
    </row>
    <row r="9096" spans="46:47">
      <c r="AT9096" s="690"/>
      <c r="AU9096" s="690"/>
    </row>
    <row r="9097" spans="46:47">
      <c r="AT9097" s="690"/>
      <c r="AU9097" s="690"/>
    </row>
    <row r="9098" spans="46:47">
      <c r="AT9098" s="690"/>
      <c r="AU9098" s="690"/>
    </row>
    <row r="9099" spans="46:47">
      <c r="AT9099" s="690"/>
      <c r="AU9099" s="690"/>
    </row>
    <row r="9100" spans="46:47">
      <c r="AT9100" s="690"/>
      <c r="AU9100" s="690"/>
    </row>
    <row r="9101" spans="46:47">
      <c r="AT9101" s="690"/>
      <c r="AU9101" s="690"/>
    </row>
    <row r="9102" spans="46:47">
      <c r="AT9102" s="690"/>
      <c r="AU9102" s="690"/>
    </row>
    <row r="9103" spans="46:47">
      <c r="AT9103" s="690"/>
      <c r="AU9103" s="690"/>
    </row>
    <row r="9104" spans="46:47">
      <c r="AT9104" s="690"/>
      <c r="AU9104" s="690"/>
    </row>
    <row r="9105" spans="46:47">
      <c r="AT9105" s="690"/>
      <c r="AU9105" s="690"/>
    </row>
    <row r="9106" spans="46:47">
      <c r="AT9106" s="690"/>
      <c r="AU9106" s="690"/>
    </row>
    <row r="9107" spans="46:47">
      <c r="AT9107" s="690"/>
      <c r="AU9107" s="690"/>
    </row>
    <row r="9108" spans="46:47">
      <c r="AT9108" s="690"/>
      <c r="AU9108" s="690"/>
    </row>
    <row r="9109" spans="46:47">
      <c r="AT9109" s="690"/>
      <c r="AU9109" s="690"/>
    </row>
    <row r="9110" spans="46:47">
      <c r="AT9110" s="690"/>
      <c r="AU9110" s="690"/>
    </row>
    <row r="9111" spans="46:47">
      <c r="AT9111" s="690"/>
      <c r="AU9111" s="690"/>
    </row>
    <row r="9112" spans="46:47">
      <c r="AT9112" s="690"/>
      <c r="AU9112" s="690"/>
    </row>
    <row r="9113" spans="46:47">
      <c r="AT9113" s="690"/>
      <c r="AU9113" s="690"/>
    </row>
    <row r="9114" spans="46:47">
      <c r="AT9114" s="690"/>
      <c r="AU9114" s="690"/>
    </row>
    <row r="9115" spans="46:47">
      <c r="AT9115" s="690"/>
      <c r="AU9115" s="690"/>
    </row>
    <row r="9116" spans="46:47">
      <c r="AT9116" s="690"/>
      <c r="AU9116" s="690"/>
    </row>
    <row r="9117" spans="46:47">
      <c r="AT9117" s="690"/>
      <c r="AU9117" s="690"/>
    </row>
    <row r="9118" spans="46:47">
      <c r="AT9118" s="690"/>
      <c r="AU9118" s="690"/>
    </row>
    <row r="9119" spans="46:47">
      <c r="AT9119" s="690"/>
      <c r="AU9119" s="690"/>
    </row>
    <row r="9120" spans="46:47">
      <c r="AT9120" s="690"/>
      <c r="AU9120" s="690"/>
    </row>
    <row r="9121" spans="46:47">
      <c r="AT9121" s="690"/>
      <c r="AU9121" s="690"/>
    </row>
    <row r="9122" spans="46:47">
      <c r="AT9122" s="690"/>
      <c r="AU9122" s="690"/>
    </row>
    <row r="9123" spans="46:47">
      <c r="AT9123" s="690"/>
      <c r="AU9123" s="690"/>
    </row>
    <row r="9124" spans="46:47">
      <c r="AT9124" s="690"/>
      <c r="AU9124" s="690"/>
    </row>
    <row r="9125" spans="46:47">
      <c r="AT9125" s="690"/>
      <c r="AU9125" s="690"/>
    </row>
    <row r="9126" spans="46:47">
      <c r="AT9126" s="690"/>
      <c r="AU9126" s="690"/>
    </row>
    <row r="9127" spans="46:47">
      <c r="AT9127" s="690"/>
      <c r="AU9127" s="690"/>
    </row>
    <row r="9128" spans="46:47">
      <c r="AT9128" s="690"/>
      <c r="AU9128" s="690"/>
    </row>
    <row r="9129" spans="46:47">
      <c r="AT9129" s="690"/>
      <c r="AU9129" s="690"/>
    </row>
    <row r="9130" spans="46:47">
      <c r="AT9130" s="690"/>
      <c r="AU9130" s="690"/>
    </row>
    <row r="9131" spans="46:47">
      <c r="AT9131" s="690"/>
      <c r="AU9131" s="690"/>
    </row>
    <row r="9132" spans="46:47">
      <c r="AT9132" s="690"/>
      <c r="AU9132" s="690"/>
    </row>
    <row r="9133" spans="46:47">
      <c r="AT9133" s="690"/>
      <c r="AU9133" s="690"/>
    </row>
    <row r="9134" spans="46:47">
      <c r="AT9134" s="690"/>
      <c r="AU9134" s="690"/>
    </row>
    <row r="9135" spans="46:47">
      <c r="AT9135" s="690"/>
      <c r="AU9135" s="690"/>
    </row>
    <row r="9136" spans="46:47">
      <c r="AT9136" s="690"/>
      <c r="AU9136" s="690"/>
    </row>
    <row r="9137" spans="46:47">
      <c r="AT9137" s="690"/>
      <c r="AU9137" s="690"/>
    </row>
    <row r="9138" spans="46:47">
      <c r="AT9138" s="690"/>
      <c r="AU9138" s="690"/>
    </row>
    <row r="9139" spans="46:47">
      <c r="AT9139" s="690"/>
      <c r="AU9139" s="690"/>
    </row>
    <row r="9140" spans="46:47">
      <c r="AT9140" s="690"/>
      <c r="AU9140" s="690"/>
    </row>
    <row r="9141" spans="46:47">
      <c r="AT9141" s="690"/>
      <c r="AU9141" s="690"/>
    </row>
    <row r="9142" spans="46:47">
      <c r="AT9142" s="690"/>
      <c r="AU9142" s="690"/>
    </row>
    <row r="9143" spans="46:47">
      <c r="AT9143" s="690"/>
      <c r="AU9143" s="690"/>
    </row>
    <row r="9144" spans="46:47">
      <c r="AT9144" s="690"/>
      <c r="AU9144" s="690"/>
    </row>
    <row r="9145" spans="46:47">
      <c r="AT9145" s="690"/>
      <c r="AU9145" s="690"/>
    </row>
    <row r="9146" spans="46:47">
      <c r="AT9146" s="690"/>
      <c r="AU9146" s="690"/>
    </row>
    <row r="9147" spans="46:47">
      <c r="AT9147" s="690"/>
      <c r="AU9147" s="690"/>
    </row>
    <row r="9148" spans="46:47">
      <c r="AT9148" s="690"/>
      <c r="AU9148" s="690"/>
    </row>
    <row r="9149" spans="46:47">
      <c r="AT9149" s="690"/>
      <c r="AU9149" s="690"/>
    </row>
    <row r="9150" spans="46:47">
      <c r="AT9150" s="690"/>
      <c r="AU9150" s="690"/>
    </row>
    <row r="9151" spans="46:47">
      <c r="AT9151" s="690"/>
      <c r="AU9151" s="690"/>
    </row>
    <row r="9152" spans="46:47">
      <c r="AT9152" s="690"/>
      <c r="AU9152" s="690"/>
    </row>
    <row r="9153" spans="46:47">
      <c r="AT9153" s="690"/>
      <c r="AU9153" s="690"/>
    </row>
    <row r="9154" spans="46:47">
      <c r="AT9154" s="690"/>
      <c r="AU9154" s="690"/>
    </row>
    <row r="9155" spans="46:47">
      <c r="AT9155" s="690"/>
      <c r="AU9155" s="690"/>
    </row>
    <row r="9156" spans="46:47">
      <c r="AT9156" s="690"/>
      <c r="AU9156" s="690"/>
    </row>
    <row r="9157" spans="46:47">
      <c r="AT9157" s="690"/>
      <c r="AU9157" s="690"/>
    </row>
    <row r="9158" spans="46:47">
      <c r="AT9158" s="690"/>
      <c r="AU9158" s="690"/>
    </row>
    <row r="9159" spans="46:47">
      <c r="AT9159" s="690"/>
      <c r="AU9159" s="690"/>
    </row>
    <row r="9160" spans="46:47">
      <c r="AT9160" s="690"/>
      <c r="AU9160" s="690"/>
    </row>
    <row r="9161" spans="46:47">
      <c r="AT9161" s="690"/>
      <c r="AU9161" s="690"/>
    </row>
    <row r="9162" spans="46:47">
      <c r="AT9162" s="690"/>
      <c r="AU9162" s="690"/>
    </row>
    <row r="9163" spans="46:47">
      <c r="AT9163" s="690"/>
      <c r="AU9163" s="690"/>
    </row>
    <row r="9164" spans="46:47">
      <c r="AT9164" s="690"/>
      <c r="AU9164" s="690"/>
    </row>
    <row r="9165" spans="46:47">
      <c r="AT9165" s="690"/>
      <c r="AU9165" s="690"/>
    </row>
    <row r="9166" spans="46:47">
      <c r="AT9166" s="690"/>
      <c r="AU9166" s="690"/>
    </row>
    <row r="9167" spans="46:47">
      <c r="AT9167" s="690"/>
      <c r="AU9167" s="690"/>
    </row>
    <row r="9168" spans="46:47">
      <c r="AT9168" s="690"/>
      <c r="AU9168" s="690"/>
    </row>
    <row r="9169" spans="46:47">
      <c r="AT9169" s="690"/>
      <c r="AU9169" s="690"/>
    </row>
    <row r="9170" spans="46:47">
      <c r="AT9170" s="690"/>
      <c r="AU9170" s="690"/>
    </row>
    <row r="9171" spans="46:47">
      <c r="AT9171" s="690"/>
      <c r="AU9171" s="690"/>
    </row>
    <row r="9172" spans="46:47">
      <c r="AT9172" s="690"/>
      <c r="AU9172" s="690"/>
    </row>
    <row r="9173" spans="46:47">
      <c r="AT9173" s="690"/>
      <c r="AU9173" s="690"/>
    </row>
    <row r="9174" spans="46:47">
      <c r="AT9174" s="690"/>
      <c r="AU9174" s="690"/>
    </row>
    <row r="9175" spans="46:47">
      <c r="AT9175" s="690"/>
      <c r="AU9175" s="690"/>
    </row>
    <row r="9176" spans="46:47">
      <c r="AT9176" s="690"/>
      <c r="AU9176" s="690"/>
    </row>
    <row r="9177" spans="46:47">
      <c r="AT9177" s="690"/>
      <c r="AU9177" s="690"/>
    </row>
    <row r="9178" spans="46:47">
      <c r="AT9178" s="690"/>
      <c r="AU9178" s="690"/>
    </row>
    <row r="9179" spans="46:47">
      <c r="AT9179" s="690"/>
      <c r="AU9179" s="690"/>
    </row>
    <row r="9180" spans="46:47">
      <c r="AT9180" s="690"/>
      <c r="AU9180" s="690"/>
    </row>
    <row r="9181" spans="46:47">
      <c r="AT9181" s="690"/>
      <c r="AU9181" s="690"/>
    </row>
    <row r="9182" spans="46:47">
      <c r="AT9182" s="690"/>
      <c r="AU9182" s="690"/>
    </row>
    <row r="9183" spans="46:47">
      <c r="AT9183" s="690"/>
      <c r="AU9183" s="690"/>
    </row>
    <row r="9184" spans="46:47">
      <c r="AT9184" s="690"/>
      <c r="AU9184" s="690"/>
    </row>
    <row r="9185" spans="46:47">
      <c r="AT9185" s="690"/>
      <c r="AU9185" s="690"/>
    </row>
    <row r="9186" spans="46:47">
      <c r="AT9186" s="690"/>
      <c r="AU9186" s="690"/>
    </row>
    <row r="9187" spans="46:47">
      <c r="AT9187" s="690"/>
      <c r="AU9187" s="690"/>
    </row>
    <row r="9188" spans="46:47">
      <c r="AT9188" s="690"/>
      <c r="AU9188" s="690"/>
    </row>
    <row r="9189" spans="46:47">
      <c r="AT9189" s="690"/>
      <c r="AU9189" s="690"/>
    </row>
    <row r="9190" spans="46:47">
      <c r="AT9190" s="690"/>
      <c r="AU9190" s="690"/>
    </row>
    <row r="9191" spans="46:47">
      <c r="AT9191" s="690"/>
      <c r="AU9191" s="690"/>
    </row>
    <row r="9192" spans="46:47">
      <c r="AT9192" s="690"/>
      <c r="AU9192" s="690"/>
    </row>
    <row r="9193" spans="46:47">
      <c r="AT9193" s="690"/>
      <c r="AU9193" s="690"/>
    </row>
    <row r="9194" spans="46:47">
      <c r="AT9194" s="690"/>
      <c r="AU9194" s="690"/>
    </row>
    <row r="9195" spans="46:47">
      <c r="AT9195" s="690"/>
      <c r="AU9195" s="690"/>
    </row>
    <row r="9196" spans="46:47">
      <c r="AT9196" s="690"/>
      <c r="AU9196" s="690"/>
    </row>
    <row r="9197" spans="46:47">
      <c r="AT9197" s="690"/>
      <c r="AU9197" s="690"/>
    </row>
    <row r="9198" spans="46:47">
      <c r="AT9198" s="690"/>
      <c r="AU9198" s="690"/>
    </row>
    <row r="9199" spans="46:47">
      <c r="AT9199" s="690"/>
      <c r="AU9199" s="690"/>
    </row>
    <row r="9200" spans="46:47">
      <c r="AT9200" s="690"/>
      <c r="AU9200" s="690"/>
    </row>
    <row r="9201" spans="46:47">
      <c r="AT9201" s="690"/>
      <c r="AU9201" s="690"/>
    </row>
    <row r="9202" spans="46:47">
      <c r="AT9202" s="690"/>
      <c r="AU9202" s="690"/>
    </row>
    <row r="9203" spans="46:47">
      <c r="AT9203" s="690"/>
      <c r="AU9203" s="690"/>
    </row>
    <row r="9204" spans="46:47">
      <c r="AT9204" s="690"/>
      <c r="AU9204" s="690"/>
    </row>
    <row r="9205" spans="46:47">
      <c r="AT9205" s="690"/>
      <c r="AU9205" s="690"/>
    </row>
    <row r="9206" spans="46:47">
      <c r="AT9206" s="690"/>
      <c r="AU9206" s="690"/>
    </row>
    <row r="9207" spans="46:47">
      <c r="AT9207" s="690"/>
      <c r="AU9207" s="690"/>
    </row>
    <row r="9208" spans="46:47">
      <c r="AT9208" s="690"/>
      <c r="AU9208" s="690"/>
    </row>
    <row r="9209" spans="46:47">
      <c r="AT9209" s="690"/>
      <c r="AU9209" s="690"/>
    </row>
    <row r="9210" spans="46:47">
      <c r="AT9210" s="690"/>
      <c r="AU9210" s="690"/>
    </row>
    <row r="9211" spans="46:47">
      <c r="AT9211" s="690"/>
      <c r="AU9211" s="690"/>
    </row>
    <row r="9212" spans="46:47">
      <c r="AT9212" s="690"/>
      <c r="AU9212" s="690"/>
    </row>
    <row r="9213" spans="46:47">
      <c r="AT9213" s="690"/>
      <c r="AU9213" s="690"/>
    </row>
    <row r="9214" spans="46:47">
      <c r="AT9214" s="690"/>
      <c r="AU9214" s="690"/>
    </row>
    <row r="9215" spans="46:47">
      <c r="AT9215" s="690"/>
      <c r="AU9215" s="690"/>
    </row>
    <row r="9216" spans="46:47">
      <c r="AT9216" s="690"/>
      <c r="AU9216" s="690"/>
    </row>
    <row r="9217" spans="46:47">
      <c r="AT9217" s="690"/>
      <c r="AU9217" s="690"/>
    </row>
    <row r="9218" spans="46:47">
      <c r="AT9218" s="690"/>
      <c r="AU9218" s="690"/>
    </row>
    <row r="9219" spans="46:47">
      <c r="AT9219" s="690"/>
      <c r="AU9219" s="690"/>
    </row>
    <row r="9220" spans="46:47">
      <c r="AT9220" s="690"/>
      <c r="AU9220" s="690"/>
    </row>
    <row r="9221" spans="46:47">
      <c r="AT9221" s="690"/>
      <c r="AU9221" s="690"/>
    </row>
    <row r="9222" spans="46:47">
      <c r="AT9222" s="690"/>
      <c r="AU9222" s="690"/>
    </row>
    <row r="9223" spans="46:47">
      <c r="AT9223" s="690"/>
      <c r="AU9223" s="690"/>
    </row>
    <row r="9224" spans="46:47">
      <c r="AT9224" s="690"/>
      <c r="AU9224" s="690"/>
    </row>
    <row r="9225" spans="46:47">
      <c r="AT9225" s="690"/>
      <c r="AU9225" s="690"/>
    </row>
    <row r="9226" spans="46:47">
      <c r="AT9226" s="690"/>
      <c r="AU9226" s="690"/>
    </row>
    <row r="9227" spans="46:47">
      <c r="AT9227" s="690"/>
      <c r="AU9227" s="690"/>
    </row>
    <row r="9228" spans="46:47">
      <c r="AT9228" s="690"/>
      <c r="AU9228" s="690"/>
    </row>
    <row r="9229" spans="46:47">
      <c r="AT9229" s="690"/>
      <c r="AU9229" s="690"/>
    </row>
    <row r="9230" spans="46:47">
      <c r="AT9230" s="690"/>
      <c r="AU9230" s="690"/>
    </row>
    <row r="9231" spans="46:47">
      <c r="AT9231" s="690"/>
      <c r="AU9231" s="690"/>
    </row>
    <row r="9232" spans="46:47">
      <c r="AT9232" s="690"/>
      <c r="AU9232" s="690"/>
    </row>
    <row r="9233" spans="46:47">
      <c r="AT9233" s="690"/>
      <c r="AU9233" s="690"/>
    </row>
    <row r="9234" spans="46:47">
      <c r="AT9234" s="690"/>
      <c r="AU9234" s="690"/>
    </row>
    <row r="9235" spans="46:47">
      <c r="AT9235" s="690"/>
      <c r="AU9235" s="690"/>
    </row>
    <row r="9236" spans="46:47">
      <c r="AT9236" s="690"/>
      <c r="AU9236" s="690"/>
    </row>
    <row r="9237" spans="46:47">
      <c r="AT9237" s="690"/>
      <c r="AU9237" s="690"/>
    </row>
    <row r="9238" spans="46:47">
      <c r="AT9238" s="690"/>
      <c r="AU9238" s="690"/>
    </row>
    <row r="9239" spans="46:47">
      <c r="AT9239" s="690"/>
      <c r="AU9239" s="690"/>
    </row>
    <row r="9240" spans="46:47">
      <c r="AT9240" s="690"/>
      <c r="AU9240" s="690"/>
    </row>
    <row r="9241" spans="46:47">
      <c r="AT9241" s="690"/>
      <c r="AU9241" s="690"/>
    </row>
    <row r="9242" spans="46:47">
      <c r="AT9242" s="690"/>
      <c r="AU9242" s="690"/>
    </row>
    <row r="9243" spans="46:47">
      <c r="AT9243" s="690"/>
      <c r="AU9243" s="690"/>
    </row>
    <row r="9244" spans="46:47">
      <c r="AT9244" s="690"/>
      <c r="AU9244" s="690"/>
    </row>
    <row r="9245" spans="46:47">
      <c r="AT9245" s="690"/>
      <c r="AU9245" s="690"/>
    </row>
    <row r="9246" spans="46:47">
      <c r="AT9246" s="690"/>
      <c r="AU9246" s="690"/>
    </row>
    <row r="9247" spans="46:47">
      <c r="AT9247" s="690"/>
      <c r="AU9247" s="690"/>
    </row>
    <row r="9248" spans="46:47">
      <c r="AT9248" s="690"/>
      <c r="AU9248" s="690"/>
    </row>
    <row r="9249" spans="46:47">
      <c r="AT9249" s="690"/>
      <c r="AU9249" s="690"/>
    </row>
    <row r="9250" spans="46:47">
      <c r="AT9250" s="690"/>
      <c r="AU9250" s="690"/>
    </row>
    <row r="9251" spans="46:47">
      <c r="AT9251" s="690"/>
      <c r="AU9251" s="690"/>
    </row>
    <row r="9252" spans="46:47">
      <c r="AT9252" s="690"/>
      <c r="AU9252" s="690"/>
    </row>
    <row r="9253" spans="46:47">
      <c r="AT9253" s="690"/>
      <c r="AU9253" s="690"/>
    </row>
    <row r="9254" spans="46:47">
      <c r="AT9254" s="690"/>
      <c r="AU9254" s="690"/>
    </row>
    <row r="9255" spans="46:47">
      <c r="AT9255" s="690"/>
      <c r="AU9255" s="690"/>
    </row>
    <row r="9256" spans="46:47">
      <c r="AT9256" s="690"/>
      <c r="AU9256" s="690"/>
    </row>
    <row r="9257" spans="46:47">
      <c r="AT9257" s="690"/>
      <c r="AU9257" s="690"/>
    </row>
    <row r="9258" spans="46:47">
      <c r="AT9258" s="690"/>
      <c r="AU9258" s="690"/>
    </row>
    <row r="9259" spans="46:47">
      <c r="AT9259" s="690"/>
      <c r="AU9259" s="690"/>
    </row>
    <row r="9260" spans="46:47">
      <c r="AT9260" s="690"/>
      <c r="AU9260" s="690"/>
    </row>
    <row r="9261" spans="46:47">
      <c r="AT9261" s="690"/>
      <c r="AU9261" s="690"/>
    </row>
    <row r="9262" spans="46:47">
      <c r="AT9262" s="690"/>
      <c r="AU9262" s="690"/>
    </row>
    <row r="9263" spans="46:47">
      <c r="AT9263" s="690"/>
      <c r="AU9263" s="690"/>
    </row>
    <row r="9264" spans="46:47">
      <c r="AT9264" s="690"/>
      <c r="AU9264" s="690"/>
    </row>
    <row r="9265" spans="46:47">
      <c r="AT9265" s="690"/>
      <c r="AU9265" s="690"/>
    </row>
    <row r="9266" spans="46:47">
      <c r="AT9266" s="690"/>
      <c r="AU9266" s="690"/>
    </row>
    <row r="9267" spans="46:47">
      <c r="AT9267" s="690"/>
      <c r="AU9267" s="690"/>
    </row>
    <row r="9268" spans="46:47">
      <c r="AT9268" s="690"/>
      <c r="AU9268" s="690"/>
    </row>
    <row r="9269" spans="46:47">
      <c r="AT9269" s="690"/>
      <c r="AU9269" s="690"/>
    </row>
    <row r="9270" spans="46:47">
      <c r="AT9270" s="690"/>
      <c r="AU9270" s="690"/>
    </row>
    <row r="9271" spans="46:47">
      <c r="AT9271" s="690"/>
      <c r="AU9271" s="690"/>
    </row>
    <row r="9272" spans="46:47">
      <c r="AT9272" s="690"/>
      <c r="AU9272" s="690"/>
    </row>
    <row r="9273" spans="46:47">
      <c r="AT9273" s="690"/>
      <c r="AU9273" s="690"/>
    </row>
    <row r="9274" spans="46:47">
      <c r="AT9274" s="690"/>
      <c r="AU9274" s="690"/>
    </row>
    <row r="9275" spans="46:47">
      <c r="AT9275" s="690"/>
      <c r="AU9275" s="690"/>
    </row>
    <row r="9276" spans="46:47">
      <c r="AT9276" s="690"/>
      <c r="AU9276" s="690"/>
    </row>
    <row r="9277" spans="46:47">
      <c r="AT9277" s="690"/>
      <c r="AU9277" s="690"/>
    </row>
    <row r="9278" spans="46:47">
      <c r="AT9278" s="690"/>
      <c r="AU9278" s="690"/>
    </row>
    <row r="9279" spans="46:47">
      <c r="AT9279" s="690"/>
      <c r="AU9279" s="690"/>
    </row>
    <row r="9280" spans="46:47">
      <c r="AT9280" s="690"/>
      <c r="AU9280" s="690"/>
    </row>
    <row r="9281" spans="46:47">
      <c r="AT9281" s="690"/>
      <c r="AU9281" s="690"/>
    </row>
    <row r="9282" spans="46:47">
      <c r="AT9282" s="690"/>
      <c r="AU9282" s="690"/>
    </row>
    <row r="9283" spans="46:47">
      <c r="AT9283" s="690"/>
      <c r="AU9283" s="690"/>
    </row>
    <row r="9284" spans="46:47">
      <c r="AT9284" s="690"/>
      <c r="AU9284" s="690"/>
    </row>
    <row r="9285" spans="46:47">
      <c r="AT9285" s="690"/>
      <c r="AU9285" s="690"/>
    </row>
    <row r="9286" spans="46:47">
      <c r="AT9286" s="690"/>
      <c r="AU9286" s="690"/>
    </row>
    <row r="9287" spans="46:47">
      <c r="AT9287" s="690"/>
      <c r="AU9287" s="690"/>
    </row>
    <row r="9288" spans="46:47">
      <c r="AT9288" s="690"/>
      <c r="AU9288" s="690"/>
    </row>
    <row r="9289" spans="46:47">
      <c r="AT9289" s="690"/>
      <c r="AU9289" s="690"/>
    </row>
    <row r="9290" spans="46:47">
      <c r="AT9290" s="690"/>
      <c r="AU9290" s="690"/>
    </row>
    <row r="9291" spans="46:47">
      <c r="AT9291" s="690"/>
      <c r="AU9291" s="690"/>
    </row>
    <row r="9292" spans="46:47">
      <c r="AT9292" s="690"/>
      <c r="AU9292" s="690"/>
    </row>
    <row r="9293" spans="46:47">
      <c r="AT9293" s="690"/>
      <c r="AU9293" s="690"/>
    </row>
    <row r="9294" spans="46:47">
      <c r="AT9294" s="690"/>
      <c r="AU9294" s="690"/>
    </row>
    <row r="9295" spans="46:47">
      <c r="AT9295" s="690"/>
      <c r="AU9295" s="690"/>
    </row>
    <row r="9296" spans="46:47">
      <c r="AT9296" s="690"/>
      <c r="AU9296" s="690"/>
    </row>
    <row r="9297" spans="46:47">
      <c r="AT9297" s="690"/>
      <c r="AU9297" s="690"/>
    </row>
    <row r="9298" spans="46:47">
      <c r="AT9298" s="690"/>
      <c r="AU9298" s="690"/>
    </row>
    <row r="9299" spans="46:47">
      <c r="AT9299" s="690"/>
      <c r="AU9299" s="690"/>
    </row>
    <row r="9300" spans="46:47">
      <c r="AT9300" s="690"/>
      <c r="AU9300" s="690"/>
    </row>
    <row r="9301" spans="46:47">
      <c r="AT9301" s="690"/>
      <c r="AU9301" s="690"/>
    </row>
    <row r="9302" spans="46:47">
      <c r="AT9302" s="690"/>
      <c r="AU9302" s="690"/>
    </row>
    <row r="9303" spans="46:47">
      <c r="AT9303" s="690"/>
      <c r="AU9303" s="690"/>
    </row>
    <row r="9304" spans="46:47">
      <c r="AT9304" s="690"/>
      <c r="AU9304" s="690"/>
    </row>
    <row r="9305" spans="46:47">
      <c r="AT9305" s="690"/>
      <c r="AU9305" s="690"/>
    </row>
    <row r="9306" spans="46:47">
      <c r="AT9306" s="690"/>
      <c r="AU9306" s="690"/>
    </row>
    <row r="9307" spans="46:47">
      <c r="AT9307" s="690"/>
      <c r="AU9307" s="690"/>
    </row>
    <row r="9308" spans="46:47">
      <c r="AT9308" s="690"/>
      <c r="AU9308" s="690"/>
    </row>
    <row r="9309" spans="46:47">
      <c r="AT9309" s="690"/>
      <c r="AU9309" s="690"/>
    </row>
    <row r="9310" spans="46:47">
      <c r="AT9310" s="690"/>
      <c r="AU9310" s="690"/>
    </row>
    <row r="9311" spans="46:47">
      <c r="AT9311" s="690"/>
      <c r="AU9311" s="690"/>
    </row>
    <row r="9312" spans="46:47">
      <c r="AT9312" s="690"/>
      <c r="AU9312" s="690"/>
    </row>
    <row r="9313" spans="46:47">
      <c r="AT9313" s="690"/>
      <c r="AU9313" s="690"/>
    </row>
    <row r="9314" spans="46:47">
      <c r="AT9314" s="690"/>
      <c r="AU9314" s="690"/>
    </row>
    <row r="9315" spans="46:47">
      <c r="AT9315" s="690"/>
      <c r="AU9315" s="690"/>
    </row>
    <row r="9316" spans="46:47">
      <c r="AT9316" s="690"/>
      <c r="AU9316" s="690"/>
    </row>
    <row r="9317" spans="46:47">
      <c r="AT9317" s="690"/>
      <c r="AU9317" s="690"/>
    </row>
    <row r="9318" spans="46:47">
      <c r="AT9318" s="690"/>
      <c r="AU9318" s="690"/>
    </row>
    <row r="9319" spans="46:47">
      <c r="AT9319" s="690"/>
      <c r="AU9319" s="690"/>
    </row>
    <row r="9320" spans="46:47">
      <c r="AT9320" s="690"/>
      <c r="AU9320" s="690"/>
    </row>
    <row r="9321" spans="46:47">
      <c r="AT9321" s="690"/>
      <c r="AU9321" s="690"/>
    </row>
    <row r="9322" spans="46:47">
      <c r="AT9322" s="690"/>
      <c r="AU9322" s="690"/>
    </row>
    <row r="9323" spans="46:47">
      <c r="AT9323" s="690"/>
      <c r="AU9323" s="690"/>
    </row>
    <row r="9324" spans="46:47">
      <c r="AT9324" s="690"/>
      <c r="AU9324" s="690"/>
    </row>
    <row r="9325" spans="46:47">
      <c r="AT9325" s="690"/>
      <c r="AU9325" s="690"/>
    </row>
    <row r="9326" spans="46:47">
      <c r="AT9326" s="690"/>
      <c r="AU9326" s="690"/>
    </row>
    <row r="9327" spans="46:47">
      <c r="AT9327" s="690"/>
      <c r="AU9327" s="690"/>
    </row>
    <row r="9328" spans="46:47">
      <c r="AT9328" s="690"/>
      <c r="AU9328" s="690"/>
    </row>
    <row r="9329" spans="46:47">
      <c r="AT9329" s="690"/>
      <c r="AU9329" s="690"/>
    </row>
    <row r="9330" spans="46:47">
      <c r="AT9330" s="690"/>
      <c r="AU9330" s="690"/>
    </row>
    <row r="9331" spans="46:47">
      <c r="AT9331" s="690"/>
      <c r="AU9331" s="690"/>
    </row>
    <row r="9332" spans="46:47">
      <c r="AT9332" s="690"/>
      <c r="AU9332" s="690"/>
    </row>
    <row r="9333" spans="46:47">
      <c r="AT9333" s="690"/>
      <c r="AU9333" s="690"/>
    </row>
    <row r="9334" spans="46:47">
      <c r="AT9334" s="690"/>
      <c r="AU9334" s="690"/>
    </row>
    <row r="9335" spans="46:47">
      <c r="AT9335" s="690"/>
      <c r="AU9335" s="690"/>
    </row>
    <row r="9336" spans="46:47">
      <c r="AT9336" s="690"/>
      <c r="AU9336" s="690"/>
    </row>
    <row r="9337" spans="46:47">
      <c r="AT9337" s="690"/>
      <c r="AU9337" s="690"/>
    </row>
    <row r="9338" spans="46:47">
      <c r="AT9338" s="690"/>
      <c r="AU9338" s="690"/>
    </row>
    <row r="9339" spans="46:47">
      <c r="AT9339" s="690"/>
      <c r="AU9339" s="690"/>
    </row>
    <row r="9340" spans="46:47">
      <c r="AT9340" s="690"/>
      <c r="AU9340" s="690"/>
    </row>
    <row r="9341" spans="46:47">
      <c r="AT9341" s="690"/>
      <c r="AU9341" s="690"/>
    </row>
    <row r="9342" spans="46:47">
      <c r="AT9342" s="690"/>
      <c r="AU9342" s="690"/>
    </row>
    <row r="9343" spans="46:47">
      <c r="AT9343" s="690"/>
      <c r="AU9343" s="690"/>
    </row>
    <row r="9344" spans="46:47">
      <c r="AT9344" s="690"/>
      <c r="AU9344" s="690"/>
    </row>
    <row r="9345" spans="46:47">
      <c r="AT9345" s="690"/>
      <c r="AU9345" s="690"/>
    </row>
    <row r="9346" spans="46:47">
      <c r="AT9346" s="690"/>
      <c r="AU9346" s="690"/>
    </row>
    <row r="9347" spans="46:47">
      <c r="AT9347" s="690"/>
      <c r="AU9347" s="690"/>
    </row>
    <row r="9348" spans="46:47">
      <c r="AT9348" s="690"/>
      <c r="AU9348" s="690"/>
    </row>
    <row r="9349" spans="46:47">
      <c r="AT9349" s="690"/>
      <c r="AU9349" s="690"/>
    </row>
    <row r="9350" spans="46:47">
      <c r="AT9350" s="690"/>
      <c r="AU9350" s="690"/>
    </row>
    <row r="9351" spans="46:47">
      <c r="AT9351" s="690"/>
      <c r="AU9351" s="690"/>
    </row>
    <row r="9352" spans="46:47">
      <c r="AT9352" s="690"/>
      <c r="AU9352" s="690"/>
    </row>
    <row r="9353" spans="46:47">
      <c r="AT9353" s="690"/>
      <c r="AU9353" s="690"/>
    </row>
    <row r="9354" spans="46:47">
      <c r="AT9354" s="690"/>
      <c r="AU9354" s="690"/>
    </row>
    <row r="9355" spans="46:47">
      <c r="AT9355" s="690"/>
      <c r="AU9355" s="690"/>
    </row>
    <row r="9356" spans="46:47">
      <c r="AT9356" s="690"/>
      <c r="AU9356" s="690"/>
    </row>
    <row r="9357" spans="46:47">
      <c r="AT9357" s="690"/>
      <c r="AU9357" s="690"/>
    </row>
    <row r="9358" spans="46:47">
      <c r="AT9358" s="690"/>
      <c r="AU9358" s="690"/>
    </row>
    <row r="9359" spans="46:47">
      <c r="AT9359" s="690"/>
      <c r="AU9359" s="690"/>
    </row>
    <row r="9360" spans="46:47">
      <c r="AT9360" s="690"/>
      <c r="AU9360" s="690"/>
    </row>
    <row r="9361" spans="46:47">
      <c r="AT9361" s="690"/>
      <c r="AU9361" s="690"/>
    </row>
    <row r="9362" spans="46:47">
      <c r="AT9362" s="690"/>
      <c r="AU9362" s="690"/>
    </row>
    <row r="9363" spans="46:47">
      <c r="AT9363" s="690"/>
      <c r="AU9363" s="690"/>
    </row>
    <row r="9364" spans="46:47">
      <c r="AT9364" s="690"/>
      <c r="AU9364" s="690"/>
    </row>
    <row r="9365" spans="46:47">
      <c r="AT9365" s="690"/>
      <c r="AU9365" s="690"/>
    </row>
    <row r="9366" spans="46:47">
      <c r="AT9366" s="690"/>
      <c r="AU9366" s="690"/>
    </row>
    <row r="9367" spans="46:47">
      <c r="AT9367" s="690"/>
      <c r="AU9367" s="690"/>
    </row>
    <row r="9368" spans="46:47">
      <c r="AT9368" s="690"/>
      <c r="AU9368" s="690"/>
    </row>
    <row r="9369" spans="46:47">
      <c r="AT9369" s="690"/>
      <c r="AU9369" s="690"/>
    </row>
    <row r="9370" spans="46:47">
      <c r="AT9370" s="690"/>
      <c r="AU9370" s="690"/>
    </row>
    <row r="9371" spans="46:47">
      <c r="AT9371" s="690"/>
      <c r="AU9371" s="690"/>
    </row>
    <row r="9372" spans="46:47">
      <c r="AT9372" s="690"/>
      <c r="AU9372" s="690"/>
    </row>
    <row r="9373" spans="46:47">
      <c r="AT9373" s="690"/>
      <c r="AU9373" s="690"/>
    </row>
    <row r="9374" spans="46:47">
      <c r="AT9374" s="690"/>
      <c r="AU9374" s="690"/>
    </row>
    <row r="9375" spans="46:47">
      <c r="AT9375" s="690"/>
      <c r="AU9375" s="690"/>
    </row>
    <row r="9376" spans="46:47">
      <c r="AT9376" s="690"/>
      <c r="AU9376" s="690"/>
    </row>
    <row r="9377" spans="46:47">
      <c r="AT9377" s="690"/>
      <c r="AU9377" s="690"/>
    </row>
    <row r="9378" spans="46:47">
      <c r="AT9378" s="690"/>
      <c r="AU9378" s="690"/>
    </row>
    <row r="9379" spans="46:47">
      <c r="AT9379" s="690"/>
      <c r="AU9379" s="690"/>
    </row>
    <row r="9380" spans="46:47">
      <c r="AT9380" s="690"/>
      <c r="AU9380" s="690"/>
    </row>
    <row r="9381" spans="46:47">
      <c r="AT9381" s="690"/>
      <c r="AU9381" s="690"/>
    </row>
    <row r="9382" spans="46:47">
      <c r="AT9382" s="690"/>
      <c r="AU9382" s="690"/>
    </row>
    <row r="9383" spans="46:47">
      <c r="AT9383" s="690"/>
      <c r="AU9383" s="690"/>
    </row>
    <row r="9384" spans="46:47">
      <c r="AT9384" s="690"/>
      <c r="AU9384" s="690"/>
    </row>
    <row r="9385" spans="46:47">
      <c r="AT9385" s="690"/>
      <c r="AU9385" s="690"/>
    </row>
    <row r="9386" spans="46:47">
      <c r="AT9386" s="690"/>
      <c r="AU9386" s="690"/>
    </row>
    <row r="9387" spans="46:47">
      <c r="AT9387" s="690"/>
      <c r="AU9387" s="690"/>
    </row>
    <row r="9388" spans="46:47">
      <c r="AT9388" s="690"/>
      <c r="AU9388" s="690"/>
    </row>
    <row r="9389" spans="46:47">
      <c r="AT9389" s="690"/>
      <c r="AU9389" s="690"/>
    </row>
    <row r="9390" spans="46:47">
      <c r="AT9390" s="690"/>
      <c r="AU9390" s="690"/>
    </row>
    <row r="9391" spans="46:47">
      <c r="AT9391" s="690"/>
      <c r="AU9391" s="690"/>
    </row>
    <row r="9392" spans="46:47">
      <c r="AT9392" s="690"/>
      <c r="AU9392" s="690"/>
    </row>
    <row r="9393" spans="46:47">
      <c r="AT9393" s="690"/>
      <c r="AU9393" s="690"/>
    </row>
    <row r="9394" spans="46:47">
      <c r="AT9394" s="690"/>
      <c r="AU9394" s="690"/>
    </row>
    <row r="9395" spans="46:47">
      <c r="AT9395" s="690"/>
      <c r="AU9395" s="690"/>
    </row>
    <row r="9396" spans="46:47">
      <c r="AT9396" s="690"/>
      <c r="AU9396" s="690"/>
    </row>
    <row r="9397" spans="46:47">
      <c r="AT9397" s="690"/>
      <c r="AU9397" s="690"/>
    </row>
    <row r="9398" spans="46:47">
      <c r="AT9398" s="690"/>
      <c r="AU9398" s="690"/>
    </row>
    <row r="9399" spans="46:47">
      <c r="AT9399" s="690"/>
      <c r="AU9399" s="690"/>
    </row>
    <row r="9400" spans="46:47">
      <c r="AT9400" s="690"/>
      <c r="AU9400" s="690"/>
    </row>
    <row r="9401" spans="46:47">
      <c r="AT9401" s="690"/>
      <c r="AU9401" s="690"/>
    </row>
    <row r="9402" spans="46:47">
      <c r="AT9402" s="690"/>
      <c r="AU9402" s="690"/>
    </row>
    <row r="9403" spans="46:47">
      <c r="AT9403" s="690"/>
      <c r="AU9403" s="690"/>
    </row>
    <row r="9404" spans="46:47">
      <c r="AT9404" s="690"/>
      <c r="AU9404" s="690"/>
    </row>
    <row r="9405" spans="46:47">
      <c r="AT9405" s="690"/>
      <c r="AU9405" s="690"/>
    </row>
    <row r="9406" spans="46:47">
      <c r="AT9406" s="690"/>
      <c r="AU9406" s="690"/>
    </row>
    <row r="9407" spans="46:47">
      <c r="AT9407" s="690"/>
      <c r="AU9407" s="690"/>
    </row>
    <row r="9408" spans="46:47">
      <c r="AT9408" s="690"/>
      <c r="AU9408" s="690"/>
    </row>
    <row r="9409" spans="46:47">
      <c r="AT9409" s="690"/>
      <c r="AU9409" s="690"/>
    </row>
    <row r="9410" spans="46:47">
      <c r="AT9410" s="690"/>
      <c r="AU9410" s="690"/>
    </row>
    <row r="9411" spans="46:47">
      <c r="AT9411" s="690"/>
      <c r="AU9411" s="690"/>
    </row>
    <row r="9412" spans="46:47">
      <c r="AT9412" s="690"/>
      <c r="AU9412" s="690"/>
    </row>
    <row r="9413" spans="46:47">
      <c r="AT9413" s="690"/>
      <c r="AU9413" s="690"/>
    </row>
    <row r="9414" spans="46:47">
      <c r="AT9414" s="690"/>
      <c r="AU9414" s="690"/>
    </row>
    <row r="9415" spans="46:47">
      <c r="AT9415" s="690"/>
      <c r="AU9415" s="690"/>
    </row>
    <row r="9416" spans="46:47">
      <c r="AT9416" s="690"/>
      <c r="AU9416" s="690"/>
    </row>
    <row r="9417" spans="46:47">
      <c r="AT9417" s="690"/>
      <c r="AU9417" s="690"/>
    </row>
    <row r="9418" spans="46:47">
      <c r="AT9418" s="690"/>
      <c r="AU9418" s="690"/>
    </row>
    <row r="9419" spans="46:47">
      <c r="AT9419" s="690"/>
      <c r="AU9419" s="690"/>
    </row>
    <row r="9420" spans="46:47">
      <c r="AT9420" s="690"/>
      <c r="AU9420" s="690"/>
    </row>
    <row r="9421" spans="46:47">
      <c r="AT9421" s="690"/>
      <c r="AU9421" s="690"/>
    </row>
    <row r="9422" spans="46:47">
      <c r="AT9422" s="690"/>
      <c r="AU9422" s="690"/>
    </row>
    <row r="9423" spans="46:47">
      <c r="AT9423" s="690"/>
      <c r="AU9423" s="690"/>
    </row>
    <row r="9424" spans="46:47">
      <c r="AT9424" s="690"/>
      <c r="AU9424" s="690"/>
    </row>
    <row r="9425" spans="46:47">
      <c r="AT9425" s="690"/>
      <c r="AU9425" s="690"/>
    </row>
    <row r="9426" spans="46:47">
      <c r="AT9426" s="690"/>
      <c r="AU9426" s="690"/>
    </row>
    <row r="9427" spans="46:47">
      <c r="AT9427" s="690"/>
      <c r="AU9427" s="690"/>
    </row>
    <row r="9428" spans="46:47">
      <c r="AT9428" s="690"/>
      <c r="AU9428" s="690"/>
    </row>
    <row r="9429" spans="46:47">
      <c r="AT9429" s="690"/>
      <c r="AU9429" s="690"/>
    </row>
    <row r="9430" spans="46:47">
      <c r="AT9430" s="690"/>
      <c r="AU9430" s="690"/>
    </row>
    <row r="9431" spans="46:47">
      <c r="AT9431" s="690"/>
      <c r="AU9431" s="690"/>
    </row>
    <row r="9432" spans="46:47">
      <c r="AT9432" s="690"/>
      <c r="AU9432" s="690"/>
    </row>
    <row r="9433" spans="46:47">
      <c r="AT9433" s="690"/>
      <c r="AU9433" s="690"/>
    </row>
    <row r="9434" spans="46:47">
      <c r="AT9434" s="690"/>
      <c r="AU9434" s="690"/>
    </row>
    <row r="9435" spans="46:47">
      <c r="AT9435" s="690"/>
      <c r="AU9435" s="690"/>
    </row>
    <row r="9436" spans="46:47">
      <c r="AT9436" s="690"/>
      <c r="AU9436" s="690"/>
    </row>
    <row r="9437" spans="46:47">
      <c r="AT9437" s="690"/>
      <c r="AU9437" s="690"/>
    </row>
    <row r="9438" spans="46:47">
      <c r="AT9438" s="690"/>
      <c r="AU9438" s="690"/>
    </row>
    <row r="9439" spans="46:47">
      <c r="AT9439" s="690"/>
      <c r="AU9439" s="690"/>
    </row>
    <row r="9440" spans="46:47">
      <c r="AT9440" s="690"/>
      <c r="AU9440" s="690"/>
    </row>
    <row r="9441" spans="46:47">
      <c r="AT9441" s="690"/>
      <c r="AU9441" s="690"/>
    </row>
    <row r="9442" spans="46:47">
      <c r="AT9442" s="690"/>
      <c r="AU9442" s="690"/>
    </row>
    <row r="9443" spans="46:47">
      <c r="AT9443" s="690"/>
      <c r="AU9443" s="690"/>
    </row>
    <row r="9444" spans="46:47">
      <c r="AT9444" s="690"/>
      <c r="AU9444" s="690"/>
    </row>
    <row r="9445" spans="46:47">
      <c r="AT9445" s="690"/>
      <c r="AU9445" s="690"/>
    </row>
    <row r="9446" spans="46:47">
      <c r="AT9446" s="690"/>
      <c r="AU9446" s="690"/>
    </row>
    <row r="9447" spans="46:47">
      <c r="AT9447" s="690"/>
      <c r="AU9447" s="690"/>
    </row>
    <row r="9448" spans="46:47">
      <c r="AT9448" s="690"/>
      <c r="AU9448" s="690"/>
    </row>
    <row r="9449" spans="46:47">
      <c r="AT9449" s="690"/>
      <c r="AU9449" s="690"/>
    </row>
    <row r="9450" spans="46:47">
      <c r="AT9450" s="690"/>
      <c r="AU9450" s="690"/>
    </row>
    <row r="9451" spans="46:47">
      <c r="AT9451" s="690"/>
      <c r="AU9451" s="690"/>
    </row>
    <row r="9452" spans="46:47">
      <c r="AT9452" s="690"/>
      <c r="AU9452" s="690"/>
    </row>
    <row r="9453" spans="46:47">
      <c r="AT9453" s="690"/>
      <c r="AU9453" s="690"/>
    </row>
    <row r="9454" spans="46:47">
      <c r="AT9454" s="690"/>
      <c r="AU9454" s="690"/>
    </row>
    <row r="9455" spans="46:47">
      <c r="AT9455" s="690"/>
      <c r="AU9455" s="690"/>
    </row>
    <row r="9456" spans="46:47">
      <c r="AT9456" s="690"/>
      <c r="AU9456" s="690"/>
    </row>
    <row r="9457" spans="46:47">
      <c r="AT9457" s="690"/>
      <c r="AU9457" s="690"/>
    </row>
    <row r="9458" spans="46:47">
      <c r="AT9458" s="690"/>
      <c r="AU9458" s="690"/>
    </row>
    <row r="9459" spans="46:47">
      <c r="AT9459" s="690"/>
      <c r="AU9459" s="690"/>
    </row>
    <row r="9460" spans="46:47">
      <c r="AT9460" s="690"/>
      <c r="AU9460" s="690"/>
    </row>
    <row r="9461" spans="46:47">
      <c r="AT9461" s="690"/>
      <c r="AU9461" s="690"/>
    </row>
    <row r="9462" spans="46:47">
      <c r="AT9462" s="690"/>
      <c r="AU9462" s="690"/>
    </row>
    <row r="9463" spans="46:47">
      <c r="AT9463" s="690"/>
      <c r="AU9463" s="690"/>
    </row>
    <row r="9464" spans="46:47">
      <c r="AT9464" s="690"/>
      <c r="AU9464" s="690"/>
    </row>
    <row r="9465" spans="46:47">
      <c r="AT9465" s="690"/>
      <c r="AU9465" s="690"/>
    </row>
    <row r="9466" spans="46:47">
      <c r="AT9466" s="690"/>
      <c r="AU9466" s="690"/>
    </row>
    <row r="9467" spans="46:47">
      <c r="AT9467" s="690"/>
      <c r="AU9467" s="690"/>
    </row>
    <row r="9468" spans="46:47">
      <c r="AT9468" s="690"/>
      <c r="AU9468" s="690"/>
    </row>
    <row r="9469" spans="46:47">
      <c r="AT9469" s="690"/>
      <c r="AU9469" s="690"/>
    </row>
    <row r="9470" spans="46:47">
      <c r="AT9470" s="690"/>
      <c r="AU9470" s="690"/>
    </row>
    <row r="9471" spans="46:47">
      <c r="AT9471" s="690"/>
      <c r="AU9471" s="690"/>
    </row>
    <row r="9472" spans="46:47">
      <c r="AT9472" s="690"/>
      <c r="AU9472" s="690"/>
    </row>
    <row r="9473" spans="46:47">
      <c r="AT9473" s="690"/>
      <c r="AU9473" s="690"/>
    </row>
    <row r="9474" spans="46:47">
      <c r="AT9474" s="690"/>
      <c r="AU9474" s="690"/>
    </row>
    <row r="9475" spans="46:47">
      <c r="AT9475" s="690"/>
      <c r="AU9475" s="690"/>
    </row>
    <row r="9476" spans="46:47">
      <c r="AT9476" s="690"/>
      <c r="AU9476" s="690"/>
    </row>
    <row r="9477" spans="46:47">
      <c r="AT9477" s="690"/>
      <c r="AU9477" s="690"/>
    </row>
    <row r="9478" spans="46:47">
      <c r="AT9478" s="690"/>
      <c r="AU9478" s="690"/>
    </row>
    <row r="9479" spans="46:47">
      <c r="AT9479" s="690"/>
      <c r="AU9479" s="690"/>
    </row>
    <row r="9480" spans="46:47">
      <c r="AT9480" s="690"/>
      <c r="AU9480" s="690"/>
    </row>
    <row r="9481" spans="46:47">
      <c r="AT9481" s="690"/>
      <c r="AU9481" s="690"/>
    </row>
    <row r="9482" spans="46:47">
      <c r="AT9482" s="690"/>
      <c r="AU9482" s="690"/>
    </row>
    <row r="9483" spans="46:47">
      <c r="AT9483" s="690"/>
      <c r="AU9483" s="690"/>
    </row>
    <row r="9484" spans="46:47">
      <c r="AT9484" s="690"/>
      <c r="AU9484" s="690"/>
    </row>
    <row r="9485" spans="46:47">
      <c r="AT9485" s="690"/>
      <c r="AU9485" s="690"/>
    </row>
    <row r="9486" spans="46:47">
      <c r="AT9486" s="690"/>
      <c r="AU9486" s="690"/>
    </row>
    <row r="9487" spans="46:47">
      <c r="AT9487" s="690"/>
      <c r="AU9487" s="690"/>
    </row>
    <row r="9488" spans="46:47">
      <c r="AT9488" s="690"/>
      <c r="AU9488" s="690"/>
    </row>
    <row r="9489" spans="46:47">
      <c r="AT9489" s="690"/>
      <c r="AU9489" s="690"/>
    </row>
    <row r="9490" spans="46:47">
      <c r="AT9490" s="690"/>
      <c r="AU9490" s="690"/>
    </row>
    <row r="9491" spans="46:47">
      <c r="AT9491" s="690"/>
      <c r="AU9491" s="690"/>
    </row>
    <row r="9492" spans="46:47">
      <c r="AT9492" s="690"/>
      <c r="AU9492" s="690"/>
    </row>
    <row r="9493" spans="46:47">
      <c r="AT9493" s="690"/>
      <c r="AU9493" s="690"/>
    </row>
    <row r="9494" spans="46:47">
      <c r="AT9494" s="690"/>
      <c r="AU9494" s="690"/>
    </row>
    <row r="9495" spans="46:47">
      <c r="AT9495" s="690"/>
      <c r="AU9495" s="690"/>
    </row>
    <row r="9496" spans="46:47">
      <c r="AT9496" s="690"/>
      <c r="AU9496" s="690"/>
    </row>
    <row r="9497" spans="46:47">
      <c r="AT9497" s="690"/>
      <c r="AU9497" s="690"/>
    </row>
    <row r="9498" spans="46:47">
      <c r="AT9498" s="690"/>
      <c r="AU9498" s="690"/>
    </row>
    <row r="9499" spans="46:47">
      <c r="AT9499" s="690"/>
      <c r="AU9499" s="690"/>
    </row>
    <row r="9500" spans="46:47">
      <c r="AT9500" s="690"/>
      <c r="AU9500" s="690"/>
    </row>
    <row r="9501" spans="46:47">
      <c r="AT9501" s="690"/>
      <c r="AU9501" s="690"/>
    </row>
    <row r="9502" spans="46:47">
      <c r="AT9502" s="690"/>
      <c r="AU9502" s="690"/>
    </row>
    <row r="9503" spans="46:47">
      <c r="AT9503" s="690"/>
      <c r="AU9503" s="690"/>
    </row>
    <row r="9504" spans="46:47">
      <c r="AT9504" s="690"/>
      <c r="AU9504" s="690"/>
    </row>
    <row r="9505" spans="46:47">
      <c r="AT9505" s="690"/>
      <c r="AU9505" s="690"/>
    </row>
    <row r="9506" spans="46:47">
      <c r="AT9506" s="690"/>
      <c r="AU9506" s="690"/>
    </row>
    <row r="9507" spans="46:47">
      <c r="AT9507" s="690"/>
      <c r="AU9507" s="690"/>
    </row>
    <row r="9508" spans="46:47">
      <c r="AT9508" s="690"/>
      <c r="AU9508" s="690"/>
    </row>
    <row r="9509" spans="46:47">
      <c r="AT9509" s="690"/>
      <c r="AU9509" s="690"/>
    </row>
    <row r="9510" spans="46:47">
      <c r="AT9510" s="690"/>
      <c r="AU9510" s="690"/>
    </row>
    <row r="9511" spans="46:47">
      <c r="AT9511" s="690"/>
      <c r="AU9511" s="690"/>
    </row>
    <row r="9512" spans="46:47">
      <c r="AT9512" s="690"/>
      <c r="AU9512" s="690"/>
    </row>
    <row r="9513" spans="46:47">
      <c r="AT9513" s="690"/>
      <c r="AU9513" s="690"/>
    </row>
    <row r="9514" spans="46:47">
      <c r="AT9514" s="690"/>
      <c r="AU9514" s="690"/>
    </row>
    <row r="9515" spans="46:47">
      <c r="AT9515" s="690"/>
      <c r="AU9515" s="690"/>
    </row>
    <row r="9516" spans="46:47">
      <c r="AT9516" s="690"/>
      <c r="AU9516" s="690"/>
    </row>
    <row r="9517" spans="46:47">
      <c r="AT9517" s="690"/>
      <c r="AU9517" s="690"/>
    </row>
    <row r="9518" spans="46:47">
      <c r="AT9518" s="690"/>
      <c r="AU9518" s="690"/>
    </row>
    <row r="9519" spans="46:47">
      <c r="AT9519" s="690"/>
      <c r="AU9519" s="690"/>
    </row>
    <row r="9520" spans="46:47">
      <c r="AT9520" s="690"/>
      <c r="AU9520" s="690"/>
    </row>
    <row r="9521" spans="46:47">
      <c r="AT9521" s="690"/>
      <c r="AU9521" s="690"/>
    </row>
    <row r="9522" spans="46:47">
      <c r="AT9522" s="690"/>
      <c r="AU9522" s="690"/>
    </row>
    <row r="9523" spans="46:47">
      <c r="AT9523" s="690"/>
      <c r="AU9523" s="690"/>
    </row>
    <row r="9524" spans="46:47">
      <c r="AT9524" s="690"/>
      <c r="AU9524" s="690"/>
    </row>
    <row r="9525" spans="46:47">
      <c r="AT9525" s="690"/>
      <c r="AU9525" s="690"/>
    </row>
    <row r="9526" spans="46:47">
      <c r="AT9526" s="690"/>
      <c r="AU9526" s="690"/>
    </row>
    <row r="9527" spans="46:47">
      <c r="AT9527" s="690"/>
      <c r="AU9527" s="690"/>
    </row>
    <row r="9528" spans="46:47">
      <c r="AT9528" s="690"/>
      <c r="AU9528" s="690"/>
    </row>
    <row r="9529" spans="46:47">
      <c r="AT9529" s="690"/>
      <c r="AU9529" s="690"/>
    </row>
    <row r="9530" spans="46:47">
      <c r="AT9530" s="690"/>
      <c r="AU9530" s="690"/>
    </row>
    <row r="9531" spans="46:47">
      <c r="AT9531" s="690"/>
      <c r="AU9531" s="690"/>
    </row>
    <row r="9532" spans="46:47">
      <c r="AT9532" s="690"/>
      <c r="AU9532" s="690"/>
    </row>
    <row r="9533" spans="46:47">
      <c r="AT9533" s="690"/>
      <c r="AU9533" s="690"/>
    </row>
    <row r="9534" spans="46:47">
      <c r="AT9534" s="690"/>
      <c r="AU9534" s="690"/>
    </row>
    <row r="9535" spans="46:47">
      <c r="AT9535" s="690"/>
      <c r="AU9535" s="690"/>
    </row>
    <row r="9536" spans="46:47">
      <c r="AT9536" s="690"/>
      <c r="AU9536" s="690"/>
    </row>
    <row r="9537" spans="46:47">
      <c r="AT9537" s="690"/>
      <c r="AU9537" s="690"/>
    </row>
    <row r="9538" spans="46:47">
      <c r="AT9538" s="690"/>
      <c r="AU9538" s="690"/>
    </row>
    <row r="9539" spans="46:47">
      <c r="AT9539" s="690"/>
      <c r="AU9539" s="690"/>
    </row>
    <row r="9540" spans="46:47">
      <c r="AT9540" s="690"/>
      <c r="AU9540" s="690"/>
    </row>
    <row r="9541" spans="46:47">
      <c r="AT9541" s="690"/>
      <c r="AU9541" s="690"/>
    </row>
    <row r="9542" spans="46:47">
      <c r="AT9542" s="690"/>
      <c r="AU9542" s="690"/>
    </row>
    <row r="9543" spans="46:47">
      <c r="AT9543" s="690"/>
      <c r="AU9543" s="690"/>
    </row>
    <row r="9544" spans="46:47">
      <c r="AT9544" s="690"/>
      <c r="AU9544" s="690"/>
    </row>
    <row r="9545" spans="46:47">
      <c r="AT9545" s="690"/>
      <c r="AU9545" s="690"/>
    </row>
    <row r="9546" spans="46:47">
      <c r="AT9546" s="690"/>
      <c r="AU9546" s="690"/>
    </row>
    <row r="9547" spans="46:47">
      <c r="AT9547" s="690"/>
      <c r="AU9547" s="690"/>
    </row>
    <row r="9548" spans="46:47">
      <c r="AT9548" s="690"/>
      <c r="AU9548" s="690"/>
    </row>
    <row r="9549" spans="46:47">
      <c r="AT9549" s="690"/>
      <c r="AU9549" s="690"/>
    </row>
    <row r="9550" spans="46:47">
      <c r="AT9550" s="690"/>
      <c r="AU9550" s="690"/>
    </row>
    <row r="9551" spans="46:47">
      <c r="AT9551" s="690"/>
      <c r="AU9551" s="690"/>
    </row>
    <row r="9552" spans="46:47">
      <c r="AT9552" s="690"/>
      <c r="AU9552" s="690"/>
    </row>
    <row r="9553" spans="46:47">
      <c r="AT9553" s="690"/>
      <c r="AU9553" s="690"/>
    </row>
    <row r="9554" spans="46:47">
      <c r="AT9554" s="690"/>
      <c r="AU9554" s="690"/>
    </row>
    <row r="9555" spans="46:47">
      <c r="AT9555" s="690"/>
      <c r="AU9555" s="690"/>
    </row>
    <row r="9556" spans="46:47">
      <c r="AT9556" s="690"/>
      <c r="AU9556" s="690"/>
    </row>
    <row r="9557" spans="46:47">
      <c r="AT9557" s="690"/>
      <c r="AU9557" s="690"/>
    </row>
    <row r="9558" spans="46:47">
      <c r="AT9558" s="690"/>
      <c r="AU9558" s="690"/>
    </row>
    <row r="9559" spans="46:47">
      <c r="AT9559" s="690"/>
      <c r="AU9559" s="690"/>
    </row>
    <row r="9560" spans="46:47">
      <c r="AT9560" s="690"/>
      <c r="AU9560" s="690"/>
    </row>
    <row r="9561" spans="46:47">
      <c r="AT9561" s="690"/>
      <c r="AU9561" s="690"/>
    </row>
    <row r="9562" spans="46:47">
      <c r="AT9562" s="690"/>
      <c r="AU9562" s="690"/>
    </row>
    <row r="9563" spans="46:47">
      <c r="AT9563" s="690"/>
      <c r="AU9563" s="690"/>
    </row>
    <row r="9564" spans="46:47">
      <c r="AT9564" s="690"/>
      <c r="AU9564" s="690"/>
    </row>
    <row r="9565" spans="46:47">
      <c r="AT9565" s="690"/>
      <c r="AU9565" s="690"/>
    </row>
    <row r="9566" spans="46:47">
      <c r="AT9566" s="690"/>
      <c r="AU9566" s="690"/>
    </row>
    <row r="9567" spans="46:47">
      <c r="AT9567" s="690"/>
      <c r="AU9567" s="690"/>
    </row>
    <row r="9568" spans="46:47">
      <c r="AT9568" s="690"/>
      <c r="AU9568" s="690"/>
    </row>
    <row r="9569" spans="46:47">
      <c r="AT9569" s="690"/>
      <c r="AU9569" s="690"/>
    </row>
    <row r="9570" spans="46:47">
      <c r="AT9570" s="690"/>
      <c r="AU9570" s="690"/>
    </row>
    <row r="9571" spans="46:47">
      <c r="AT9571" s="690"/>
      <c r="AU9571" s="690"/>
    </row>
    <row r="9572" spans="46:47">
      <c r="AT9572" s="690"/>
      <c r="AU9572" s="690"/>
    </row>
    <row r="9573" spans="46:47">
      <c r="AT9573" s="690"/>
      <c r="AU9573" s="690"/>
    </row>
    <row r="9574" spans="46:47">
      <c r="AT9574" s="690"/>
      <c r="AU9574" s="690"/>
    </row>
    <row r="9575" spans="46:47">
      <c r="AT9575" s="690"/>
      <c r="AU9575" s="690"/>
    </row>
    <row r="9576" spans="46:47">
      <c r="AT9576" s="690"/>
      <c r="AU9576" s="690"/>
    </row>
    <row r="9577" spans="46:47">
      <c r="AT9577" s="690"/>
      <c r="AU9577" s="690"/>
    </row>
    <row r="9578" spans="46:47">
      <c r="AT9578" s="690"/>
      <c r="AU9578" s="690"/>
    </row>
    <row r="9579" spans="46:47">
      <c r="AT9579" s="690"/>
      <c r="AU9579" s="690"/>
    </row>
    <row r="9580" spans="46:47">
      <c r="AT9580" s="690"/>
      <c r="AU9580" s="690"/>
    </row>
    <row r="9581" spans="46:47">
      <c r="AT9581" s="690"/>
      <c r="AU9581" s="690"/>
    </row>
    <row r="9582" spans="46:47">
      <c r="AT9582" s="690"/>
      <c r="AU9582" s="690"/>
    </row>
    <row r="9583" spans="46:47">
      <c r="AT9583" s="690"/>
      <c r="AU9583" s="690"/>
    </row>
    <row r="9584" spans="46:47">
      <c r="AT9584" s="690"/>
      <c r="AU9584" s="690"/>
    </row>
    <row r="9585" spans="46:47">
      <c r="AT9585" s="690"/>
      <c r="AU9585" s="690"/>
    </row>
    <row r="9586" spans="46:47">
      <c r="AT9586" s="690"/>
      <c r="AU9586" s="690"/>
    </row>
    <row r="9587" spans="46:47">
      <c r="AT9587" s="690"/>
      <c r="AU9587" s="690"/>
    </row>
    <row r="9588" spans="46:47">
      <c r="AT9588" s="690"/>
      <c r="AU9588" s="690"/>
    </row>
    <row r="9589" spans="46:47">
      <c r="AT9589" s="690"/>
      <c r="AU9589" s="690"/>
    </row>
    <row r="9590" spans="46:47">
      <c r="AT9590" s="690"/>
      <c r="AU9590" s="690"/>
    </row>
    <row r="9591" spans="46:47">
      <c r="AT9591" s="690"/>
      <c r="AU9591" s="690"/>
    </row>
    <row r="9592" spans="46:47">
      <c r="AT9592" s="690"/>
      <c r="AU9592" s="690"/>
    </row>
    <row r="9593" spans="46:47">
      <c r="AT9593" s="690"/>
      <c r="AU9593" s="690"/>
    </row>
    <row r="9594" spans="46:47">
      <c r="AT9594" s="690"/>
      <c r="AU9594" s="690"/>
    </row>
    <row r="9595" spans="46:47">
      <c r="AT9595" s="690"/>
      <c r="AU9595" s="690"/>
    </row>
    <row r="9596" spans="46:47">
      <c r="AT9596" s="690"/>
      <c r="AU9596" s="690"/>
    </row>
    <row r="9597" spans="46:47">
      <c r="AT9597" s="690"/>
      <c r="AU9597" s="690"/>
    </row>
    <row r="9598" spans="46:47">
      <c r="AT9598" s="690"/>
      <c r="AU9598" s="690"/>
    </row>
    <row r="9599" spans="46:47">
      <c r="AT9599" s="690"/>
      <c r="AU9599" s="690"/>
    </row>
    <row r="9600" spans="46:47">
      <c r="AT9600" s="690"/>
      <c r="AU9600" s="690"/>
    </row>
    <row r="9601" spans="46:47">
      <c r="AT9601" s="690"/>
      <c r="AU9601" s="690"/>
    </row>
    <row r="9602" spans="46:47">
      <c r="AT9602" s="690"/>
      <c r="AU9602" s="690"/>
    </row>
    <row r="9603" spans="46:47">
      <c r="AT9603" s="690"/>
      <c r="AU9603" s="690"/>
    </row>
    <row r="9604" spans="46:47">
      <c r="AT9604" s="690"/>
      <c r="AU9604" s="690"/>
    </row>
    <row r="9605" spans="46:47">
      <c r="AT9605" s="690"/>
      <c r="AU9605" s="690"/>
    </row>
    <row r="9606" spans="46:47">
      <c r="AT9606" s="690"/>
      <c r="AU9606" s="690"/>
    </row>
    <row r="9607" spans="46:47">
      <c r="AT9607" s="690"/>
      <c r="AU9607" s="690"/>
    </row>
    <row r="9608" spans="46:47">
      <c r="AT9608" s="690"/>
      <c r="AU9608" s="690"/>
    </row>
    <row r="9609" spans="46:47">
      <c r="AT9609" s="690"/>
      <c r="AU9609" s="690"/>
    </row>
    <row r="9610" spans="46:47">
      <c r="AT9610" s="690"/>
      <c r="AU9610" s="690"/>
    </row>
    <row r="9611" spans="46:47">
      <c r="AT9611" s="690"/>
      <c r="AU9611" s="690"/>
    </row>
    <row r="9612" spans="46:47">
      <c r="AT9612" s="690"/>
      <c r="AU9612" s="690"/>
    </row>
    <row r="9613" spans="46:47">
      <c r="AT9613" s="690"/>
      <c r="AU9613" s="690"/>
    </row>
    <row r="9614" spans="46:47">
      <c r="AT9614" s="690"/>
      <c r="AU9614" s="690"/>
    </row>
    <row r="9615" spans="46:47">
      <c r="AT9615" s="690"/>
      <c r="AU9615" s="690"/>
    </row>
    <row r="9616" spans="46:47">
      <c r="AT9616" s="690"/>
      <c r="AU9616" s="690"/>
    </row>
    <row r="9617" spans="46:47">
      <c r="AT9617" s="690"/>
      <c r="AU9617" s="690"/>
    </row>
    <row r="9618" spans="46:47">
      <c r="AT9618" s="690"/>
      <c r="AU9618" s="690"/>
    </row>
    <row r="9619" spans="46:47">
      <c r="AT9619" s="690"/>
      <c r="AU9619" s="690"/>
    </row>
    <row r="9620" spans="46:47">
      <c r="AT9620" s="690"/>
      <c r="AU9620" s="690"/>
    </row>
    <row r="9621" spans="46:47">
      <c r="AT9621" s="690"/>
      <c r="AU9621" s="690"/>
    </row>
    <row r="9622" spans="46:47">
      <c r="AT9622" s="690"/>
      <c r="AU9622" s="690"/>
    </row>
    <row r="9623" spans="46:47">
      <c r="AT9623" s="690"/>
      <c r="AU9623" s="690"/>
    </row>
    <row r="9624" spans="46:47">
      <c r="AT9624" s="690"/>
      <c r="AU9624" s="690"/>
    </row>
    <row r="9625" spans="46:47">
      <c r="AT9625" s="690"/>
      <c r="AU9625" s="690"/>
    </row>
    <row r="9626" spans="46:47">
      <c r="AT9626" s="690"/>
      <c r="AU9626" s="690"/>
    </row>
    <row r="9627" spans="46:47">
      <c r="AT9627" s="690"/>
      <c r="AU9627" s="690"/>
    </row>
    <row r="9628" spans="46:47">
      <c r="AT9628" s="690"/>
      <c r="AU9628" s="690"/>
    </row>
    <row r="9629" spans="46:47">
      <c r="AT9629" s="690"/>
      <c r="AU9629" s="690"/>
    </row>
    <row r="9630" spans="46:47">
      <c r="AT9630" s="690"/>
      <c r="AU9630" s="690"/>
    </row>
    <row r="9631" spans="46:47">
      <c r="AT9631" s="690"/>
      <c r="AU9631" s="690"/>
    </row>
    <row r="9632" spans="46:47">
      <c r="AT9632" s="690"/>
      <c r="AU9632" s="690"/>
    </row>
    <row r="9633" spans="46:47">
      <c r="AT9633" s="690"/>
      <c r="AU9633" s="690"/>
    </row>
    <row r="9634" spans="46:47">
      <c r="AT9634" s="690"/>
      <c r="AU9634" s="690"/>
    </row>
    <row r="9635" spans="46:47">
      <c r="AT9635" s="690"/>
      <c r="AU9635" s="690"/>
    </row>
    <row r="9636" spans="46:47">
      <c r="AT9636" s="690"/>
      <c r="AU9636" s="690"/>
    </row>
    <row r="9637" spans="46:47">
      <c r="AT9637" s="690"/>
      <c r="AU9637" s="690"/>
    </row>
    <row r="9638" spans="46:47">
      <c r="AT9638" s="690"/>
      <c r="AU9638" s="690"/>
    </row>
    <row r="9639" spans="46:47">
      <c r="AT9639" s="690"/>
      <c r="AU9639" s="690"/>
    </row>
    <row r="9640" spans="46:47">
      <c r="AT9640" s="690"/>
      <c r="AU9640" s="690"/>
    </row>
    <row r="9641" spans="46:47">
      <c r="AT9641" s="690"/>
      <c r="AU9641" s="690"/>
    </row>
    <row r="9642" spans="46:47">
      <c r="AT9642" s="690"/>
      <c r="AU9642" s="690"/>
    </row>
    <row r="9643" spans="46:47">
      <c r="AT9643" s="690"/>
      <c r="AU9643" s="690"/>
    </row>
    <row r="9644" spans="46:47">
      <c r="AT9644" s="690"/>
      <c r="AU9644" s="690"/>
    </row>
    <row r="9645" spans="46:47">
      <c r="AT9645" s="690"/>
      <c r="AU9645" s="690"/>
    </row>
    <row r="9646" spans="46:47">
      <c r="AT9646" s="690"/>
      <c r="AU9646" s="690"/>
    </row>
    <row r="9647" spans="46:47">
      <c r="AT9647" s="690"/>
      <c r="AU9647" s="690"/>
    </row>
    <row r="9648" spans="46:47">
      <c r="AT9648" s="690"/>
      <c r="AU9648" s="690"/>
    </row>
    <row r="9649" spans="46:47">
      <c r="AT9649" s="690"/>
      <c r="AU9649" s="690"/>
    </row>
    <row r="9650" spans="46:47">
      <c r="AT9650" s="690"/>
      <c r="AU9650" s="690"/>
    </row>
    <row r="9651" spans="46:47">
      <c r="AT9651" s="690"/>
      <c r="AU9651" s="690"/>
    </row>
    <row r="9652" spans="46:47">
      <c r="AT9652" s="690"/>
      <c r="AU9652" s="690"/>
    </row>
    <row r="9653" spans="46:47">
      <c r="AT9653" s="690"/>
      <c r="AU9653" s="690"/>
    </row>
    <row r="9654" spans="46:47">
      <c r="AT9654" s="690"/>
      <c r="AU9654" s="690"/>
    </row>
    <row r="9655" spans="46:47">
      <c r="AT9655" s="690"/>
      <c r="AU9655" s="690"/>
    </row>
    <row r="9656" spans="46:47">
      <c r="AT9656" s="690"/>
      <c r="AU9656" s="690"/>
    </row>
    <row r="9657" spans="46:47">
      <c r="AT9657" s="690"/>
      <c r="AU9657" s="690"/>
    </row>
    <row r="9658" spans="46:47">
      <c r="AT9658" s="690"/>
      <c r="AU9658" s="690"/>
    </row>
    <row r="9659" spans="46:47">
      <c r="AT9659" s="690"/>
      <c r="AU9659" s="690"/>
    </row>
    <row r="9660" spans="46:47">
      <c r="AT9660" s="690"/>
      <c r="AU9660" s="690"/>
    </row>
    <row r="9661" spans="46:47">
      <c r="AT9661" s="690"/>
      <c r="AU9661" s="690"/>
    </row>
    <row r="9662" spans="46:47">
      <c r="AT9662" s="690"/>
      <c r="AU9662" s="690"/>
    </row>
    <row r="9663" spans="46:47">
      <c r="AT9663" s="690"/>
      <c r="AU9663" s="690"/>
    </row>
    <row r="9664" spans="46:47">
      <c r="AT9664" s="690"/>
      <c r="AU9664" s="690"/>
    </row>
    <row r="9665" spans="46:47">
      <c r="AT9665" s="690"/>
      <c r="AU9665" s="690"/>
    </row>
    <row r="9666" spans="46:47">
      <c r="AT9666" s="690"/>
      <c r="AU9666" s="690"/>
    </row>
    <row r="9667" spans="46:47">
      <c r="AT9667" s="690"/>
      <c r="AU9667" s="690"/>
    </row>
    <row r="9668" spans="46:47">
      <c r="AT9668" s="690"/>
      <c r="AU9668" s="690"/>
    </row>
    <row r="9669" spans="46:47">
      <c r="AT9669" s="690"/>
      <c r="AU9669" s="690"/>
    </row>
    <row r="9670" spans="46:47">
      <c r="AT9670" s="690"/>
      <c r="AU9670" s="690"/>
    </row>
    <row r="9671" spans="46:47">
      <c r="AT9671" s="690"/>
      <c r="AU9671" s="690"/>
    </row>
    <row r="9672" spans="46:47">
      <c r="AT9672" s="690"/>
      <c r="AU9672" s="690"/>
    </row>
    <row r="9673" spans="46:47">
      <c r="AT9673" s="690"/>
      <c r="AU9673" s="690"/>
    </row>
    <row r="9674" spans="46:47">
      <c r="AT9674" s="690"/>
      <c r="AU9674" s="690"/>
    </row>
    <row r="9675" spans="46:47">
      <c r="AT9675" s="690"/>
      <c r="AU9675" s="690"/>
    </row>
    <row r="9676" spans="46:47">
      <c r="AT9676" s="690"/>
      <c r="AU9676" s="690"/>
    </row>
    <row r="9677" spans="46:47">
      <c r="AT9677" s="690"/>
      <c r="AU9677" s="690"/>
    </row>
    <row r="9678" spans="46:47">
      <c r="AT9678" s="690"/>
      <c r="AU9678" s="690"/>
    </row>
    <row r="9679" spans="46:47">
      <c r="AT9679" s="690"/>
      <c r="AU9679" s="690"/>
    </row>
    <row r="9680" spans="46:47">
      <c r="AT9680" s="690"/>
      <c r="AU9680" s="690"/>
    </row>
    <row r="9681" spans="46:47">
      <c r="AT9681" s="690"/>
      <c r="AU9681" s="690"/>
    </row>
    <row r="9682" spans="46:47">
      <c r="AT9682" s="690"/>
      <c r="AU9682" s="690"/>
    </row>
    <row r="9683" spans="46:47">
      <c r="AT9683" s="690"/>
      <c r="AU9683" s="690"/>
    </row>
    <row r="9684" spans="46:47">
      <c r="AT9684" s="690"/>
      <c r="AU9684" s="690"/>
    </row>
    <row r="9685" spans="46:47">
      <c r="AT9685" s="690"/>
      <c r="AU9685" s="690"/>
    </row>
    <row r="9686" spans="46:47">
      <c r="AT9686" s="690"/>
      <c r="AU9686" s="690"/>
    </row>
    <row r="9687" spans="46:47">
      <c r="AT9687" s="690"/>
      <c r="AU9687" s="690"/>
    </row>
    <row r="9688" spans="46:47">
      <c r="AT9688" s="690"/>
      <c r="AU9688" s="690"/>
    </row>
    <row r="9689" spans="46:47">
      <c r="AT9689" s="690"/>
      <c r="AU9689" s="690"/>
    </row>
    <row r="9690" spans="46:47">
      <c r="AT9690" s="690"/>
      <c r="AU9690" s="690"/>
    </row>
    <row r="9691" spans="46:47">
      <c r="AT9691" s="690"/>
      <c r="AU9691" s="690"/>
    </row>
    <row r="9692" spans="46:47">
      <c r="AT9692" s="690"/>
      <c r="AU9692" s="690"/>
    </row>
    <row r="9693" spans="46:47">
      <c r="AT9693" s="690"/>
      <c r="AU9693" s="690"/>
    </row>
    <row r="9694" spans="46:47">
      <c r="AT9694" s="690"/>
      <c r="AU9694" s="690"/>
    </row>
    <row r="9695" spans="46:47">
      <c r="AT9695" s="690"/>
      <c r="AU9695" s="690"/>
    </row>
    <row r="9696" spans="46:47">
      <c r="AT9696" s="690"/>
      <c r="AU9696" s="690"/>
    </row>
    <row r="9697" spans="46:47">
      <c r="AT9697" s="690"/>
      <c r="AU9697" s="690"/>
    </row>
    <row r="9698" spans="46:47">
      <c r="AT9698" s="690"/>
      <c r="AU9698" s="690"/>
    </row>
    <row r="9699" spans="46:47">
      <c r="AT9699" s="690"/>
      <c r="AU9699" s="690"/>
    </row>
    <row r="9700" spans="46:47">
      <c r="AT9700" s="690"/>
      <c r="AU9700" s="690"/>
    </row>
    <row r="9701" spans="46:47">
      <c r="AT9701" s="690"/>
      <c r="AU9701" s="690"/>
    </row>
    <row r="9702" spans="46:47">
      <c r="AT9702" s="690"/>
      <c r="AU9702" s="690"/>
    </row>
    <row r="9703" spans="46:47">
      <c r="AT9703" s="690"/>
      <c r="AU9703" s="690"/>
    </row>
    <row r="9704" spans="46:47">
      <c r="AT9704" s="690"/>
      <c r="AU9704" s="690"/>
    </row>
    <row r="9705" spans="46:47">
      <c r="AT9705" s="690"/>
      <c r="AU9705" s="690"/>
    </row>
    <row r="9706" spans="46:47">
      <c r="AT9706" s="690"/>
      <c r="AU9706" s="690"/>
    </row>
    <row r="9707" spans="46:47">
      <c r="AT9707" s="690"/>
      <c r="AU9707" s="690"/>
    </row>
    <row r="9708" spans="46:47">
      <c r="AT9708" s="690"/>
      <c r="AU9708" s="690"/>
    </row>
    <row r="9709" spans="46:47">
      <c r="AT9709" s="690"/>
      <c r="AU9709" s="690"/>
    </row>
    <row r="9710" spans="46:47">
      <c r="AT9710" s="690"/>
      <c r="AU9710" s="690"/>
    </row>
    <row r="9711" spans="46:47">
      <c r="AT9711" s="690"/>
      <c r="AU9711" s="690"/>
    </row>
    <row r="9712" spans="46:47">
      <c r="AT9712" s="690"/>
      <c r="AU9712" s="690"/>
    </row>
    <row r="9713" spans="46:47">
      <c r="AT9713" s="690"/>
      <c r="AU9713" s="690"/>
    </row>
    <row r="9714" spans="46:47">
      <c r="AT9714" s="690"/>
      <c r="AU9714" s="690"/>
    </row>
    <row r="9715" spans="46:47">
      <c r="AT9715" s="690"/>
      <c r="AU9715" s="690"/>
    </row>
    <row r="9716" spans="46:47">
      <c r="AT9716" s="690"/>
      <c r="AU9716" s="690"/>
    </row>
    <row r="9717" spans="46:47">
      <c r="AT9717" s="690"/>
      <c r="AU9717" s="690"/>
    </row>
    <row r="9718" spans="46:47">
      <c r="AT9718" s="690"/>
      <c r="AU9718" s="690"/>
    </row>
    <row r="9719" spans="46:47">
      <c r="AT9719" s="690"/>
      <c r="AU9719" s="690"/>
    </row>
    <row r="9720" spans="46:47">
      <c r="AT9720" s="690"/>
      <c r="AU9720" s="690"/>
    </row>
    <row r="9721" spans="46:47">
      <c r="AT9721" s="690"/>
      <c r="AU9721" s="690"/>
    </row>
    <row r="9722" spans="46:47">
      <c r="AT9722" s="690"/>
      <c r="AU9722" s="690"/>
    </row>
    <row r="9723" spans="46:47">
      <c r="AT9723" s="690"/>
      <c r="AU9723" s="690"/>
    </row>
    <row r="9724" spans="46:47">
      <c r="AT9724" s="690"/>
      <c r="AU9724" s="690"/>
    </row>
    <row r="9725" spans="46:47">
      <c r="AT9725" s="690"/>
      <c r="AU9725" s="690"/>
    </row>
    <row r="9726" spans="46:47">
      <c r="AT9726" s="690"/>
      <c r="AU9726" s="690"/>
    </row>
    <row r="9727" spans="46:47">
      <c r="AT9727" s="690"/>
      <c r="AU9727" s="690"/>
    </row>
    <row r="9728" spans="46:47">
      <c r="AT9728" s="690"/>
      <c r="AU9728" s="690"/>
    </row>
    <row r="9729" spans="46:47">
      <c r="AT9729" s="690"/>
      <c r="AU9729" s="690"/>
    </row>
    <row r="9730" spans="46:47">
      <c r="AT9730" s="690"/>
      <c r="AU9730" s="690"/>
    </row>
    <row r="9731" spans="46:47">
      <c r="AT9731" s="690"/>
      <c r="AU9731" s="690"/>
    </row>
    <row r="9732" spans="46:47">
      <c r="AT9732" s="690"/>
      <c r="AU9732" s="690"/>
    </row>
    <row r="9733" spans="46:47">
      <c r="AT9733" s="690"/>
      <c r="AU9733" s="690"/>
    </row>
    <row r="9734" spans="46:47">
      <c r="AT9734" s="690"/>
      <c r="AU9734" s="690"/>
    </row>
    <row r="9735" spans="46:47">
      <c r="AT9735" s="690"/>
      <c r="AU9735" s="690"/>
    </row>
    <row r="9736" spans="46:47">
      <c r="AT9736" s="690"/>
      <c r="AU9736" s="690"/>
    </row>
    <row r="9737" spans="46:47">
      <c r="AT9737" s="690"/>
      <c r="AU9737" s="690"/>
    </row>
    <row r="9738" spans="46:47">
      <c r="AT9738" s="690"/>
      <c r="AU9738" s="690"/>
    </row>
    <row r="9739" spans="46:47">
      <c r="AT9739" s="690"/>
      <c r="AU9739" s="690"/>
    </row>
    <row r="9740" spans="46:47">
      <c r="AT9740" s="690"/>
      <c r="AU9740" s="690"/>
    </row>
    <row r="9741" spans="46:47">
      <c r="AT9741" s="690"/>
      <c r="AU9741" s="690"/>
    </row>
    <row r="9742" spans="46:47">
      <c r="AT9742" s="690"/>
      <c r="AU9742" s="690"/>
    </row>
    <row r="9743" spans="46:47">
      <c r="AT9743" s="690"/>
      <c r="AU9743" s="690"/>
    </row>
    <row r="9744" spans="46:47">
      <c r="AT9744" s="690"/>
      <c r="AU9744" s="690"/>
    </row>
    <row r="9745" spans="46:47">
      <c r="AT9745" s="690"/>
      <c r="AU9745" s="690"/>
    </row>
    <row r="9746" spans="46:47">
      <c r="AT9746" s="690"/>
      <c r="AU9746" s="690"/>
    </row>
    <row r="9747" spans="46:47">
      <c r="AT9747" s="690"/>
      <c r="AU9747" s="690"/>
    </row>
    <row r="9748" spans="46:47">
      <c r="AT9748" s="690"/>
      <c r="AU9748" s="690"/>
    </row>
    <row r="9749" spans="46:47">
      <c r="AT9749" s="690"/>
      <c r="AU9749" s="690"/>
    </row>
    <row r="9750" spans="46:47">
      <c r="AT9750" s="690"/>
      <c r="AU9750" s="690"/>
    </row>
    <row r="9751" spans="46:47">
      <c r="AT9751" s="690"/>
      <c r="AU9751" s="690"/>
    </row>
    <row r="9752" spans="46:47">
      <c r="AT9752" s="690"/>
      <c r="AU9752" s="690"/>
    </row>
    <row r="9753" spans="46:47">
      <c r="AT9753" s="690"/>
      <c r="AU9753" s="690"/>
    </row>
    <row r="9754" spans="46:47">
      <c r="AT9754" s="690"/>
      <c r="AU9754" s="690"/>
    </row>
    <row r="9755" spans="46:47">
      <c r="AT9755" s="690"/>
      <c r="AU9755" s="690"/>
    </row>
    <row r="9756" spans="46:47">
      <c r="AT9756" s="690"/>
      <c r="AU9756" s="690"/>
    </row>
    <row r="9757" spans="46:47">
      <c r="AT9757" s="690"/>
      <c r="AU9757" s="690"/>
    </row>
    <row r="9758" spans="46:47">
      <c r="AT9758" s="690"/>
      <c r="AU9758" s="690"/>
    </row>
    <row r="9759" spans="46:47">
      <c r="AT9759" s="690"/>
      <c r="AU9759" s="690"/>
    </row>
    <row r="9760" spans="46:47">
      <c r="AT9760" s="690"/>
      <c r="AU9760" s="690"/>
    </row>
    <row r="9761" spans="46:47">
      <c r="AT9761" s="690"/>
      <c r="AU9761" s="690"/>
    </row>
    <row r="9762" spans="46:47">
      <c r="AT9762" s="690"/>
      <c r="AU9762" s="690"/>
    </row>
    <row r="9763" spans="46:47">
      <c r="AT9763" s="690"/>
      <c r="AU9763" s="690"/>
    </row>
    <row r="9764" spans="46:47">
      <c r="AT9764" s="690"/>
      <c r="AU9764" s="690"/>
    </row>
    <row r="9765" spans="46:47">
      <c r="AT9765" s="690"/>
      <c r="AU9765" s="690"/>
    </row>
    <row r="9766" spans="46:47">
      <c r="AT9766" s="690"/>
      <c r="AU9766" s="690"/>
    </row>
    <row r="9767" spans="46:47">
      <c r="AT9767" s="690"/>
      <c r="AU9767" s="690"/>
    </row>
    <row r="9768" spans="46:47">
      <c r="AT9768" s="690"/>
      <c r="AU9768" s="690"/>
    </row>
    <row r="9769" spans="46:47">
      <c r="AT9769" s="690"/>
      <c r="AU9769" s="690"/>
    </row>
    <row r="9770" spans="46:47">
      <c r="AT9770" s="690"/>
      <c r="AU9770" s="690"/>
    </row>
    <row r="9771" spans="46:47">
      <c r="AT9771" s="690"/>
      <c r="AU9771" s="690"/>
    </row>
    <row r="9772" spans="46:47">
      <c r="AT9772" s="690"/>
      <c r="AU9772" s="690"/>
    </row>
    <row r="9773" spans="46:47">
      <c r="AT9773" s="690"/>
      <c r="AU9773" s="690"/>
    </row>
    <row r="9774" spans="46:47">
      <c r="AT9774" s="690"/>
      <c r="AU9774" s="690"/>
    </row>
    <row r="9775" spans="46:47">
      <c r="AT9775" s="690"/>
      <c r="AU9775" s="690"/>
    </row>
    <row r="9776" spans="46:47">
      <c r="AT9776" s="690"/>
      <c r="AU9776" s="690"/>
    </row>
    <row r="9777" spans="46:47">
      <c r="AT9777" s="690"/>
      <c r="AU9777" s="690"/>
    </row>
    <row r="9778" spans="46:47">
      <c r="AT9778" s="690"/>
      <c r="AU9778" s="690"/>
    </row>
    <row r="9779" spans="46:47">
      <c r="AT9779" s="690"/>
      <c r="AU9779" s="690"/>
    </row>
    <row r="9780" spans="46:47">
      <c r="AT9780" s="690"/>
      <c r="AU9780" s="690"/>
    </row>
    <row r="9781" spans="46:47">
      <c r="AT9781" s="690"/>
      <c r="AU9781" s="690"/>
    </row>
    <row r="9782" spans="46:47">
      <c r="AT9782" s="690"/>
      <c r="AU9782" s="690"/>
    </row>
    <row r="9783" spans="46:47">
      <c r="AT9783" s="690"/>
      <c r="AU9783" s="690"/>
    </row>
    <row r="9784" spans="46:47">
      <c r="AT9784" s="690"/>
      <c r="AU9784" s="690"/>
    </row>
    <row r="9785" spans="46:47">
      <c r="AT9785" s="690"/>
      <c r="AU9785" s="690"/>
    </row>
    <row r="9786" spans="46:47">
      <c r="AT9786" s="690"/>
      <c r="AU9786" s="690"/>
    </row>
    <row r="9787" spans="46:47">
      <c r="AT9787" s="690"/>
      <c r="AU9787" s="690"/>
    </row>
    <row r="9788" spans="46:47">
      <c r="AT9788" s="690"/>
      <c r="AU9788" s="690"/>
    </row>
    <row r="9789" spans="46:47">
      <c r="AT9789" s="690"/>
      <c r="AU9789" s="690"/>
    </row>
    <row r="9790" spans="46:47">
      <c r="AT9790" s="690"/>
      <c r="AU9790" s="690"/>
    </row>
    <row r="9791" spans="46:47">
      <c r="AT9791" s="690"/>
      <c r="AU9791" s="690"/>
    </row>
    <row r="9792" spans="46:47">
      <c r="AT9792" s="690"/>
      <c r="AU9792" s="690"/>
    </row>
    <row r="9793" spans="46:47">
      <c r="AT9793" s="690"/>
      <c r="AU9793" s="690"/>
    </row>
    <row r="9794" spans="46:47">
      <c r="AT9794" s="690"/>
      <c r="AU9794" s="690"/>
    </row>
    <row r="9795" spans="46:47">
      <c r="AT9795" s="690"/>
      <c r="AU9795" s="690"/>
    </row>
    <row r="9796" spans="46:47">
      <c r="AT9796" s="690"/>
      <c r="AU9796" s="690"/>
    </row>
    <row r="9797" spans="46:47">
      <c r="AT9797" s="690"/>
      <c r="AU9797" s="690"/>
    </row>
    <row r="9798" spans="46:47">
      <c r="AT9798" s="690"/>
      <c r="AU9798" s="690"/>
    </row>
    <row r="9799" spans="46:47">
      <c r="AT9799" s="690"/>
      <c r="AU9799" s="690"/>
    </row>
    <row r="9800" spans="46:47">
      <c r="AT9800" s="690"/>
      <c r="AU9800" s="690"/>
    </row>
    <row r="9801" spans="46:47">
      <c r="AT9801" s="690"/>
      <c r="AU9801" s="690"/>
    </row>
    <row r="9802" spans="46:47">
      <c r="AT9802" s="690"/>
      <c r="AU9802" s="690"/>
    </row>
    <row r="9803" spans="46:47">
      <c r="AT9803" s="690"/>
      <c r="AU9803" s="690"/>
    </row>
    <row r="9804" spans="46:47">
      <c r="AT9804" s="690"/>
      <c r="AU9804" s="690"/>
    </row>
    <row r="9805" spans="46:47">
      <c r="AT9805" s="690"/>
      <c r="AU9805" s="690"/>
    </row>
    <row r="9806" spans="46:47">
      <c r="AT9806" s="690"/>
      <c r="AU9806" s="690"/>
    </row>
    <row r="9807" spans="46:47">
      <c r="AT9807" s="690"/>
      <c r="AU9807" s="690"/>
    </row>
    <row r="9808" spans="46:47">
      <c r="AT9808" s="690"/>
      <c r="AU9808" s="690"/>
    </row>
    <row r="9809" spans="46:47">
      <c r="AT9809" s="690"/>
      <c r="AU9809" s="690"/>
    </row>
    <row r="9810" spans="46:47">
      <c r="AT9810" s="690"/>
      <c r="AU9810" s="690"/>
    </row>
    <row r="9811" spans="46:47">
      <c r="AT9811" s="690"/>
      <c r="AU9811" s="690"/>
    </row>
    <row r="9812" spans="46:47">
      <c r="AT9812" s="690"/>
      <c r="AU9812" s="690"/>
    </row>
    <row r="9813" spans="46:47">
      <c r="AT9813" s="690"/>
      <c r="AU9813" s="690"/>
    </row>
    <row r="9814" spans="46:47">
      <c r="AT9814" s="690"/>
      <c r="AU9814" s="690"/>
    </row>
    <row r="9815" spans="46:47">
      <c r="AT9815" s="690"/>
      <c r="AU9815" s="690"/>
    </row>
    <row r="9816" spans="46:47">
      <c r="AT9816" s="690"/>
      <c r="AU9816" s="690"/>
    </row>
    <row r="9817" spans="46:47">
      <c r="AT9817" s="690"/>
      <c r="AU9817" s="690"/>
    </row>
    <row r="9818" spans="46:47">
      <c r="AT9818" s="690"/>
      <c r="AU9818" s="690"/>
    </row>
    <row r="9819" spans="46:47">
      <c r="AT9819" s="690"/>
      <c r="AU9819" s="690"/>
    </row>
    <row r="9820" spans="46:47">
      <c r="AT9820" s="690"/>
      <c r="AU9820" s="690"/>
    </row>
    <row r="9821" spans="46:47">
      <c r="AT9821" s="690"/>
      <c r="AU9821" s="690"/>
    </row>
    <row r="9822" spans="46:47">
      <c r="AT9822" s="690"/>
      <c r="AU9822" s="690"/>
    </row>
    <row r="9823" spans="46:47">
      <c r="AT9823" s="690"/>
      <c r="AU9823" s="690"/>
    </row>
    <row r="9824" spans="46:47">
      <c r="AT9824" s="690"/>
      <c r="AU9824" s="690"/>
    </row>
    <row r="9825" spans="46:47">
      <c r="AT9825" s="690"/>
      <c r="AU9825" s="690"/>
    </row>
    <row r="9826" spans="46:47">
      <c r="AT9826" s="690"/>
      <c r="AU9826" s="690"/>
    </row>
    <row r="9827" spans="46:47">
      <c r="AT9827" s="690"/>
      <c r="AU9827" s="690"/>
    </row>
    <row r="9828" spans="46:47">
      <c r="AT9828" s="690"/>
      <c r="AU9828" s="690"/>
    </row>
    <row r="9829" spans="46:47">
      <c r="AT9829" s="690"/>
      <c r="AU9829" s="690"/>
    </row>
    <row r="9830" spans="46:47">
      <c r="AT9830" s="690"/>
      <c r="AU9830" s="690"/>
    </row>
    <row r="9831" spans="46:47">
      <c r="AT9831" s="690"/>
      <c r="AU9831" s="690"/>
    </row>
    <row r="9832" spans="46:47">
      <c r="AT9832" s="690"/>
      <c r="AU9832" s="690"/>
    </row>
    <row r="9833" spans="46:47">
      <c r="AT9833" s="690"/>
      <c r="AU9833" s="690"/>
    </row>
    <row r="9834" spans="46:47">
      <c r="AT9834" s="690"/>
      <c r="AU9834" s="690"/>
    </row>
    <row r="9835" spans="46:47">
      <c r="AT9835" s="690"/>
      <c r="AU9835" s="690"/>
    </row>
    <row r="9836" spans="46:47">
      <c r="AT9836" s="690"/>
      <c r="AU9836" s="690"/>
    </row>
    <row r="9837" spans="46:47">
      <c r="AT9837" s="690"/>
      <c r="AU9837" s="690"/>
    </row>
    <row r="9838" spans="46:47">
      <c r="AT9838" s="690"/>
      <c r="AU9838" s="690"/>
    </row>
    <row r="9839" spans="46:47">
      <c r="AT9839" s="690"/>
      <c r="AU9839" s="690"/>
    </row>
    <row r="9840" spans="46:47">
      <c r="AT9840" s="690"/>
      <c r="AU9840" s="690"/>
    </row>
    <row r="9841" spans="46:47">
      <c r="AT9841" s="690"/>
      <c r="AU9841" s="690"/>
    </row>
    <row r="9842" spans="46:47">
      <c r="AT9842" s="690"/>
      <c r="AU9842" s="690"/>
    </row>
    <row r="9843" spans="46:47">
      <c r="AT9843" s="690"/>
      <c r="AU9843" s="690"/>
    </row>
    <row r="9844" spans="46:47">
      <c r="AT9844" s="690"/>
      <c r="AU9844" s="690"/>
    </row>
    <row r="9845" spans="46:47">
      <c r="AT9845" s="690"/>
      <c r="AU9845" s="690"/>
    </row>
    <row r="9846" spans="46:47">
      <c r="AT9846" s="690"/>
      <c r="AU9846" s="690"/>
    </row>
    <row r="9847" spans="46:47">
      <c r="AT9847" s="690"/>
      <c r="AU9847" s="690"/>
    </row>
    <row r="9848" spans="46:47">
      <c r="AT9848" s="690"/>
      <c r="AU9848" s="690"/>
    </row>
    <row r="9849" spans="46:47">
      <c r="AT9849" s="690"/>
      <c r="AU9849" s="690"/>
    </row>
    <row r="9850" spans="46:47">
      <c r="AT9850" s="690"/>
      <c r="AU9850" s="690"/>
    </row>
    <row r="9851" spans="46:47">
      <c r="AT9851" s="690"/>
      <c r="AU9851" s="690"/>
    </row>
    <row r="9852" spans="46:47">
      <c r="AT9852" s="690"/>
      <c r="AU9852" s="690"/>
    </row>
    <row r="9853" spans="46:47">
      <c r="AT9853" s="690"/>
      <c r="AU9853" s="690"/>
    </row>
    <row r="9854" spans="46:47">
      <c r="AT9854" s="690"/>
      <c r="AU9854" s="690"/>
    </row>
    <row r="9855" spans="46:47">
      <c r="AT9855" s="690"/>
      <c r="AU9855" s="690"/>
    </row>
    <row r="9856" spans="46:47">
      <c r="AT9856" s="690"/>
      <c r="AU9856" s="690"/>
    </row>
    <row r="9857" spans="46:47">
      <c r="AT9857" s="690"/>
      <c r="AU9857" s="690"/>
    </row>
    <row r="9858" spans="46:47">
      <c r="AT9858" s="690"/>
      <c r="AU9858" s="690"/>
    </row>
    <row r="9859" spans="46:47">
      <c r="AT9859" s="690"/>
      <c r="AU9859" s="690"/>
    </row>
    <row r="9860" spans="46:47">
      <c r="AT9860" s="690"/>
      <c r="AU9860" s="690"/>
    </row>
    <row r="9861" spans="46:47">
      <c r="AT9861" s="690"/>
      <c r="AU9861" s="690"/>
    </row>
    <row r="9862" spans="46:47">
      <c r="AT9862" s="690"/>
      <c r="AU9862" s="690"/>
    </row>
    <row r="9863" spans="46:47">
      <c r="AT9863" s="690"/>
      <c r="AU9863" s="690"/>
    </row>
    <row r="9864" spans="46:47">
      <c r="AT9864" s="690"/>
      <c r="AU9864" s="690"/>
    </row>
    <row r="9865" spans="46:47">
      <c r="AT9865" s="690"/>
      <c r="AU9865" s="690"/>
    </row>
    <row r="9866" spans="46:47">
      <c r="AT9866" s="690"/>
      <c r="AU9866" s="690"/>
    </row>
    <row r="9867" spans="46:47">
      <c r="AT9867" s="690"/>
      <c r="AU9867" s="690"/>
    </row>
    <row r="9868" spans="46:47">
      <c r="AT9868" s="690"/>
      <c r="AU9868" s="690"/>
    </row>
    <row r="9869" spans="46:47">
      <c r="AT9869" s="690"/>
      <c r="AU9869" s="690"/>
    </row>
    <row r="9870" spans="46:47">
      <c r="AT9870" s="690"/>
      <c r="AU9870" s="690"/>
    </row>
    <row r="9871" spans="46:47">
      <c r="AT9871" s="690"/>
      <c r="AU9871" s="690"/>
    </row>
    <row r="9872" spans="46:47">
      <c r="AT9872" s="690"/>
      <c r="AU9872" s="690"/>
    </row>
    <row r="9873" spans="46:47">
      <c r="AT9873" s="690"/>
      <c r="AU9873" s="690"/>
    </row>
    <row r="9874" spans="46:47">
      <c r="AT9874" s="690"/>
      <c r="AU9874" s="690"/>
    </row>
    <row r="9875" spans="46:47">
      <c r="AT9875" s="690"/>
      <c r="AU9875" s="690"/>
    </row>
    <row r="9876" spans="46:47">
      <c r="AT9876" s="690"/>
      <c r="AU9876" s="690"/>
    </row>
    <row r="9877" spans="46:47">
      <c r="AT9877" s="690"/>
      <c r="AU9877" s="690"/>
    </row>
    <row r="9878" spans="46:47">
      <c r="AT9878" s="690"/>
      <c r="AU9878" s="690"/>
    </row>
    <row r="9879" spans="46:47">
      <c r="AT9879" s="690"/>
      <c r="AU9879" s="690"/>
    </row>
    <row r="9880" spans="46:47">
      <c r="AT9880" s="690"/>
      <c r="AU9880" s="690"/>
    </row>
    <row r="9881" spans="46:47">
      <c r="AT9881" s="690"/>
      <c r="AU9881" s="690"/>
    </row>
    <row r="9882" spans="46:47">
      <c r="AT9882" s="690"/>
      <c r="AU9882" s="690"/>
    </row>
    <row r="9883" spans="46:47">
      <c r="AT9883" s="690"/>
      <c r="AU9883" s="690"/>
    </row>
    <row r="9884" spans="46:47">
      <c r="AT9884" s="690"/>
      <c r="AU9884" s="690"/>
    </row>
    <row r="9885" spans="46:47">
      <c r="AT9885" s="690"/>
      <c r="AU9885" s="690"/>
    </row>
    <row r="9886" spans="46:47">
      <c r="AT9886" s="690"/>
      <c r="AU9886" s="690"/>
    </row>
    <row r="9887" spans="46:47">
      <c r="AT9887" s="690"/>
      <c r="AU9887" s="690"/>
    </row>
    <row r="9888" spans="46:47">
      <c r="AT9888" s="690"/>
      <c r="AU9888" s="690"/>
    </row>
    <row r="9889" spans="46:47">
      <c r="AT9889" s="690"/>
      <c r="AU9889" s="690"/>
    </row>
    <row r="9890" spans="46:47">
      <c r="AT9890" s="690"/>
      <c r="AU9890" s="690"/>
    </row>
    <row r="9891" spans="46:47">
      <c r="AT9891" s="690"/>
      <c r="AU9891" s="690"/>
    </row>
    <row r="9892" spans="46:47">
      <c r="AT9892" s="690"/>
      <c r="AU9892" s="690"/>
    </row>
    <row r="9893" spans="46:47">
      <c r="AT9893" s="690"/>
      <c r="AU9893" s="690"/>
    </row>
    <row r="9894" spans="46:47">
      <c r="AT9894" s="690"/>
      <c r="AU9894" s="690"/>
    </row>
    <row r="9895" spans="46:47">
      <c r="AT9895" s="690"/>
      <c r="AU9895" s="690"/>
    </row>
    <row r="9896" spans="46:47">
      <c r="AT9896" s="690"/>
      <c r="AU9896" s="690"/>
    </row>
    <row r="9897" spans="46:47">
      <c r="AT9897" s="690"/>
      <c r="AU9897" s="690"/>
    </row>
    <row r="9898" spans="46:47">
      <c r="AT9898" s="690"/>
      <c r="AU9898" s="690"/>
    </row>
    <row r="9899" spans="46:47">
      <c r="AT9899" s="690"/>
      <c r="AU9899" s="690"/>
    </row>
    <row r="9900" spans="46:47">
      <c r="AT9900" s="690"/>
      <c r="AU9900" s="690"/>
    </row>
    <row r="9901" spans="46:47">
      <c r="AT9901" s="690"/>
      <c r="AU9901" s="690"/>
    </row>
    <row r="9902" spans="46:47">
      <c r="AT9902" s="690"/>
      <c r="AU9902" s="690"/>
    </row>
    <row r="9903" spans="46:47">
      <c r="AT9903" s="690"/>
      <c r="AU9903" s="690"/>
    </row>
    <row r="9904" spans="46:47">
      <c r="AT9904" s="690"/>
      <c r="AU9904" s="690"/>
    </row>
    <row r="9905" spans="46:47">
      <c r="AT9905" s="690"/>
      <c r="AU9905" s="690"/>
    </row>
    <row r="9906" spans="46:47">
      <c r="AT9906" s="690"/>
      <c r="AU9906" s="690"/>
    </row>
    <row r="9907" spans="46:47">
      <c r="AT9907" s="690"/>
      <c r="AU9907" s="690"/>
    </row>
    <row r="9908" spans="46:47">
      <c r="AT9908" s="690"/>
      <c r="AU9908" s="690"/>
    </row>
    <row r="9909" spans="46:47">
      <c r="AT9909" s="690"/>
      <c r="AU9909" s="690"/>
    </row>
    <row r="9910" spans="46:47">
      <c r="AT9910" s="690"/>
      <c r="AU9910" s="690"/>
    </row>
    <row r="9911" spans="46:47">
      <c r="AT9911" s="690"/>
      <c r="AU9911" s="690"/>
    </row>
    <row r="9912" spans="46:47">
      <c r="AT9912" s="690"/>
      <c r="AU9912" s="690"/>
    </row>
    <row r="9913" spans="46:47">
      <c r="AT9913" s="690"/>
      <c r="AU9913" s="690"/>
    </row>
    <row r="9914" spans="46:47">
      <c r="AT9914" s="690"/>
      <c r="AU9914" s="690"/>
    </row>
    <row r="9915" spans="46:47">
      <c r="AT9915" s="690"/>
      <c r="AU9915" s="690"/>
    </row>
    <row r="9916" spans="46:47">
      <c r="AT9916" s="690"/>
      <c r="AU9916" s="690"/>
    </row>
    <row r="9917" spans="46:47">
      <c r="AT9917" s="690"/>
      <c r="AU9917" s="690"/>
    </row>
    <row r="9918" spans="46:47">
      <c r="AT9918" s="690"/>
      <c r="AU9918" s="690"/>
    </row>
    <row r="9919" spans="46:47">
      <c r="AT9919" s="690"/>
      <c r="AU9919" s="690"/>
    </row>
    <row r="9920" spans="46:47">
      <c r="AT9920" s="690"/>
      <c r="AU9920" s="690"/>
    </row>
    <row r="9921" spans="46:47">
      <c r="AT9921" s="690"/>
      <c r="AU9921" s="690"/>
    </row>
    <row r="9922" spans="46:47">
      <c r="AT9922" s="690"/>
      <c r="AU9922" s="690"/>
    </row>
    <row r="9923" spans="46:47">
      <c r="AT9923" s="690"/>
      <c r="AU9923" s="690"/>
    </row>
    <row r="9924" spans="46:47">
      <c r="AT9924" s="690"/>
      <c r="AU9924" s="690"/>
    </row>
    <row r="9925" spans="46:47">
      <c r="AT9925" s="690"/>
      <c r="AU9925" s="690"/>
    </row>
    <row r="9926" spans="46:47">
      <c r="AT9926" s="690"/>
      <c r="AU9926" s="690"/>
    </row>
    <row r="9927" spans="46:47">
      <c r="AT9927" s="690"/>
      <c r="AU9927" s="690"/>
    </row>
    <row r="9928" spans="46:47">
      <c r="AT9928" s="690"/>
      <c r="AU9928" s="690"/>
    </row>
    <row r="9929" spans="46:47">
      <c r="AT9929" s="690"/>
      <c r="AU9929" s="690"/>
    </row>
    <row r="9930" spans="46:47">
      <c r="AT9930" s="690"/>
      <c r="AU9930" s="690"/>
    </row>
    <row r="9931" spans="46:47">
      <c r="AT9931" s="690"/>
      <c r="AU9931" s="690"/>
    </row>
    <row r="9932" spans="46:47">
      <c r="AT9932" s="690"/>
      <c r="AU9932" s="690"/>
    </row>
    <row r="9933" spans="46:47">
      <c r="AT9933" s="690"/>
      <c r="AU9933" s="690"/>
    </row>
    <row r="9934" spans="46:47">
      <c r="AT9934" s="690"/>
      <c r="AU9934" s="690"/>
    </row>
    <row r="9935" spans="46:47">
      <c r="AT9935" s="690"/>
      <c r="AU9935" s="690"/>
    </row>
    <row r="9936" spans="46:47">
      <c r="AT9936" s="690"/>
      <c r="AU9936" s="690"/>
    </row>
    <row r="9937" spans="46:47">
      <c r="AT9937" s="690"/>
      <c r="AU9937" s="690"/>
    </row>
    <row r="9938" spans="46:47">
      <c r="AT9938" s="690"/>
      <c r="AU9938" s="690"/>
    </row>
    <row r="9939" spans="46:47">
      <c r="AT9939" s="690"/>
      <c r="AU9939" s="690"/>
    </row>
    <row r="9940" spans="46:47">
      <c r="AT9940" s="690"/>
      <c r="AU9940" s="690"/>
    </row>
    <row r="9941" spans="46:47">
      <c r="AT9941" s="690"/>
      <c r="AU9941" s="690"/>
    </row>
    <row r="9942" spans="46:47">
      <c r="AT9942" s="690"/>
      <c r="AU9942" s="690"/>
    </row>
    <row r="9943" spans="46:47">
      <c r="AT9943" s="690"/>
      <c r="AU9943" s="690"/>
    </row>
    <row r="9944" spans="46:47">
      <c r="AT9944" s="690"/>
      <c r="AU9944" s="690"/>
    </row>
    <row r="9945" spans="46:47">
      <c r="AT9945" s="690"/>
      <c r="AU9945" s="690"/>
    </row>
    <row r="9946" spans="46:47">
      <c r="AT9946" s="690"/>
      <c r="AU9946" s="690"/>
    </row>
    <row r="9947" spans="46:47">
      <c r="AT9947" s="690"/>
      <c r="AU9947" s="690"/>
    </row>
    <row r="9948" spans="46:47">
      <c r="AT9948" s="690"/>
      <c r="AU9948" s="690"/>
    </row>
    <row r="9949" spans="46:47">
      <c r="AT9949" s="690"/>
      <c r="AU9949" s="690"/>
    </row>
    <row r="9950" spans="46:47">
      <c r="AT9950" s="690"/>
      <c r="AU9950" s="690"/>
    </row>
    <row r="9951" spans="46:47">
      <c r="AT9951" s="690"/>
      <c r="AU9951" s="690"/>
    </row>
    <row r="9952" spans="46:47">
      <c r="AT9952" s="690"/>
      <c r="AU9952" s="690"/>
    </row>
    <row r="9953" spans="46:47">
      <c r="AT9953" s="690"/>
      <c r="AU9953" s="690"/>
    </row>
    <row r="9954" spans="46:47">
      <c r="AT9954" s="690"/>
      <c r="AU9954" s="690"/>
    </row>
    <row r="9955" spans="46:47">
      <c r="AT9955" s="690"/>
      <c r="AU9955" s="690"/>
    </row>
    <row r="9956" spans="46:47">
      <c r="AT9956" s="690"/>
      <c r="AU9956" s="690"/>
    </row>
    <row r="9957" spans="46:47">
      <c r="AT9957" s="690"/>
      <c r="AU9957" s="690"/>
    </row>
    <row r="9958" spans="46:47">
      <c r="AT9958" s="690"/>
      <c r="AU9958" s="690"/>
    </row>
    <row r="9959" spans="46:47">
      <c r="AT9959" s="690"/>
      <c r="AU9959" s="690"/>
    </row>
    <row r="9960" spans="46:47">
      <c r="AT9960" s="690"/>
      <c r="AU9960" s="690"/>
    </row>
    <row r="9961" spans="46:47">
      <c r="AT9961" s="690"/>
      <c r="AU9961" s="690"/>
    </row>
    <row r="9962" spans="46:47">
      <c r="AT9962" s="690"/>
      <c r="AU9962" s="690"/>
    </row>
    <row r="9963" spans="46:47">
      <c r="AT9963" s="690"/>
      <c r="AU9963" s="690"/>
    </row>
    <row r="9964" spans="46:47">
      <c r="AT9964" s="690"/>
      <c r="AU9964" s="690"/>
    </row>
    <row r="9965" spans="46:47">
      <c r="AT9965" s="690"/>
      <c r="AU9965" s="690"/>
    </row>
    <row r="9966" spans="46:47">
      <c r="AT9966" s="690"/>
      <c r="AU9966" s="690"/>
    </row>
    <row r="9967" spans="46:47">
      <c r="AT9967" s="690"/>
      <c r="AU9967" s="690"/>
    </row>
    <row r="9968" spans="46:47">
      <c r="AT9968" s="690"/>
      <c r="AU9968" s="690"/>
    </row>
    <row r="9969" spans="46:47">
      <c r="AT9969" s="690"/>
      <c r="AU9969" s="690"/>
    </row>
    <row r="9970" spans="46:47">
      <c r="AT9970" s="690"/>
      <c r="AU9970" s="690"/>
    </row>
    <row r="9971" spans="46:47">
      <c r="AT9971" s="690"/>
      <c r="AU9971" s="690"/>
    </row>
    <row r="9972" spans="46:47">
      <c r="AT9972" s="690"/>
      <c r="AU9972" s="690"/>
    </row>
    <row r="9973" spans="46:47">
      <c r="AT9973" s="690"/>
      <c r="AU9973" s="690"/>
    </row>
    <row r="9974" spans="46:47">
      <c r="AT9974" s="690"/>
      <c r="AU9974" s="690"/>
    </row>
    <row r="9975" spans="46:47">
      <c r="AT9975" s="690"/>
      <c r="AU9975" s="690"/>
    </row>
    <row r="9976" spans="46:47">
      <c r="AT9976" s="690"/>
      <c r="AU9976" s="690"/>
    </row>
    <row r="9977" spans="46:47">
      <c r="AT9977" s="690"/>
      <c r="AU9977" s="690"/>
    </row>
    <row r="9978" spans="46:47">
      <c r="AT9978" s="690"/>
      <c r="AU9978" s="690"/>
    </row>
    <row r="9979" spans="46:47">
      <c r="AT9979" s="690"/>
      <c r="AU9979" s="690"/>
    </row>
    <row r="9980" spans="46:47">
      <c r="AT9980" s="690"/>
      <c r="AU9980" s="690"/>
    </row>
    <row r="9981" spans="46:47">
      <c r="AT9981" s="690"/>
      <c r="AU9981" s="690"/>
    </row>
    <row r="9982" spans="46:47">
      <c r="AT9982" s="690"/>
      <c r="AU9982" s="690"/>
    </row>
    <row r="9983" spans="46:47">
      <c r="AT9983" s="690"/>
      <c r="AU9983" s="690"/>
    </row>
    <row r="9984" spans="46:47">
      <c r="AT9984" s="690"/>
      <c r="AU9984" s="690"/>
    </row>
    <row r="9985" spans="46:47">
      <c r="AT9985" s="690"/>
      <c r="AU9985" s="690"/>
    </row>
    <row r="9986" spans="46:47">
      <c r="AT9986" s="690"/>
      <c r="AU9986" s="690"/>
    </row>
    <row r="9987" spans="46:47">
      <c r="AT9987" s="690"/>
      <c r="AU9987" s="690"/>
    </row>
    <row r="9988" spans="46:47">
      <c r="AT9988" s="690"/>
      <c r="AU9988" s="690"/>
    </row>
    <row r="9989" spans="46:47">
      <c r="AT9989" s="690"/>
      <c r="AU9989" s="690"/>
    </row>
    <row r="9990" spans="46:47">
      <c r="AT9990" s="690"/>
      <c r="AU9990" s="690"/>
    </row>
    <row r="9991" spans="46:47">
      <c r="AT9991" s="690"/>
      <c r="AU9991" s="690"/>
    </row>
    <row r="9992" spans="46:47">
      <c r="AT9992" s="690"/>
      <c r="AU9992" s="690"/>
    </row>
    <row r="9993" spans="46:47">
      <c r="AT9993" s="690"/>
      <c r="AU9993" s="690"/>
    </row>
    <row r="9994" spans="46:47">
      <c r="AT9994" s="690"/>
      <c r="AU9994" s="690"/>
    </row>
    <row r="9995" spans="46:47">
      <c r="AT9995" s="690"/>
      <c r="AU9995" s="690"/>
    </row>
    <row r="9996" spans="46:47">
      <c r="AT9996" s="690"/>
      <c r="AU9996" s="690"/>
    </row>
    <row r="9997" spans="46:47">
      <c r="AT9997" s="690"/>
      <c r="AU9997" s="690"/>
    </row>
    <row r="9998" spans="46:47">
      <c r="AT9998" s="690"/>
      <c r="AU9998" s="690"/>
    </row>
    <row r="9999" spans="46:47">
      <c r="AT9999" s="690"/>
      <c r="AU9999" s="690"/>
    </row>
    <row r="10000" spans="46:47">
      <c r="AT10000" s="690"/>
      <c r="AU10000" s="690"/>
    </row>
    <row r="10001" spans="46:47">
      <c r="AT10001" s="690"/>
      <c r="AU10001" s="690"/>
    </row>
    <row r="10002" spans="46:47">
      <c r="AT10002" s="690"/>
      <c r="AU10002" s="690"/>
    </row>
    <row r="10003" spans="46:47">
      <c r="AT10003" s="690"/>
      <c r="AU10003" s="690"/>
    </row>
    <row r="10004" spans="46:47">
      <c r="AT10004" s="690"/>
      <c r="AU10004" s="690"/>
    </row>
    <row r="10005" spans="46:47">
      <c r="AT10005" s="690"/>
      <c r="AU10005" s="690"/>
    </row>
    <row r="10006" spans="46:47">
      <c r="AT10006" s="690"/>
      <c r="AU10006" s="690"/>
    </row>
    <row r="10007" spans="46:47">
      <c r="AT10007" s="690"/>
      <c r="AU10007" s="690"/>
    </row>
    <row r="10008" spans="46:47">
      <c r="AT10008" s="690"/>
      <c r="AU10008" s="690"/>
    </row>
    <row r="10009" spans="46:47">
      <c r="AT10009" s="690"/>
      <c r="AU10009" s="690"/>
    </row>
    <row r="10010" spans="46:47">
      <c r="AT10010" s="690"/>
      <c r="AU10010" s="690"/>
    </row>
    <row r="10011" spans="46:47">
      <c r="AT10011" s="690"/>
      <c r="AU10011" s="690"/>
    </row>
    <row r="10012" spans="46:47">
      <c r="AT10012" s="690"/>
      <c r="AU10012" s="690"/>
    </row>
    <row r="10013" spans="46:47">
      <c r="AT10013" s="690"/>
      <c r="AU10013" s="690"/>
    </row>
    <row r="10014" spans="46:47">
      <c r="AT10014" s="690"/>
      <c r="AU10014" s="690"/>
    </row>
    <row r="10015" spans="46:47">
      <c r="AT10015" s="690"/>
      <c r="AU10015" s="690"/>
    </row>
    <row r="10016" spans="46:47">
      <c r="AT10016" s="690"/>
      <c r="AU10016" s="690"/>
    </row>
    <row r="10017" spans="46:47">
      <c r="AT10017" s="690"/>
      <c r="AU10017" s="690"/>
    </row>
    <row r="10018" spans="46:47">
      <c r="AT10018" s="690"/>
      <c r="AU10018" s="690"/>
    </row>
    <row r="10019" spans="46:47">
      <c r="AT10019" s="690"/>
      <c r="AU10019" s="690"/>
    </row>
    <row r="10020" spans="46:47">
      <c r="AT10020" s="690"/>
      <c r="AU10020" s="690"/>
    </row>
    <row r="10021" spans="46:47">
      <c r="AT10021" s="690"/>
      <c r="AU10021" s="690"/>
    </row>
    <row r="10022" spans="46:47">
      <c r="AT10022" s="690"/>
      <c r="AU10022" s="690"/>
    </row>
    <row r="10023" spans="46:47">
      <c r="AT10023" s="690"/>
      <c r="AU10023" s="690"/>
    </row>
    <row r="10024" spans="46:47">
      <c r="AT10024" s="690"/>
      <c r="AU10024" s="690"/>
    </row>
    <row r="10025" spans="46:47">
      <c r="AT10025" s="690"/>
      <c r="AU10025" s="690"/>
    </row>
    <row r="10026" spans="46:47">
      <c r="AT10026" s="690"/>
      <c r="AU10026" s="690"/>
    </row>
    <row r="10027" spans="46:47">
      <c r="AT10027" s="690"/>
      <c r="AU10027" s="690"/>
    </row>
    <row r="10028" spans="46:47">
      <c r="AT10028" s="690"/>
      <c r="AU10028" s="690"/>
    </row>
    <row r="10029" spans="46:47">
      <c r="AT10029" s="690"/>
      <c r="AU10029" s="690"/>
    </row>
    <row r="10030" spans="46:47">
      <c r="AT10030" s="690"/>
      <c r="AU10030" s="690"/>
    </row>
    <row r="10031" spans="46:47">
      <c r="AT10031" s="690"/>
      <c r="AU10031" s="690"/>
    </row>
    <row r="10032" spans="46:47">
      <c r="AT10032" s="690"/>
      <c r="AU10032" s="690"/>
    </row>
    <row r="10033" spans="46:47">
      <c r="AT10033" s="690"/>
      <c r="AU10033" s="690"/>
    </row>
    <row r="10034" spans="46:47">
      <c r="AT10034" s="690"/>
      <c r="AU10034" s="690"/>
    </row>
    <row r="10035" spans="46:47">
      <c r="AT10035" s="690"/>
      <c r="AU10035" s="690"/>
    </row>
    <row r="10036" spans="46:47">
      <c r="AT10036" s="690"/>
      <c r="AU10036" s="690"/>
    </row>
    <row r="10037" spans="46:47">
      <c r="AT10037" s="690"/>
      <c r="AU10037" s="690"/>
    </row>
    <row r="10038" spans="46:47">
      <c r="AT10038" s="690"/>
      <c r="AU10038" s="690"/>
    </row>
    <row r="10039" spans="46:47">
      <c r="AT10039" s="690"/>
      <c r="AU10039" s="690"/>
    </row>
    <row r="10040" spans="46:47">
      <c r="AT10040" s="690"/>
      <c r="AU10040" s="690"/>
    </row>
    <row r="10041" spans="46:47">
      <c r="AT10041" s="690"/>
      <c r="AU10041" s="690"/>
    </row>
    <row r="10042" spans="46:47">
      <c r="AT10042" s="690"/>
      <c r="AU10042" s="690"/>
    </row>
    <row r="10043" spans="46:47">
      <c r="AT10043" s="690"/>
      <c r="AU10043" s="690"/>
    </row>
    <row r="10044" spans="46:47">
      <c r="AT10044" s="690"/>
      <c r="AU10044" s="690"/>
    </row>
    <row r="10045" spans="46:47">
      <c r="AT10045" s="690"/>
      <c r="AU10045" s="690"/>
    </row>
    <row r="10046" spans="46:47">
      <c r="AT10046" s="690"/>
      <c r="AU10046" s="690"/>
    </row>
    <row r="10047" spans="46:47">
      <c r="AT10047" s="690"/>
      <c r="AU10047" s="690"/>
    </row>
    <row r="10048" spans="46:47">
      <c r="AT10048" s="690"/>
      <c r="AU10048" s="690"/>
    </row>
    <row r="10049" spans="46:47">
      <c r="AT10049" s="690"/>
      <c r="AU10049" s="690"/>
    </row>
    <row r="10050" spans="46:47">
      <c r="AT10050" s="690"/>
      <c r="AU10050" s="690"/>
    </row>
    <row r="10051" spans="46:47">
      <c r="AT10051" s="690"/>
      <c r="AU10051" s="690"/>
    </row>
    <row r="10052" spans="46:47">
      <c r="AT10052" s="690"/>
      <c r="AU10052" s="690"/>
    </row>
    <row r="10053" spans="46:47">
      <c r="AT10053" s="690"/>
      <c r="AU10053" s="690"/>
    </row>
    <row r="10054" spans="46:47">
      <c r="AT10054" s="690"/>
      <c r="AU10054" s="690"/>
    </row>
    <row r="10055" spans="46:47">
      <c r="AT10055" s="690"/>
      <c r="AU10055" s="690"/>
    </row>
    <row r="10056" spans="46:47">
      <c r="AT10056" s="690"/>
      <c r="AU10056" s="690"/>
    </row>
    <row r="10057" spans="46:47">
      <c r="AT10057" s="690"/>
      <c r="AU10057" s="690"/>
    </row>
    <row r="10058" spans="46:47">
      <c r="AT10058" s="690"/>
      <c r="AU10058" s="690"/>
    </row>
    <row r="10059" spans="46:47">
      <c r="AT10059" s="690"/>
      <c r="AU10059" s="690"/>
    </row>
    <row r="10060" spans="46:47">
      <c r="AT10060" s="690"/>
      <c r="AU10060" s="690"/>
    </row>
    <row r="10061" spans="46:47">
      <c r="AT10061" s="690"/>
      <c r="AU10061" s="690"/>
    </row>
    <row r="10062" spans="46:47">
      <c r="AT10062" s="690"/>
      <c r="AU10062" s="690"/>
    </row>
    <row r="10063" spans="46:47">
      <c r="AT10063" s="690"/>
      <c r="AU10063" s="690"/>
    </row>
    <row r="10064" spans="46:47">
      <c r="AT10064" s="690"/>
      <c r="AU10064" s="690"/>
    </row>
    <row r="10065" spans="46:47">
      <c r="AT10065" s="690"/>
      <c r="AU10065" s="690"/>
    </row>
    <row r="10066" spans="46:47">
      <c r="AT10066" s="690"/>
      <c r="AU10066" s="690"/>
    </row>
    <row r="10067" spans="46:47">
      <c r="AT10067" s="690"/>
      <c r="AU10067" s="690"/>
    </row>
    <row r="10068" spans="46:47">
      <c r="AT10068" s="690"/>
      <c r="AU10068" s="690"/>
    </row>
    <row r="10069" spans="46:47">
      <c r="AT10069" s="690"/>
      <c r="AU10069" s="690"/>
    </row>
    <row r="10070" spans="46:47">
      <c r="AT10070" s="690"/>
      <c r="AU10070" s="690"/>
    </row>
    <row r="10071" spans="46:47">
      <c r="AT10071" s="690"/>
      <c r="AU10071" s="690"/>
    </row>
    <row r="10072" spans="46:47">
      <c r="AT10072" s="690"/>
      <c r="AU10072" s="690"/>
    </row>
    <row r="10073" spans="46:47">
      <c r="AT10073" s="690"/>
      <c r="AU10073" s="690"/>
    </row>
    <row r="10074" spans="46:47">
      <c r="AT10074" s="690"/>
      <c r="AU10074" s="690"/>
    </row>
    <row r="10075" spans="46:47">
      <c r="AT10075" s="690"/>
      <c r="AU10075" s="690"/>
    </row>
    <row r="10076" spans="46:47">
      <c r="AT10076" s="690"/>
      <c r="AU10076" s="690"/>
    </row>
    <row r="10077" spans="46:47">
      <c r="AT10077" s="690"/>
      <c r="AU10077" s="690"/>
    </row>
    <row r="10078" spans="46:47">
      <c r="AT10078" s="690"/>
      <c r="AU10078" s="690"/>
    </row>
    <row r="10079" spans="46:47">
      <c r="AT10079" s="690"/>
      <c r="AU10079" s="690"/>
    </row>
    <row r="10080" spans="46:47">
      <c r="AT10080" s="690"/>
      <c r="AU10080" s="690"/>
    </row>
    <row r="10081" spans="46:47">
      <c r="AT10081" s="690"/>
      <c r="AU10081" s="690"/>
    </row>
    <row r="10082" spans="46:47">
      <c r="AT10082" s="690"/>
      <c r="AU10082" s="690"/>
    </row>
    <row r="10083" spans="46:47">
      <c r="AT10083" s="690"/>
      <c r="AU10083" s="690"/>
    </row>
    <row r="10084" spans="46:47">
      <c r="AT10084" s="690"/>
      <c r="AU10084" s="690"/>
    </row>
    <row r="10085" spans="46:47">
      <c r="AT10085" s="690"/>
      <c r="AU10085" s="690"/>
    </row>
    <row r="10086" spans="46:47">
      <c r="AT10086" s="690"/>
      <c r="AU10086" s="690"/>
    </row>
    <row r="10087" spans="46:47">
      <c r="AT10087" s="690"/>
      <c r="AU10087" s="690"/>
    </row>
    <row r="10088" spans="46:47">
      <c r="AT10088" s="690"/>
      <c r="AU10088" s="690"/>
    </row>
    <row r="10089" spans="46:47">
      <c r="AT10089" s="690"/>
      <c r="AU10089" s="690"/>
    </row>
    <row r="10090" spans="46:47">
      <c r="AT10090" s="690"/>
      <c r="AU10090" s="690"/>
    </row>
    <row r="10091" spans="46:47">
      <c r="AT10091" s="690"/>
      <c r="AU10091" s="690"/>
    </row>
    <row r="10092" spans="46:47">
      <c r="AT10092" s="690"/>
      <c r="AU10092" s="690"/>
    </row>
    <row r="10093" spans="46:47">
      <c r="AT10093" s="690"/>
      <c r="AU10093" s="690"/>
    </row>
    <row r="10094" spans="46:47">
      <c r="AT10094" s="690"/>
      <c r="AU10094" s="690"/>
    </row>
    <row r="10095" spans="46:47">
      <c r="AT10095" s="690"/>
      <c r="AU10095" s="690"/>
    </row>
    <row r="10096" spans="46:47">
      <c r="AT10096" s="690"/>
      <c r="AU10096" s="690"/>
    </row>
    <row r="10097" spans="46:47">
      <c r="AT10097" s="690"/>
      <c r="AU10097" s="690"/>
    </row>
    <row r="10098" spans="46:47">
      <c r="AT10098" s="690"/>
      <c r="AU10098" s="690"/>
    </row>
    <row r="10099" spans="46:47">
      <c r="AT10099" s="690"/>
      <c r="AU10099" s="690"/>
    </row>
    <row r="10100" spans="46:47">
      <c r="AT10100" s="690"/>
      <c r="AU10100" s="690"/>
    </row>
    <row r="10101" spans="46:47">
      <c r="AT10101" s="690"/>
      <c r="AU10101" s="690"/>
    </row>
    <row r="10102" spans="46:47">
      <c r="AT10102" s="690"/>
      <c r="AU10102" s="690"/>
    </row>
    <row r="10103" spans="46:47">
      <c r="AT10103" s="690"/>
      <c r="AU10103" s="690"/>
    </row>
    <row r="10104" spans="46:47">
      <c r="AT10104" s="690"/>
      <c r="AU10104" s="690"/>
    </row>
    <row r="10105" spans="46:47">
      <c r="AT10105" s="690"/>
      <c r="AU10105" s="690"/>
    </row>
    <row r="10106" spans="46:47">
      <c r="AT10106" s="690"/>
      <c r="AU10106" s="690"/>
    </row>
    <row r="10107" spans="46:47">
      <c r="AT10107" s="690"/>
      <c r="AU10107" s="690"/>
    </row>
    <row r="10108" spans="46:47">
      <c r="AT10108" s="690"/>
      <c r="AU10108" s="690"/>
    </row>
    <row r="10109" spans="46:47">
      <c r="AT10109" s="690"/>
      <c r="AU10109" s="690"/>
    </row>
    <row r="10110" spans="46:47">
      <c r="AT10110" s="690"/>
      <c r="AU10110" s="690"/>
    </row>
    <row r="10111" spans="46:47">
      <c r="AT10111" s="690"/>
      <c r="AU10111" s="690"/>
    </row>
    <row r="10112" spans="46:47">
      <c r="AT10112" s="690"/>
      <c r="AU10112" s="690"/>
    </row>
    <row r="10113" spans="46:47">
      <c r="AT10113" s="690"/>
      <c r="AU10113" s="690"/>
    </row>
    <row r="10114" spans="46:47">
      <c r="AT10114" s="690"/>
      <c r="AU10114" s="690"/>
    </row>
    <row r="10115" spans="46:47">
      <c r="AT10115" s="690"/>
      <c r="AU10115" s="690"/>
    </row>
    <row r="10116" spans="46:47">
      <c r="AT10116" s="690"/>
      <c r="AU10116" s="690"/>
    </row>
    <row r="10117" spans="46:47">
      <c r="AT10117" s="690"/>
      <c r="AU10117" s="690"/>
    </row>
    <row r="10118" spans="46:47">
      <c r="AT10118" s="690"/>
      <c r="AU10118" s="690"/>
    </row>
    <row r="10119" spans="46:47">
      <c r="AT10119" s="690"/>
      <c r="AU10119" s="690"/>
    </row>
    <row r="10120" spans="46:47">
      <c r="AT10120" s="690"/>
      <c r="AU10120" s="690"/>
    </row>
    <row r="10121" spans="46:47">
      <c r="AT10121" s="690"/>
      <c r="AU10121" s="690"/>
    </row>
    <row r="10122" spans="46:47">
      <c r="AT10122" s="690"/>
      <c r="AU10122" s="690"/>
    </row>
    <row r="10123" spans="46:47">
      <c r="AT10123" s="690"/>
      <c r="AU10123" s="690"/>
    </row>
    <row r="10124" spans="46:47">
      <c r="AT10124" s="690"/>
      <c r="AU10124" s="690"/>
    </row>
    <row r="10125" spans="46:47">
      <c r="AT10125" s="690"/>
      <c r="AU10125" s="690"/>
    </row>
    <row r="10126" spans="46:47">
      <c r="AT10126" s="690"/>
      <c r="AU10126" s="690"/>
    </row>
    <row r="10127" spans="46:47">
      <c r="AT10127" s="690"/>
      <c r="AU10127" s="690"/>
    </row>
    <row r="10128" spans="46:47">
      <c r="AT10128" s="690"/>
      <c r="AU10128" s="690"/>
    </row>
    <row r="10129" spans="46:47">
      <c r="AT10129" s="690"/>
      <c r="AU10129" s="690"/>
    </row>
    <row r="10130" spans="46:47">
      <c r="AT10130" s="690"/>
      <c r="AU10130" s="690"/>
    </row>
    <row r="10131" spans="46:47">
      <c r="AT10131" s="690"/>
      <c r="AU10131" s="690"/>
    </row>
    <row r="10132" spans="46:47">
      <c r="AT10132" s="690"/>
      <c r="AU10132" s="690"/>
    </row>
    <row r="10133" spans="46:47">
      <c r="AT10133" s="690"/>
      <c r="AU10133" s="690"/>
    </row>
    <row r="10134" spans="46:47">
      <c r="AT10134" s="690"/>
      <c r="AU10134" s="690"/>
    </row>
    <row r="10135" spans="46:47">
      <c r="AT10135" s="690"/>
      <c r="AU10135" s="690"/>
    </row>
    <row r="10136" spans="46:47">
      <c r="AT10136" s="690"/>
      <c r="AU10136" s="690"/>
    </row>
    <row r="10137" spans="46:47">
      <c r="AT10137" s="690"/>
      <c r="AU10137" s="690"/>
    </row>
    <row r="10138" spans="46:47">
      <c r="AT10138" s="690"/>
      <c r="AU10138" s="690"/>
    </row>
    <row r="10139" spans="46:47">
      <c r="AT10139" s="690"/>
      <c r="AU10139" s="690"/>
    </row>
    <row r="10140" spans="46:47">
      <c r="AT10140" s="690"/>
      <c r="AU10140" s="690"/>
    </row>
    <row r="10141" spans="46:47">
      <c r="AT10141" s="690"/>
      <c r="AU10141" s="690"/>
    </row>
    <row r="10142" spans="46:47">
      <c r="AT10142" s="690"/>
      <c r="AU10142" s="690"/>
    </row>
    <row r="10143" spans="46:47">
      <c r="AT10143" s="690"/>
      <c r="AU10143" s="690"/>
    </row>
    <row r="10144" spans="46:47">
      <c r="AT10144" s="690"/>
      <c r="AU10144" s="690"/>
    </row>
    <row r="10145" spans="46:47">
      <c r="AT10145" s="690"/>
      <c r="AU10145" s="690"/>
    </row>
    <row r="10146" spans="46:47">
      <c r="AT10146" s="690"/>
      <c r="AU10146" s="690"/>
    </row>
    <row r="10147" spans="46:47">
      <c r="AT10147" s="690"/>
      <c r="AU10147" s="690"/>
    </row>
    <row r="10148" spans="46:47">
      <c r="AT10148" s="690"/>
      <c r="AU10148" s="690"/>
    </row>
    <row r="10149" spans="46:47">
      <c r="AT10149" s="690"/>
      <c r="AU10149" s="690"/>
    </row>
    <row r="10150" spans="46:47">
      <c r="AT10150" s="690"/>
      <c r="AU10150" s="690"/>
    </row>
    <row r="10151" spans="46:47">
      <c r="AT10151" s="690"/>
      <c r="AU10151" s="690"/>
    </row>
    <row r="10152" spans="46:47">
      <c r="AT10152" s="690"/>
      <c r="AU10152" s="690"/>
    </row>
    <row r="10153" spans="46:47">
      <c r="AT10153" s="690"/>
      <c r="AU10153" s="690"/>
    </row>
    <row r="10154" spans="46:47">
      <c r="AT10154" s="690"/>
      <c r="AU10154" s="690"/>
    </row>
    <row r="10155" spans="46:47">
      <c r="AT10155" s="690"/>
      <c r="AU10155" s="690"/>
    </row>
    <row r="10156" spans="46:47">
      <c r="AT10156" s="690"/>
      <c r="AU10156" s="690"/>
    </row>
    <row r="10157" spans="46:47">
      <c r="AT10157" s="690"/>
      <c r="AU10157" s="690"/>
    </row>
    <row r="10158" spans="46:47">
      <c r="AT10158" s="690"/>
      <c r="AU10158" s="690"/>
    </row>
    <row r="10159" spans="46:47">
      <c r="AT10159" s="690"/>
      <c r="AU10159" s="690"/>
    </row>
    <row r="10160" spans="46:47">
      <c r="AT10160" s="690"/>
      <c r="AU10160" s="690"/>
    </row>
    <row r="10161" spans="46:47">
      <c r="AT10161" s="690"/>
      <c r="AU10161" s="690"/>
    </row>
    <row r="10162" spans="46:47">
      <c r="AT10162" s="690"/>
      <c r="AU10162" s="690"/>
    </row>
    <row r="10163" spans="46:47">
      <c r="AT10163" s="690"/>
      <c r="AU10163" s="690"/>
    </row>
    <row r="10164" spans="46:47">
      <c r="AT10164" s="690"/>
      <c r="AU10164" s="690"/>
    </row>
    <row r="10165" spans="46:47">
      <c r="AT10165" s="690"/>
      <c r="AU10165" s="690"/>
    </row>
    <row r="10166" spans="46:47">
      <c r="AT10166" s="690"/>
      <c r="AU10166" s="690"/>
    </row>
    <row r="10167" spans="46:47">
      <c r="AT10167" s="690"/>
      <c r="AU10167" s="690"/>
    </row>
    <row r="10168" spans="46:47">
      <c r="AT10168" s="690"/>
      <c r="AU10168" s="690"/>
    </row>
    <row r="10169" spans="46:47">
      <c r="AT10169" s="690"/>
      <c r="AU10169" s="690"/>
    </row>
    <row r="10170" spans="46:47">
      <c r="AT10170" s="690"/>
      <c r="AU10170" s="690"/>
    </row>
    <row r="10171" spans="46:47">
      <c r="AT10171" s="690"/>
      <c r="AU10171" s="690"/>
    </row>
    <row r="10172" spans="46:47">
      <c r="AT10172" s="690"/>
      <c r="AU10172" s="690"/>
    </row>
    <row r="10173" spans="46:47">
      <c r="AT10173" s="690"/>
      <c r="AU10173" s="690"/>
    </row>
    <row r="10174" spans="46:47">
      <c r="AT10174" s="690"/>
      <c r="AU10174" s="690"/>
    </row>
    <row r="10175" spans="46:47">
      <c r="AT10175" s="690"/>
      <c r="AU10175" s="690"/>
    </row>
    <row r="10176" spans="46:47">
      <c r="AT10176" s="690"/>
      <c r="AU10176" s="690"/>
    </row>
    <row r="10177" spans="46:47">
      <c r="AT10177" s="690"/>
      <c r="AU10177" s="690"/>
    </row>
    <row r="10178" spans="46:47">
      <c r="AT10178" s="690"/>
      <c r="AU10178" s="690"/>
    </row>
    <row r="10179" spans="46:47">
      <c r="AT10179" s="690"/>
      <c r="AU10179" s="690"/>
    </row>
    <row r="10180" spans="46:47">
      <c r="AT10180" s="690"/>
      <c r="AU10180" s="690"/>
    </row>
    <row r="10181" spans="46:47">
      <c r="AT10181" s="690"/>
      <c r="AU10181" s="690"/>
    </row>
    <row r="10182" spans="46:47">
      <c r="AT10182" s="690"/>
      <c r="AU10182" s="690"/>
    </row>
    <row r="10183" spans="46:47">
      <c r="AT10183" s="690"/>
      <c r="AU10183" s="690"/>
    </row>
    <row r="10184" spans="46:47">
      <c r="AT10184" s="690"/>
      <c r="AU10184" s="690"/>
    </row>
    <row r="10185" spans="46:47">
      <c r="AT10185" s="690"/>
      <c r="AU10185" s="690"/>
    </row>
    <row r="10186" spans="46:47">
      <c r="AT10186" s="690"/>
      <c r="AU10186" s="690"/>
    </row>
    <row r="10187" spans="46:47">
      <c r="AT10187" s="690"/>
      <c r="AU10187" s="690"/>
    </row>
    <row r="10188" spans="46:47">
      <c r="AT10188" s="690"/>
      <c r="AU10188" s="690"/>
    </row>
    <row r="10189" spans="46:47">
      <c r="AT10189" s="690"/>
      <c r="AU10189" s="690"/>
    </row>
    <row r="10190" spans="46:47">
      <c r="AT10190" s="690"/>
      <c r="AU10190" s="690"/>
    </row>
    <row r="10191" spans="46:47">
      <c r="AT10191" s="690"/>
      <c r="AU10191" s="690"/>
    </row>
    <row r="10192" spans="46:47">
      <c r="AT10192" s="690"/>
      <c r="AU10192" s="690"/>
    </row>
    <row r="10193" spans="46:47">
      <c r="AT10193" s="690"/>
      <c r="AU10193" s="690"/>
    </row>
    <row r="10194" spans="46:47">
      <c r="AT10194" s="690"/>
      <c r="AU10194" s="690"/>
    </row>
    <row r="10195" spans="46:47">
      <c r="AT10195" s="690"/>
      <c r="AU10195" s="690"/>
    </row>
    <row r="10196" spans="46:47">
      <c r="AT10196" s="690"/>
      <c r="AU10196" s="690"/>
    </row>
    <row r="10197" spans="46:47">
      <c r="AT10197" s="690"/>
      <c r="AU10197" s="690"/>
    </row>
    <row r="10198" spans="46:47">
      <c r="AT10198" s="690"/>
      <c r="AU10198" s="690"/>
    </row>
    <row r="10199" spans="46:47">
      <c r="AT10199" s="690"/>
      <c r="AU10199" s="690"/>
    </row>
    <row r="10200" spans="46:47">
      <c r="AT10200" s="690"/>
      <c r="AU10200" s="690"/>
    </row>
    <row r="10201" spans="46:47">
      <c r="AT10201" s="690"/>
      <c r="AU10201" s="690"/>
    </row>
    <row r="10202" spans="46:47">
      <c r="AT10202" s="690"/>
      <c r="AU10202" s="690"/>
    </row>
    <row r="10203" spans="46:47">
      <c r="AT10203" s="690"/>
      <c r="AU10203" s="690"/>
    </row>
    <row r="10204" spans="46:47">
      <c r="AT10204" s="690"/>
      <c r="AU10204" s="690"/>
    </row>
    <row r="10205" spans="46:47">
      <c r="AT10205" s="690"/>
      <c r="AU10205" s="690"/>
    </row>
    <row r="10206" spans="46:47">
      <c r="AT10206" s="690"/>
      <c r="AU10206" s="690"/>
    </row>
    <row r="10207" spans="46:47">
      <c r="AT10207" s="690"/>
      <c r="AU10207" s="690"/>
    </row>
    <row r="10208" spans="46:47">
      <c r="AT10208" s="690"/>
      <c r="AU10208" s="690"/>
    </row>
    <row r="10209" spans="46:47">
      <c r="AT10209" s="690"/>
      <c r="AU10209" s="690"/>
    </row>
    <row r="10210" spans="46:47">
      <c r="AT10210" s="690"/>
      <c r="AU10210" s="690"/>
    </row>
    <row r="10211" spans="46:47">
      <c r="AT10211" s="690"/>
      <c r="AU10211" s="690"/>
    </row>
    <row r="10212" spans="46:47">
      <c r="AT10212" s="690"/>
      <c r="AU10212" s="690"/>
    </row>
    <row r="10213" spans="46:47">
      <c r="AT10213" s="690"/>
      <c r="AU10213" s="690"/>
    </row>
    <row r="10214" spans="46:47">
      <c r="AT10214" s="690"/>
      <c r="AU10214" s="690"/>
    </row>
    <row r="10215" spans="46:47">
      <c r="AT10215" s="690"/>
      <c r="AU10215" s="690"/>
    </row>
    <row r="10216" spans="46:47">
      <c r="AT10216" s="690"/>
      <c r="AU10216" s="690"/>
    </row>
    <row r="10217" spans="46:47">
      <c r="AT10217" s="690"/>
      <c r="AU10217" s="690"/>
    </row>
    <row r="10218" spans="46:47">
      <c r="AT10218" s="690"/>
      <c r="AU10218" s="690"/>
    </row>
    <row r="10219" spans="46:47">
      <c r="AT10219" s="690"/>
      <c r="AU10219" s="690"/>
    </row>
    <row r="10220" spans="46:47">
      <c r="AT10220" s="690"/>
      <c r="AU10220" s="690"/>
    </row>
    <row r="10221" spans="46:47">
      <c r="AT10221" s="690"/>
      <c r="AU10221" s="690"/>
    </row>
    <row r="10222" spans="46:47">
      <c r="AT10222" s="690"/>
      <c r="AU10222" s="690"/>
    </row>
    <row r="10223" spans="46:47">
      <c r="AT10223" s="690"/>
      <c r="AU10223" s="690"/>
    </row>
    <row r="10224" spans="46:47">
      <c r="AT10224" s="690"/>
      <c r="AU10224" s="690"/>
    </row>
    <row r="10225" spans="46:47">
      <c r="AT10225" s="690"/>
      <c r="AU10225" s="690"/>
    </row>
    <row r="10226" spans="46:47">
      <c r="AT10226" s="690"/>
      <c r="AU10226" s="690"/>
    </row>
    <row r="10227" spans="46:47">
      <c r="AT10227" s="690"/>
      <c r="AU10227" s="690"/>
    </row>
    <row r="10228" spans="46:47">
      <c r="AT10228" s="690"/>
      <c r="AU10228" s="690"/>
    </row>
    <row r="10229" spans="46:47">
      <c r="AT10229" s="690"/>
      <c r="AU10229" s="690"/>
    </row>
    <row r="10230" spans="46:47">
      <c r="AT10230" s="690"/>
      <c r="AU10230" s="690"/>
    </row>
    <row r="10231" spans="46:47">
      <c r="AT10231" s="690"/>
      <c r="AU10231" s="690"/>
    </row>
    <row r="10232" spans="46:47">
      <c r="AT10232" s="690"/>
      <c r="AU10232" s="690"/>
    </row>
    <row r="10233" spans="46:47">
      <c r="AT10233" s="690"/>
      <c r="AU10233" s="690"/>
    </row>
    <row r="10234" spans="46:47">
      <c r="AT10234" s="690"/>
      <c r="AU10234" s="690"/>
    </row>
    <row r="10235" spans="46:47">
      <c r="AT10235" s="690"/>
      <c r="AU10235" s="690"/>
    </row>
    <row r="10236" spans="46:47">
      <c r="AT10236" s="690"/>
      <c r="AU10236" s="690"/>
    </row>
    <row r="10237" spans="46:47">
      <c r="AT10237" s="690"/>
      <c r="AU10237" s="690"/>
    </row>
    <row r="10238" spans="46:47">
      <c r="AT10238" s="690"/>
      <c r="AU10238" s="690"/>
    </row>
    <row r="10239" spans="46:47">
      <c r="AT10239" s="690"/>
      <c r="AU10239" s="690"/>
    </row>
    <row r="10240" spans="46:47">
      <c r="AT10240" s="690"/>
      <c r="AU10240" s="690"/>
    </row>
    <row r="10241" spans="46:47">
      <c r="AT10241" s="690"/>
      <c r="AU10241" s="690"/>
    </row>
    <row r="10242" spans="46:47">
      <c r="AT10242" s="690"/>
      <c r="AU10242" s="690"/>
    </row>
    <row r="10243" spans="46:47">
      <c r="AT10243" s="690"/>
      <c r="AU10243" s="690"/>
    </row>
    <row r="10244" spans="46:47">
      <c r="AT10244" s="690"/>
      <c r="AU10244" s="690"/>
    </row>
    <row r="10245" spans="46:47">
      <c r="AT10245" s="690"/>
      <c r="AU10245" s="690"/>
    </row>
    <row r="10246" spans="46:47">
      <c r="AT10246" s="690"/>
      <c r="AU10246" s="690"/>
    </row>
    <row r="10247" spans="46:47">
      <c r="AT10247" s="690"/>
      <c r="AU10247" s="690"/>
    </row>
    <row r="10248" spans="46:47">
      <c r="AT10248" s="690"/>
      <c r="AU10248" s="690"/>
    </row>
    <row r="10249" spans="46:47">
      <c r="AT10249" s="690"/>
      <c r="AU10249" s="690"/>
    </row>
    <row r="10250" spans="46:47">
      <c r="AT10250" s="690"/>
      <c r="AU10250" s="690"/>
    </row>
    <row r="10251" spans="46:47">
      <c r="AT10251" s="690"/>
      <c r="AU10251" s="690"/>
    </row>
    <row r="10252" spans="46:47">
      <c r="AT10252" s="690"/>
      <c r="AU10252" s="690"/>
    </row>
    <row r="10253" spans="46:47">
      <c r="AT10253" s="690"/>
      <c r="AU10253" s="690"/>
    </row>
    <row r="10254" spans="46:47">
      <c r="AT10254" s="690"/>
      <c r="AU10254" s="690"/>
    </row>
    <row r="10255" spans="46:47">
      <c r="AT10255" s="690"/>
      <c r="AU10255" s="690"/>
    </row>
    <row r="10256" spans="46:47">
      <c r="AT10256" s="690"/>
      <c r="AU10256" s="690"/>
    </row>
    <row r="10257" spans="46:47">
      <c r="AT10257" s="690"/>
      <c r="AU10257" s="690"/>
    </row>
    <row r="10258" spans="46:47">
      <c r="AT10258" s="690"/>
      <c r="AU10258" s="690"/>
    </row>
    <row r="10259" spans="46:47">
      <c r="AT10259" s="690"/>
      <c r="AU10259" s="690"/>
    </row>
    <row r="10260" spans="46:47">
      <c r="AT10260" s="690"/>
      <c r="AU10260" s="690"/>
    </row>
    <row r="10261" spans="46:47">
      <c r="AT10261" s="690"/>
      <c r="AU10261" s="690"/>
    </row>
    <row r="10262" spans="46:47">
      <c r="AT10262" s="690"/>
      <c r="AU10262" s="690"/>
    </row>
    <row r="10263" spans="46:47">
      <c r="AT10263" s="690"/>
      <c r="AU10263" s="690"/>
    </row>
    <row r="10264" spans="46:47">
      <c r="AT10264" s="690"/>
      <c r="AU10264" s="690"/>
    </row>
    <row r="10265" spans="46:47">
      <c r="AT10265" s="690"/>
      <c r="AU10265" s="690"/>
    </row>
    <row r="10266" spans="46:47">
      <c r="AT10266" s="690"/>
      <c r="AU10266" s="690"/>
    </row>
    <row r="10267" spans="46:47">
      <c r="AT10267" s="690"/>
      <c r="AU10267" s="690"/>
    </row>
    <row r="10268" spans="46:47">
      <c r="AT10268" s="690"/>
      <c r="AU10268" s="690"/>
    </row>
    <row r="10269" spans="46:47">
      <c r="AT10269" s="690"/>
      <c r="AU10269" s="690"/>
    </row>
    <row r="10270" spans="46:47">
      <c r="AT10270" s="690"/>
      <c r="AU10270" s="690"/>
    </row>
    <row r="10271" spans="46:47">
      <c r="AT10271" s="690"/>
      <c r="AU10271" s="690"/>
    </row>
    <row r="10272" spans="46:47">
      <c r="AT10272" s="690"/>
      <c r="AU10272" s="690"/>
    </row>
    <row r="10273" spans="46:47">
      <c r="AT10273" s="690"/>
      <c r="AU10273" s="690"/>
    </row>
    <row r="10274" spans="46:47">
      <c r="AT10274" s="690"/>
      <c r="AU10274" s="690"/>
    </row>
    <row r="10275" spans="46:47">
      <c r="AT10275" s="690"/>
      <c r="AU10275" s="690"/>
    </row>
    <row r="10276" spans="46:47">
      <c r="AT10276" s="690"/>
      <c r="AU10276" s="690"/>
    </row>
    <row r="10277" spans="46:47">
      <c r="AT10277" s="690"/>
      <c r="AU10277" s="690"/>
    </row>
    <row r="10278" spans="46:47">
      <c r="AT10278" s="690"/>
      <c r="AU10278" s="690"/>
    </row>
    <row r="10279" spans="46:47">
      <c r="AT10279" s="690"/>
      <c r="AU10279" s="690"/>
    </row>
    <row r="10280" spans="46:47">
      <c r="AT10280" s="690"/>
      <c r="AU10280" s="690"/>
    </row>
    <row r="10281" spans="46:47">
      <c r="AT10281" s="690"/>
      <c r="AU10281" s="690"/>
    </row>
    <row r="10282" spans="46:47">
      <c r="AT10282" s="690"/>
      <c r="AU10282" s="690"/>
    </row>
    <row r="10283" spans="46:47">
      <c r="AT10283" s="690"/>
      <c r="AU10283" s="690"/>
    </row>
    <row r="10284" spans="46:47">
      <c r="AT10284" s="690"/>
      <c r="AU10284" s="690"/>
    </row>
    <row r="10285" spans="46:47">
      <c r="AT10285" s="690"/>
      <c r="AU10285" s="690"/>
    </row>
    <row r="10286" spans="46:47">
      <c r="AT10286" s="690"/>
      <c r="AU10286" s="690"/>
    </row>
    <row r="10287" spans="46:47">
      <c r="AT10287" s="690"/>
      <c r="AU10287" s="690"/>
    </row>
    <row r="10288" spans="46:47">
      <c r="AT10288" s="690"/>
      <c r="AU10288" s="690"/>
    </row>
    <row r="10289" spans="46:47">
      <c r="AT10289" s="690"/>
      <c r="AU10289" s="690"/>
    </row>
    <row r="10290" spans="46:47">
      <c r="AT10290" s="690"/>
      <c r="AU10290" s="690"/>
    </row>
    <row r="10291" spans="46:47">
      <c r="AT10291" s="690"/>
      <c r="AU10291" s="690"/>
    </row>
    <row r="10292" spans="46:47">
      <c r="AT10292" s="690"/>
      <c r="AU10292" s="690"/>
    </row>
    <row r="10293" spans="46:47">
      <c r="AT10293" s="690"/>
      <c r="AU10293" s="690"/>
    </row>
    <row r="10294" spans="46:47">
      <c r="AT10294" s="690"/>
      <c r="AU10294" s="690"/>
    </row>
    <row r="10295" spans="46:47">
      <c r="AT10295" s="690"/>
      <c r="AU10295" s="690"/>
    </row>
    <row r="10296" spans="46:47">
      <c r="AT10296" s="690"/>
      <c r="AU10296" s="690"/>
    </row>
    <row r="10297" spans="46:47">
      <c r="AT10297" s="690"/>
      <c r="AU10297" s="690"/>
    </row>
    <row r="10298" spans="46:47">
      <c r="AT10298" s="690"/>
      <c r="AU10298" s="690"/>
    </row>
    <row r="10299" spans="46:47">
      <c r="AT10299" s="690"/>
      <c r="AU10299" s="690"/>
    </row>
    <row r="10300" spans="46:47">
      <c r="AT10300" s="690"/>
      <c r="AU10300" s="690"/>
    </row>
    <row r="10301" spans="46:47">
      <c r="AT10301" s="690"/>
      <c r="AU10301" s="690"/>
    </row>
    <row r="10302" spans="46:47">
      <c r="AT10302" s="690"/>
      <c r="AU10302" s="690"/>
    </row>
    <row r="10303" spans="46:47">
      <c r="AT10303" s="690"/>
      <c r="AU10303" s="690"/>
    </row>
    <row r="10304" spans="46:47">
      <c r="AT10304" s="690"/>
      <c r="AU10304" s="690"/>
    </row>
    <row r="10305" spans="46:47">
      <c r="AT10305" s="690"/>
      <c r="AU10305" s="690"/>
    </row>
    <row r="10306" spans="46:47">
      <c r="AT10306" s="690"/>
      <c r="AU10306" s="690"/>
    </row>
    <row r="10307" spans="46:47">
      <c r="AT10307" s="690"/>
      <c r="AU10307" s="690"/>
    </row>
    <row r="10308" spans="46:47">
      <c r="AT10308" s="690"/>
      <c r="AU10308" s="690"/>
    </row>
    <row r="10309" spans="46:47">
      <c r="AT10309" s="690"/>
      <c r="AU10309" s="690"/>
    </row>
    <row r="10310" spans="46:47">
      <c r="AT10310" s="690"/>
      <c r="AU10310" s="690"/>
    </row>
    <row r="10311" spans="46:47">
      <c r="AT10311" s="690"/>
      <c r="AU10311" s="690"/>
    </row>
    <row r="10312" spans="46:47">
      <c r="AT10312" s="690"/>
      <c r="AU10312" s="690"/>
    </row>
    <row r="10313" spans="46:47">
      <c r="AT10313" s="690"/>
      <c r="AU10313" s="690"/>
    </row>
    <row r="10314" spans="46:47">
      <c r="AT10314" s="690"/>
      <c r="AU10314" s="690"/>
    </row>
    <row r="10315" spans="46:47">
      <c r="AT10315" s="690"/>
      <c r="AU10315" s="690"/>
    </row>
    <row r="10316" spans="46:47">
      <c r="AT10316" s="690"/>
      <c r="AU10316" s="690"/>
    </row>
    <row r="10317" spans="46:47">
      <c r="AT10317" s="690"/>
      <c r="AU10317" s="690"/>
    </row>
    <row r="10318" spans="46:47">
      <c r="AT10318" s="690"/>
      <c r="AU10318" s="690"/>
    </row>
    <row r="10319" spans="46:47">
      <c r="AT10319" s="690"/>
      <c r="AU10319" s="690"/>
    </row>
    <row r="10320" spans="46:47">
      <c r="AT10320" s="690"/>
      <c r="AU10320" s="690"/>
    </row>
    <row r="10321" spans="46:47">
      <c r="AT10321" s="690"/>
      <c r="AU10321" s="690"/>
    </row>
    <row r="10322" spans="46:47">
      <c r="AT10322" s="690"/>
      <c r="AU10322" s="690"/>
    </row>
    <row r="10323" spans="46:47">
      <c r="AT10323" s="690"/>
      <c r="AU10323" s="690"/>
    </row>
    <row r="10324" spans="46:47">
      <c r="AT10324" s="690"/>
      <c r="AU10324" s="690"/>
    </row>
    <row r="10325" spans="46:47">
      <c r="AT10325" s="690"/>
      <c r="AU10325" s="690"/>
    </row>
    <row r="10326" spans="46:47">
      <c r="AT10326" s="690"/>
      <c r="AU10326" s="690"/>
    </row>
    <row r="10327" spans="46:47">
      <c r="AT10327" s="690"/>
      <c r="AU10327" s="690"/>
    </row>
    <row r="10328" spans="46:47">
      <c r="AT10328" s="690"/>
      <c r="AU10328" s="690"/>
    </row>
    <row r="10329" spans="46:47">
      <c r="AT10329" s="690"/>
      <c r="AU10329" s="690"/>
    </row>
    <row r="10330" spans="46:47">
      <c r="AT10330" s="690"/>
      <c r="AU10330" s="690"/>
    </row>
    <row r="10331" spans="46:47">
      <c r="AT10331" s="690"/>
      <c r="AU10331" s="690"/>
    </row>
    <row r="10332" spans="46:47">
      <c r="AT10332" s="690"/>
      <c r="AU10332" s="690"/>
    </row>
    <row r="10333" spans="46:47">
      <c r="AT10333" s="690"/>
      <c r="AU10333" s="690"/>
    </row>
    <row r="10334" spans="46:47">
      <c r="AT10334" s="690"/>
      <c r="AU10334" s="690"/>
    </row>
    <row r="10335" spans="46:47">
      <c r="AT10335" s="690"/>
      <c r="AU10335" s="690"/>
    </row>
    <row r="10336" spans="46:47">
      <c r="AT10336" s="690"/>
      <c r="AU10336" s="690"/>
    </row>
    <row r="10337" spans="46:47">
      <c r="AT10337" s="690"/>
      <c r="AU10337" s="690"/>
    </row>
    <row r="10338" spans="46:47">
      <c r="AT10338" s="690"/>
      <c r="AU10338" s="690"/>
    </row>
    <row r="10339" spans="46:47">
      <c r="AT10339" s="690"/>
      <c r="AU10339" s="690"/>
    </row>
    <row r="10340" spans="46:47">
      <c r="AT10340" s="690"/>
      <c r="AU10340" s="690"/>
    </row>
    <row r="10341" spans="46:47">
      <c r="AT10341" s="690"/>
      <c r="AU10341" s="690"/>
    </row>
    <row r="10342" spans="46:47">
      <c r="AT10342" s="690"/>
      <c r="AU10342" s="690"/>
    </row>
    <row r="10343" spans="46:47">
      <c r="AT10343" s="690"/>
      <c r="AU10343" s="690"/>
    </row>
    <row r="10344" spans="46:47">
      <c r="AT10344" s="690"/>
      <c r="AU10344" s="690"/>
    </row>
    <row r="10345" spans="46:47">
      <c r="AT10345" s="690"/>
      <c r="AU10345" s="690"/>
    </row>
    <row r="10346" spans="46:47">
      <c r="AT10346" s="690"/>
      <c r="AU10346" s="690"/>
    </row>
    <row r="10347" spans="46:47">
      <c r="AT10347" s="690"/>
      <c r="AU10347" s="690"/>
    </row>
    <row r="10348" spans="46:47">
      <c r="AT10348" s="690"/>
      <c r="AU10348" s="690"/>
    </row>
    <row r="10349" spans="46:47">
      <c r="AT10349" s="690"/>
      <c r="AU10349" s="690"/>
    </row>
    <row r="10350" spans="46:47">
      <c r="AT10350" s="690"/>
      <c r="AU10350" s="690"/>
    </row>
    <row r="10351" spans="46:47">
      <c r="AT10351" s="690"/>
      <c r="AU10351" s="690"/>
    </row>
    <row r="10352" spans="46:47">
      <c r="AT10352" s="690"/>
      <c r="AU10352" s="690"/>
    </row>
    <row r="10353" spans="46:47">
      <c r="AT10353" s="690"/>
      <c r="AU10353" s="690"/>
    </row>
    <row r="10354" spans="46:47">
      <c r="AT10354" s="690"/>
      <c r="AU10354" s="690"/>
    </row>
    <row r="10355" spans="46:47">
      <c r="AT10355" s="690"/>
      <c r="AU10355" s="690"/>
    </row>
    <row r="10356" spans="46:47">
      <c r="AT10356" s="690"/>
      <c r="AU10356" s="690"/>
    </row>
    <row r="10357" spans="46:47">
      <c r="AT10357" s="690"/>
      <c r="AU10357" s="690"/>
    </row>
    <row r="10358" spans="46:47">
      <c r="AT10358" s="690"/>
      <c r="AU10358" s="690"/>
    </row>
    <row r="10359" spans="46:47">
      <c r="AT10359" s="690"/>
      <c r="AU10359" s="690"/>
    </row>
    <row r="10360" spans="46:47">
      <c r="AT10360" s="690"/>
      <c r="AU10360" s="690"/>
    </row>
    <row r="10361" spans="46:47">
      <c r="AT10361" s="690"/>
      <c r="AU10361" s="690"/>
    </row>
    <row r="10362" spans="46:47">
      <c r="AT10362" s="690"/>
      <c r="AU10362" s="690"/>
    </row>
    <row r="10363" spans="46:47">
      <c r="AT10363" s="690"/>
      <c r="AU10363" s="690"/>
    </row>
    <row r="10364" spans="46:47">
      <c r="AT10364" s="690"/>
      <c r="AU10364" s="690"/>
    </row>
    <row r="10365" spans="46:47">
      <c r="AT10365" s="690"/>
      <c r="AU10365" s="690"/>
    </row>
    <row r="10366" spans="46:47">
      <c r="AT10366" s="690"/>
      <c r="AU10366" s="690"/>
    </row>
    <row r="10367" spans="46:47">
      <c r="AT10367" s="690"/>
      <c r="AU10367" s="690"/>
    </row>
    <row r="10368" spans="46:47">
      <c r="AT10368" s="690"/>
      <c r="AU10368" s="690"/>
    </row>
    <row r="10369" spans="46:47">
      <c r="AT10369" s="690"/>
      <c r="AU10369" s="690"/>
    </row>
    <row r="10370" spans="46:47">
      <c r="AT10370" s="690"/>
      <c r="AU10370" s="690"/>
    </row>
    <row r="10371" spans="46:47">
      <c r="AT10371" s="690"/>
      <c r="AU10371" s="690"/>
    </row>
    <row r="10372" spans="46:47">
      <c r="AT10372" s="690"/>
      <c r="AU10372" s="690"/>
    </row>
    <row r="10373" spans="46:47">
      <c r="AT10373" s="690"/>
      <c r="AU10373" s="690"/>
    </row>
    <row r="10374" spans="46:47">
      <c r="AT10374" s="690"/>
      <c r="AU10374" s="690"/>
    </row>
    <row r="10375" spans="46:47">
      <c r="AT10375" s="690"/>
      <c r="AU10375" s="690"/>
    </row>
    <row r="10376" spans="46:47">
      <c r="AT10376" s="690"/>
      <c r="AU10376" s="690"/>
    </row>
    <row r="10377" spans="46:47">
      <c r="AT10377" s="690"/>
      <c r="AU10377" s="690"/>
    </row>
    <row r="10378" spans="46:47">
      <c r="AT10378" s="690"/>
      <c r="AU10378" s="690"/>
    </row>
    <row r="10379" spans="46:47">
      <c r="AT10379" s="690"/>
      <c r="AU10379" s="690"/>
    </row>
    <row r="10380" spans="46:47">
      <c r="AT10380" s="690"/>
      <c r="AU10380" s="690"/>
    </row>
    <row r="10381" spans="46:47">
      <c r="AT10381" s="690"/>
      <c r="AU10381" s="690"/>
    </row>
    <row r="10382" spans="46:47">
      <c r="AT10382" s="690"/>
      <c r="AU10382" s="690"/>
    </row>
    <row r="10383" spans="46:47">
      <c r="AT10383" s="690"/>
      <c r="AU10383" s="690"/>
    </row>
    <row r="10384" spans="46:47">
      <c r="AT10384" s="690"/>
      <c r="AU10384" s="690"/>
    </row>
    <row r="10385" spans="46:47">
      <c r="AT10385" s="690"/>
      <c r="AU10385" s="690"/>
    </row>
    <row r="10386" spans="46:47">
      <c r="AT10386" s="690"/>
      <c r="AU10386" s="690"/>
    </row>
    <row r="10387" spans="46:47">
      <c r="AT10387" s="690"/>
      <c r="AU10387" s="690"/>
    </row>
    <row r="10388" spans="46:47">
      <c r="AT10388" s="690"/>
      <c r="AU10388" s="690"/>
    </row>
    <row r="10389" spans="46:47">
      <c r="AT10389" s="690"/>
      <c r="AU10389" s="690"/>
    </row>
    <row r="10390" spans="46:47">
      <c r="AT10390" s="690"/>
      <c r="AU10390" s="690"/>
    </row>
    <row r="10391" spans="46:47">
      <c r="AT10391" s="690"/>
      <c r="AU10391" s="690"/>
    </row>
    <row r="10392" spans="46:47">
      <c r="AT10392" s="690"/>
      <c r="AU10392" s="690"/>
    </row>
    <row r="10393" spans="46:47">
      <c r="AT10393" s="690"/>
      <c r="AU10393" s="690"/>
    </row>
    <row r="10394" spans="46:47">
      <c r="AT10394" s="690"/>
      <c r="AU10394" s="690"/>
    </row>
    <row r="10395" spans="46:47">
      <c r="AT10395" s="690"/>
      <c r="AU10395" s="690"/>
    </row>
    <row r="10396" spans="46:47">
      <c r="AT10396" s="690"/>
      <c r="AU10396" s="690"/>
    </row>
    <row r="10397" spans="46:47">
      <c r="AT10397" s="690"/>
      <c r="AU10397" s="690"/>
    </row>
    <row r="10398" spans="46:47">
      <c r="AT10398" s="690"/>
      <c r="AU10398" s="690"/>
    </row>
    <row r="10399" spans="46:47">
      <c r="AT10399" s="690"/>
      <c r="AU10399" s="690"/>
    </row>
    <row r="10400" spans="46:47">
      <c r="AT10400" s="690"/>
      <c r="AU10400" s="690"/>
    </row>
    <row r="10401" spans="46:47">
      <c r="AT10401" s="690"/>
      <c r="AU10401" s="690"/>
    </row>
    <row r="10402" spans="46:47">
      <c r="AT10402" s="690"/>
      <c r="AU10402" s="690"/>
    </row>
    <row r="10403" spans="46:47">
      <c r="AT10403" s="690"/>
      <c r="AU10403" s="690"/>
    </row>
    <row r="10404" spans="46:47">
      <c r="AT10404" s="690"/>
      <c r="AU10404" s="690"/>
    </row>
    <row r="10405" spans="46:47">
      <c r="AT10405" s="690"/>
      <c r="AU10405" s="690"/>
    </row>
    <row r="10406" spans="46:47">
      <c r="AT10406" s="690"/>
      <c r="AU10406" s="690"/>
    </row>
    <row r="10407" spans="46:47">
      <c r="AT10407" s="690"/>
      <c r="AU10407" s="690"/>
    </row>
    <row r="10408" spans="46:47">
      <c r="AT10408" s="690"/>
      <c r="AU10408" s="690"/>
    </row>
    <row r="10409" spans="46:47">
      <c r="AT10409" s="690"/>
      <c r="AU10409" s="690"/>
    </row>
    <row r="10410" spans="46:47">
      <c r="AT10410" s="690"/>
      <c r="AU10410" s="690"/>
    </row>
    <row r="10411" spans="46:47">
      <c r="AT10411" s="690"/>
      <c r="AU10411" s="690"/>
    </row>
    <row r="10412" spans="46:47">
      <c r="AT10412" s="690"/>
      <c r="AU10412" s="690"/>
    </row>
    <row r="10413" spans="46:47">
      <c r="AT10413" s="690"/>
      <c r="AU10413" s="690"/>
    </row>
    <row r="10414" spans="46:47">
      <c r="AT10414" s="690"/>
      <c r="AU10414" s="690"/>
    </row>
    <row r="10415" spans="46:47">
      <c r="AT10415" s="690"/>
      <c r="AU10415" s="690"/>
    </row>
    <row r="10416" spans="46:47">
      <c r="AT10416" s="690"/>
      <c r="AU10416" s="690"/>
    </row>
    <row r="10417" spans="46:47">
      <c r="AT10417" s="690"/>
      <c r="AU10417" s="690"/>
    </row>
    <row r="10418" spans="46:47">
      <c r="AT10418" s="690"/>
      <c r="AU10418" s="690"/>
    </row>
    <row r="10419" spans="46:47">
      <c r="AT10419" s="690"/>
      <c r="AU10419" s="690"/>
    </row>
    <row r="10420" spans="46:47">
      <c r="AT10420" s="690"/>
      <c r="AU10420" s="690"/>
    </row>
    <row r="10421" spans="46:47">
      <c r="AT10421" s="690"/>
      <c r="AU10421" s="690"/>
    </row>
    <row r="10422" spans="46:47">
      <c r="AT10422" s="690"/>
      <c r="AU10422" s="690"/>
    </row>
    <row r="10423" spans="46:47">
      <c r="AT10423" s="690"/>
      <c r="AU10423" s="690"/>
    </row>
    <row r="10424" spans="46:47">
      <c r="AT10424" s="690"/>
      <c r="AU10424" s="690"/>
    </row>
    <row r="10425" spans="46:47">
      <c r="AT10425" s="690"/>
      <c r="AU10425" s="690"/>
    </row>
    <row r="10426" spans="46:47">
      <c r="AT10426" s="690"/>
      <c r="AU10426" s="690"/>
    </row>
    <row r="10427" spans="46:47">
      <c r="AT10427" s="690"/>
      <c r="AU10427" s="690"/>
    </row>
    <row r="10428" spans="46:47">
      <c r="AT10428" s="690"/>
      <c r="AU10428" s="690"/>
    </row>
    <row r="10429" spans="46:47">
      <c r="AT10429" s="690"/>
      <c r="AU10429" s="690"/>
    </row>
    <row r="10430" spans="46:47">
      <c r="AT10430" s="690"/>
      <c r="AU10430" s="690"/>
    </row>
    <row r="10431" spans="46:47">
      <c r="AT10431" s="690"/>
      <c r="AU10431" s="690"/>
    </row>
    <row r="10432" spans="46:47">
      <c r="AT10432" s="690"/>
      <c r="AU10432" s="690"/>
    </row>
    <row r="10433" spans="46:47">
      <c r="AT10433" s="690"/>
      <c r="AU10433" s="690"/>
    </row>
    <row r="10434" spans="46:47">
      <c r="AT10434" s="690"/>
      <c r="AU10434" s="690"/>
    </row>
    <row r="10435" spans="46:47">
      <c r="AT10435" s="690"/>
      <c r="AU10435" s="690"/>
    </row>
    <row r="10436" spans="46:47">
      <c r="AT10436" s="690"/>
      <c r="AU10436" s="690"/>
    </row>
    <row r="10437" spans="46:47">
      <c r="AT10437" s="690"/>
      <c r="AU10437" s="690"/>
    </row>
    <row r="10438" spans="46:47">
      <c r="AT10438" s="690"/>
      <c r="AU10438" s="690"/>
    </row>
    <row r="10439" spans="46:47">
      <c r="AT10439" s="690"/>
      <c r="AU10439" s="690"/>
    </row>
    <row r="10440" spans="46:47">
      <c r="AT10440" s="690"/>
      <c r="AU10440" s="690"/>
    </row>
    <row r="10441" spans="46:47">
      <c r="AT10441" s="690"/>
      <c r="AU10441" s="690"/>
    </row>
    <row r="10442" spans="46:47">
      <c r="AT10442" s="690"/>
      <c r="AU10442" s="690"/>
    </row>
    <row r="10443" spans="46:47">
      <c r="AT10443" s="690"/>
      <c r="AU10443" s="690"/>
    </row>
    <row r="10444" spans="46:47">
      <c r="AT10444" s="690"/>
      <c r="AU10444" s="690"/>
    </row>
    <row r="10445" spans="46:47">
      <c r="AT10445" s="690"/>
      <c r="AU10445" s="690"/>
    </row>
    <row r="10446" spans="46:47">
      <c r="AT10446" s="690"/>
      <c r="AU10446" s="690"/>
    </row>
    <row r="10447" spans="46:47">
      <c r="AT10447" s="690"/>
      <c r="AU10447" s="690"/>
    </row>
    <row r="10448" spans="46:47">
      <c r="AT10448" s="690"/>
      <c r="AU10448" s="690"/>
    </row>
    <row r="10449" spans="46:47">
      <c r="AT10449" s="690"/>
      <c r="AU10449" s="690"/>
    </row>
    <row r="10450" spans="46:47">
      <c r="AT10450" s="690"/>
      <c r="AU10450" s="690"/>
    </row>
    <row r="10451" spans="46:47">
      <c r="AT10451" s="690"/>
      <c r="AU10451" s="690"/>
    </row>
    <row r="10452" spans="46:47">
      <c r="AT10452" s="690"/>
      <c r="AU10452" s="690"/>
    </row>
    <row r="10453" spans="46:47">
      <c r="AT10453" s="690"/>
      <c r="AU10453" s="690"/>
    </row>
    <row r="10454" spans="46:47">
      <c r="AT10454" s="690"/>
      <c r="AU10454" s="690"/>
    </row>
    <row r="10455" spans="46:47">
      <c r="AT10455" s="690"/>
      <c r="AU10455" s="690"/>
    </row>
    <row r="10456" spans="46:47">
      <c r="AT10456" s="690"/>
      <c r="AU10456" s="690"/>
    </row>
    <row r="10457" spans="46:47">
      <c r="AT10457" s="690"/>
      <c r="AU10457" s="690"/>
    </row>
    <row r="10458" spans="46:47">
      <c r="AT10458" s="690"/>
      <c r="AU10458" s="690"/>
    </row>
    <row r="10459" spans="46:47">
      <c r="AT10459" s="690"/>
      <c r="AU10459" s="690"/>
    </row>
    <row r="10460" spans="46:47">
      <c r="AT10460" s="690"/>
      <c r="AU10460" s="690"/>
    </row>
    <row r="10461" spans="46:47">
      <c r="AT10461" s="690"/>
      <c r="AU10461" s="690"/>
    </row>
    <row r="10462" spans="46:47">
      <c r="AT10462" s="690"/>
      <c r="AU10462" s="690"/>
    </row>
    <row r="10463" spans="46:47">
      <c r="AT10463" s="690"/>
      <c r="AU10463" s="690"/>
    </row>
    <row r="10464" spans="46:47">
      <c r="AT10464" s="690"/>
      <c r="AU10464" s="690"/>
    </row>
    <row r="10465" spans="46:47">
      <c r="AT10465" s="690"/>
      <c r="AU10465" s="690"/>
    </row>
    <row r="10466" spans="46:47">
      <c r="AT10466" s="690"/>
      <c r="AU10466" s="690"/>
    </row>
    <row r="10467" spans="46:47">
      <c r="AT10467" s="690"/>
      <c r="AU10467" s="690"/>
    </row>
    <row r="10468" spans="46:47">
      <c r="AT10468" s="690"/>
      <c r="AU10468" s="690"/>
    </row>
    <row r="10469" spans="46:47">
      <c r="AT10469" s="690"/>
      <c r="AU10469" s="690"/>
    </row>
    <row r="10470" spans="46:47">
      <c r="AT10470" s="690"/>
      <c r="AU10470" s="690"/>
    </row>
    <row r="10471" spans="46:47">
      <c r="AT10471" s="690"/>
      <c r="AU10471" s="690"/>
    </row>
    <row r="10472" spans="46:47">
      <c r="AT10472" s="690"/>
      <c r="AU10472" s="690"/>
    </row>
    <row r="10473" spans="46:47">
      <c r="AT10473" s="690"/>
      <c r="AU10473" s="690"/>
    </row>
    <row r="10474" spans="46:47">
      <c r="AT10474" s="690"/>
      <c r="AU10474" s="690"/>
    </row>
    <row r="10475" spans="46:47">
      <c r="AT10475" s="690"/>
      <c r="AU10475" s="690"/>
    </row>
    <row r="10476" spans="46:47">
      <c r="AT10476" s="690"/>
      <c r="AU10476" s="690"/>
    </row>
    <row r="10477" spans="46:47">
      <c r="AT10477" s="690"/>
      <c r="AU10477" s="690"/>
    </row>
    <row r="10478" spans="46:47">
      <c r="AT10478" s="690"/>
      <c r="AU10478" s="690"/>
    </row>
    <row r="10479" spans="46:47">
      <c r="AT10479" s="690"/>
      <c r="AU10479" s="690"/>
    </row>
    <row r="10480" spans="46:47">
      <c r="AT10480" s="690"/>
      <c r="AU10480" s="690"/>
    </row>
    <row r="10481" spans="46:47">
      <c r="AT10481" s="690"/>
      <c r="AU10481" s="690"/>
    </row>
    <row r="10482" spans="46:47">
      <c r="AT10482" s="690"/>
      <c r="AU10482" s="690"/>
    </row>
    <row r="10483" spans="46:47">
      <c r="AT10483" s="690"/>
      <c r="AU10483" s="690"/>
    </row>
    <row r="10484" spans="46:47">
      <c r="AT10484" s="690"/>
      <c r="AU10484" s="690"/>
    </row>
    <row r="10485" spans="46:47">
      <c r="AT10485" s="690"/>
      <c r="AU10485" s="690"/>
    </row>
    <row r="10486" spans="46:47">
      <c r="AT10486" s="690"/>
      <c r="AU10486" s="690"/>
    </row>
    <row r="10487" spans="46:47">
      <c r="AT10487" s="690"/>
      <c r="AU10487" s="690"/>
    </row>
    <row r="10488" spans="46:47">
      <c r="AT10488" s="690"/>
      <c r="AU10488" s="690"/>
    </row>
    <row r="10489" spans="46:47">
      <c r="AT10489" s="690"/>
      <c r="AU10489" s="690"/>
    </row>
    <row r="10490" spans="46:47">
      <c r="AT10490" s="690"/>
      <c r="AU10490" s="690"/>
    </row>
    <row r="10491" spans="46:47">
      <c r="AT10491" s="690"/>
      <c r="AU10491" s="690"/>
    </row>
    <row r="10492" spans="46:47">
      <c r="AT10492" s="690"/>
      <c r="AU10492" s="690"/>
    </row>
    <row r="10493" spans="46:47">
      <c r="AT10493" s="690"/>
      <c r="AU10493" s="690"/>
    </row>
    <row r="10494" spans="46:47">
      <c r="AT10494" s="690"/>
      <c r="AU10494" s="690"/>
    </row>
    <row r="10495" spans="46:47">
      <c r="AT10495" s="690"/>
      <c r="AU10495" s="690"/>
    </row>
    <row r="10496" spans="46:47">
      <c r="AT10496" s="690"/>
      <c r="AU10496" s="690"/>
    </row>
    <row r="10497" spans="46:47">
      <c r="AT10497" s="690"/>
      <c r="AU10497" s="690"/>
    </row>
    <row r="10498" spans="46:47">
      <c r="AT10498" s="690"/>
      <c r="AU10498" s="690"/>
    </row>
    <row r="10499" spans="46:47">
      <c r="AT10499" s="690"/>
      <c r="AU10499" s="690"/>
    </row>
    <row r="10500" spans="46:47">
      <c r="AT10500" s="690"/>
      <c r="AU10500" s="690"/>
    </row>
    <row r="10501" spans="46:47">
      <c r="AT10501" s="690"/>
      <c r="AU10501" s="690"/>
    </row>
    <row r="10502" spans="46:47">
      <c r="AT10502" s="690"/>
      <c r="AU10502" s="690"/>
    </row>
    <row r="10503" spans="46:47">
      <c r="AT10503" s="690"/>
      <c r="AU10503" s="690"/>
    </row>
    <row r="10504" spans="46:47">
      <c r="AT10504" s="690"/>
      <c r="AU10504" s="690"/>
    </row>
    <row r="10505" spans="46:47">
      <c r="AT10505" s="690"/>
      <c r="AU10505" s="690"/>
    </row>
    <row r="10506" spans="46:47">
      <c r="AT10506" s="690"/>
      <c r="AU10506" s="690"/>
    </row>
    <row r="10507" spans="46:47">
      <c r="AT10507" s="690"/>
      <c r="AU10507" s="690"/>
    </row>
    <row r="10508" spans="46:47">
      <c r="AT10508" s="690"/>
      <c r="AU10508" s="690"/>
    </row>
    <row r="10509" spans="46:47">
      <c r="AT10509" s="690"/>
      <c r="AU10509" s="690"/>
    </row>
    <row r="10510" spans="46:47">
      <c r="AT10510" s="690"/>
      <c r="AU10510" s="690"/>
    </row>
    <row r="10511" spans="46:47">
      <c r="AT10511" s="690"/>
      <c r="AU10511" s="690"/>
    </row>
    <row r="10512" spans="46:47">
      <c r="AT10512" s="690"/>
      <c r="AU10512" s="690"/>
    </row>
    <row r="10513" spans="46:47">
      <c r="AT10513" s="690"/>
      <c r="AU10513" s="690"/>
    </row>
    <row r="10514" spans="46:47">
      <c r="AT10514" s="690"/>
      <c r="AU10514" s="690"/>
    </row>
    <row r="10515" spans="46:47">
      <c r="AT10515" s="690"/>
      <c r="AU10515" s="690"/>
    </row>
    <row r="10516" spans="46:47">
      <c r="AT10516" s="690"/>
      <c r="AU10516" s="690"/>
    </row>
    <row r="10517" spans="46:47">
      <c r="AT10517" s="690"/>
      <c r="AU10517" s="690"/>
    </row>
    <row r="10518" spans="46:47">
      <c r="AT10518" s="690"/>
      <c r="AU10518" s="690"/>
    </row>
    <row r="10519" spans="46:47">
      <c r="AT10519" s="690"/>
      <c r="AU10519" s="690"/>
    </row>
    <row r="10520" spans="46:47">
      <c r="AT10520" s="690"/>
      <c r="AU10520" s="690"/>
    </row>
    <row r="10521" spans="46:47">
      <c r="AT10521" s="690"/>
      <c r="AU10521" s="690"/>
    </row>
    <row r="10522" spans="46:47">
      <c r="AT10522" s="690"/>
      <c r="AU10522" s="690"/>
    </row>
    <row r="10523" spans="46:47">
      <c r="AT10523" s="690"/>
      <c r="AU10523" s="690"/>
    </row>
    <row r="10524" spans="46:47">
      <c r="AT10524" s="690"/>
      <c r="AU10524" s="690"/>
    </row>
    <row r="10525" spans="46:47">
      <c r="AT10525" s="690"/>
      <c r="AU10525" s="690"/>
    </row>
    <row r="10526" spans="46:47">
      <c r="AT10526" s="690"/>
      <c r="AU10526" s="690"/>
    </row>
    <row r="10527" spans="46:47">
      <c r="AT10527" s="690"/>
      <c r="AU10527" s="690"/>
    </row>
    <row r="10528" spans="46:47">
      <c r="AT10528" s="690"/>
      <c r="AU10528" s="690"/>
    </row>
    <row r="10529" spans="46:47">
      <c r="AT10529" s="690"/>
      <c r="AU10529" s="690"/>
    </row>
    <row r="10530" spans="46:47">
      <c r="AT10530" s="690"/>
      <c r="AU10530" s="690"/>
    </row>
    <row r="10531" spans="46:47">
      <c r="AT10531" s="690"/>
      <c r="AU10531" s="690"/>
    </row>
    <row r="10532" spans="46:47">
      <c r="AT10532" s="690"/>
      <c r="AU10532" s="690"/>
    </row>
    <row r="10533" spans="46:47">
      <c r="AT10533" s="690"/>
      <c r="AU10533" s="690"/>
    </row>
    <row r="10534" spans="46:47">
      <c r="AT10534" s="690"/>
      <c r="AU10534" s="690"/>
    </row>
    <row r="10535" spans="46:47">
      <c r="AT10535" s="690"/>
      <c r="AU10535" s="690"/>
    </row>
    <row r="10536" spans="46:47">
      <c r="AT10536" s="690"/>
      <c r="AU10536" s="690"/>
    </row>
    <row r="10537" spans="46:47">
      <c r="AT10537" s="690"/>
      <c r="AU10537" s="690"/>
    </row>
    <row r="10538" spans="46:47">
      <c r="AT10538" s="690"/>
      <c r="AU10538" s="690"/>
    </row>
    <row r="10539" spans="46:47">
      <c r="AT10539" s="690"/>
      <c r="AU10539" s="690"/>
    </row>
    <row r="10540" spans="46:47">
      <c r="AT10540" s="690"/>
      <c r="AU10540" s="690"/>
    </row>
    <row r="10541" spans="46:47">
      <c r="AT10541" s="690"/>
      <c r="AU10541" s="690"/>
    </row>
    <row r="10542" spans="46:47">
      <c r="AT10542" s="690"/>
      <c r="AU10542" s="690"/>
    </row>
    <row r="10543" spans="46:47">
      <c r="AT10543" s="690"/>
      <c r="AU10543" s="690"/>
    </row>
    <row r="10544" spans="46:47">
      <c r="AT10544" s="690"/>
      <c r="AU10544" s="690"/>
    </row>
    <row r="10545" spans="46:47">
      <c r="AT10545" s="690"/>
      <c r="AU10545" s="690"/>
    </row>
    <row r="10546" spans="46:47">
      <c r="AT10546" s="690"/>
      <c r="AU10546" s="690"/>
    </row>
    <row r="10547" spans="46:47">
      <c r="AT10547" s="690"/>
      <c r="AU10547" s="690"/>
    </row>
    <row r="10548" spans="46:47">
      <c r="AT10548" s="690"/>
      <c r="AU10548" s="690"/>
    </row>
    <row r="10549" spans="46:47">
      <c r="AT10549" s="690"/>
      <c r="AU10549" s="690"/>
    </row>
    <row r="10550" spans="46:47">
      <c r="AT10550" s="690"/>
      <c r="AU10550" s="690"/>
    </row>
    <row r="10551" spans="46:47">
      <c r="AT10551" s="690"/>
      <c r="AU10551" s="690"/>
    </row>
    <row r="10552" spans="46:47">
      <c r="AT10552" s="690"/>
      <c r="AU10552" s="690"/>
    </row>
    <row r="10553" spans="46:47">
      <c r="AT10553" s="690"/>
      <c r="AU10553" s="690"/>
    </row>
    <row r="10554" spans="46:47">
      <c r="AT10554" s="690"/>
      <c r="AU10554" s="690"/>
    </row>
    <row r="10555" spans="46:47">
      <c r="AT10555" s="690"/>
      <c r="AU10555" s="690"/>
    </row>
    <row r="10556" spans="46:47">
      <c r="AT10556" s="690"/>
      <c r="AU10556" s="690"/>
    </row>
    <row r="10557" spans="46:47">
      <c r="AT10557" s="690"/>
      <c r="AU10557" s="690"/>
    </row>
    <row r="10558" spans="46:47">
      <c r="AT10558" s="690"/>
      <c r="AU10558" s="690"/>
    </row>
    <row r="10559" spans="46:47">
      <c r="AT10559" s="690"/>
      <c r="AU10559" s="690"/>
    </row>
    <row r="10560" spans="46:47">
      <c r="AT10560" s="690"/>
      <c r="AU10560" s="690"/>
    </row>
    <row r="10561" spans="46:47">
      <c r="AT10561" s="690"/>
      <c r="AU10561" s="690"/>
    </row>
    <row r="10562" spans="46:47">
      <c r="AT10562" s="690"/>
      <c r="AU10562" s="690"/>
    </row>
    <row r="10563" spans="46:47">
      <c r="AT10563" s="690"/>
      <c r="AU10563" s="690"/>
    </row>
    <row r="10564" spans="46:47">
      <c r="AT10564" s="690"/>
      <c r="AU10564" s="690"/>
    </row>
    <row r="10565" spans="46:47">
      <c r="AT10565" s="690"/>
      <c r="AU10565" s="690"/>
    </row>
    <row r="10566" spans="46:47">
      <c r="AT10566" s="690"/>
      <c r="AU10566" s="690"/>
    </row>
    <row r="10567" spans="46:47">
      <c r="AT10567" s="690"/>
      <c r="AU10567" s="690"/>
    </row>
    <row r="10568" spans="46:47">
      <c r="AT10568" s="690"/>
      <c r="AU10568" s="690"/>
    </row>
    <row r="10569" spans="46:47">
      <c r="AT10569" s="690"/>
      <c r="AU10569" s="690"/>
    </row>
    <row r="10570" spans="46:47">
      <c r="AT10570" s="690"/>
      <c r="AU10570" s="690"/>
    </row>
    <row r="10571" spans="46:47">
      <c r="AT10571" s="690"/>
      <c r="AU10571" s="690"/>
    </row>
    <row r="10572" spans="46:47">
      <c r="AT10572" s="690"/>
      <c r="AU10572" s="690"/>
    </row>
    <row r="10573" spans="46:47">
      <c r="AT10573" s="690"/>
      <c r="AU10573" s="690"/>
    </row>
    <row r="10574" spans="46:47">
      <c r="AT10574" s="690"/>
      <c r="AU10574" s="690"/>
    </row>
    <row r="10575" spans="46:47">
      <c r="AT10575" s="690"/>
      <c r="AU10575" s="690"/>
    </row>
    <row r="10576" spans="46:47">
      <c r="AT10576" s="690"/>
      <c r="AU10576" s="690"/>
    </row>
    <row r="10577" spans="46:47">
      <c r="AT10577" s="690"/>
      <c r="AU10577" s="690"/>
    </row>
    <row r="10578" spans="46:47">
      <c r="AT10578" s="690"/>
      <c r="AU10578" s="690"/>
    </row>
    <row r="10579" spans="46:47">
      <c r="AT10579" s="690"/>
      <c r="AU10579" s="690"/>
    </row>
    <row r="10580" spans="46:47">
      <c r="AT10580" s="690"/>
      <c r="AU10580" s="690"/>
    </row>
    <row r="10581" spans="46:47">
      <c r="AT10581" s="690"/>
      <c r="AU10581" s="690"/>
    </row>
    <row r="10582" spans="46:47">
      <c r="AT10582" s="690"/>
      <c r="AU10582" s="690"/>
    </row>
    <row r="10583" spans="46:47">
      <c r="AT10583" s="690"/>
      <c r="AU10583" s="690"/>
    </row>
    <row r="10584" spans="46:47">
      <c r="AT10584" s="690"/>
      <c r="AU10584" s="690"/>
    </row>
    <row r="10585" spans="46:47">
      <c r="AT10585" s="690"/>
      <c r="AU10585" s="690"/>
    </row>
    <row r="10586" spans="46:47">
      <c r="AT10586" s="690"/>
      <c r="AU10586" s="690"/>
    </row>
    <row r="10587" spans="46:47">
      <c r="AT10587" s="690"/>
      <c r="AU10587" s="690"/>
    </row>
    <row r="10588" spans="46:47">
      <c r="AT10588" s="690"/>
      <c r="AU10588" s="690"/>
    </row>
    <row r="10589" spans="46:47">
      <c r="AT10589" s="690"/>
      <c r="AU10589" s="690"/>
    </row>
    <row r="10590" spans="46:47">
      <c r="AT10590" s="690"/>
      <c r="AU10590" s="690"/>
    </row>
    <row r="10591" spans="46:47">
      <c r="AT10591" s="690"/>
      <c r="AU10591" s="690"/>
    </row>
    <row r="10592" spans="46:47">
      <c r="AT10592" s="690"/>
      <c r="AU10592" s="690"/>
    </row>
    <row r="10593" spans="46:47">
      <c r="AT10593" s="690"/>
      <c r="AU10593" s="690"/>
    </row>
    <row r="10594" spans="46:47">
      <c r="AT10594" s="690"/>
      <c r="AU10594" s="690"/>
    </row>
    <row r="10595" spans="46:47">
      <c r="AT10595" s="690"/>
      <c r="AU10595" s="690"/>
    </row>
    <row r="10596" spans="46:47">
      <c r="AT10596" s="690"/>
      <c r="AU10596" s="690"/>
    </row>
    <row r="10597" spans="46:47">
      <c r="AT10597" s="690"/>
      <c r="AU10597" s="690"/>
    </row>
    <row r="10598" spans="46:47">
      <c r="AT10598" s="690"/>
      <c r="AU10598" s="690"/>
    </row>
    <row r="10599" spans="46:47">
      <c r="AT10599" s="690"/>
      <c r="AU10599" s="690"/>
    </row>
    <row r="10600" spans="46:47">
      <c r="AT10600" s="690"/>
      <c r="AU10600" s="690"/>
    </row>
    <row r="10601" spans="46:47">
      <c r="AT10601" s="690"/>
      <c r="AU10601" s="690"/>
    </row>
    <row r="10602" spans="46:47">
      <c r="AT10602" s="690"/>
      <c r="AU10602" s="690"/>
    </row>
    <row r="10603" spans="46:47">
      <c r="AT10603" s="690"/>
      <c r="AU10603" s="690"/>
    </row>
    <row r="10604" spans="46:47">
      <c r="AT10604" s="690"/>
      <c r="AU10604" s="690"/>
    </row>
    <row r="10605" spans="46:47">
      <c r="AT10605" s="690"/>
      <c r="AU10605" s="690"/>
    </row>
    <row r="10606" spans="46:47">
      <c r="AT10606" s="690"/>
      <c r="AU10606" s="690"/>
    </row>
    <row r="10607" spans="46:47">
      <c r="AT10607" s="690"/>
      <c r="AU10607" s="690"/>
    </row>
    <row r="10608" spans="46:47">
      <c r="AT10608" s="690"/>
      <c r="AU10608" s="690"/>
    </row>
    <row r="10609" spans="46:47">
      <c r="AT10609" s="690"/>
      <c r="AU10609" s="690"/>
    </row>
    <row r="10610" spans="46:47">
      <c r="AT10610" s="690"/>
      <c r="AU10610" s="690"/>
    </row>
    <row r="10611" spans="46:47">
      <c r="AT10611" s="690"/>
      <c r="AU10611" s="690"/>
    </row>
    <row r="10612" spans="46:47">
      <c r="AT10612" s="690"/>
      <c r="AU10612" s="690"/>
    </row>
    <row r="10613" spans="46:47">
      <c r="AT10613" s="690"/>
      <c r="AU10613" s="690"/>
    </row>
    <row r="10614" spans="46:47">
      <c r="AT10614" s="690"/>
      <c r="AU10614" s="690"/>
    </row>
    <row r="10615" spans="46:47">
      <c r="AT10615" s="690"/>
      <c r="AU10615" s="690"/>
    </row>
    <row r="10616" spans="46:47">
      <c r="AT10616" s="690"/>
      <c r="AU10616" s="690"/>
    </row>
    <row r="10617" spans="46:47">
      <c r="AT10617" s="690"/>
      <c r="AU10617" s="690"/>
    </row>
    <row r="10618" spans="46:47">
      <c r="AT10618" s="690"/>
      <c r="AU10618" s="690"/>
    </row>
    <row r="10619" spans="46:47">
      <c r="AT10619" s="690"/>
      <c r="AU10619" s="690"/>
    </row>
    <row r="10620" spans="46:47">
      <c r="AT10620" s="690"/>
      <c r="AU10620" s="690"/>
    </row>
    <row r="10621" spans="46:47">
      <c r="AT10621" s="690"/>
      <c r="AU10621" s="690"/>
    </row>
    <row r="10622" spans="46:47">
      <c r="AT10622" s="690"/>
      <c r="AU10622" s="690"/>
    </row>
    <row r="10623" spans="46:47">
      <c r="AT10623" s="690"/>
      <c r="AU10623" s="690"/>
    </row>
    <row r="10624" spans="46:47">
      <c r="AT10624" s="690"/>
      <c r="AU10624" s="690"/>
    </row>
    <row r="10625" spans="46:47">
      <c r="AT10625" s="690"/>
      <c r="AU10625" s="690"/>
    </row>
    <row r="10626" spans="46:47">
      <c r="AT10626" s="690"/>
      <c r="AU10626" s="690"/>
    </row>
    <row r="10627" spans="46:47">
      <c r="AT10627" s="690"/>
      <c r="AU10627" s="690"/>
    </row>
    <row r="10628" spans="46:47">
      <c r="AT10628" s="690"/>
      <c r="AU10628" s="690"/>
    </row>
    <row r="10629" spans="46:47">
      <c r="AT10629" s="690"/>
      <c r="AU10629" s="690"/>
    </row>
    <row r="10630" spans="46:47">
      <c r="AT10630" s="690"/>
      <c r="AU10630" s="690"/>
    </row>
    <row r="10631" spans="46:47">
      <c r="AT10631" s="690"/>
      <c r="AU10631" s="690"/>
    </row>
    <row r="10632" spans="46:47">
      <c r="AT10632" s="690"/>
      <c r="AU10632" s="690"/>
    </row>
    <row r="10633" spans="46:47">
      <c r="AT10633" s="690"/>
      <c r="AU10633" s="690"/>
    </row>
    <row r="10634" spans="46:47">
      <c r="AT10634" s="690"/>
      <c r="AU10634" s="690"/>
    </row>
    <row r="10635" spans="46:47">
      <c r="AT10635" s="690"/>
      <c r="AU10635" s="690"/>
    </row>
    <row r="10636" spans="46:47">
      <c r="AT10636" s="690"/>
      <c r="AU10636" s="690"/>
    </row>
    <row r="10637" spans="46:47">
      <c r="AT10637" s="690"/>
      <c r="AU10637" s="690"/>
    </row>
    <row r="10638" spans="46:47">
      <c r="AT10638" s="690"/>
      <c r="AU10638" s="690"/>
    </row>
    <row r="10639" spans="46:47">
      <c r="AT10639" s="690"/>
      <c r="AU10639" s="690"/>
    </row>
    <row r="10640" spans="46:47">
      <c r="AT10640" s="690"/>
      <c r="AU10640" s="690"/>
    </row>
    <row r="10641" spans="46:47">
      <c r="AT10641" s="690"/>
      <c r="AU10641" s="690"/>
    </row>
    <row r="10642" spans="46:47">
      <c r="AT10642" s="690"/>
      <c r="AU10642" s="690"/>
    </row>
    <row r="10643" spans="46:47">
      <c r="AT10643" s="690"/>
      <c r="AU10643" s="690"/>
    </row>
    <row r="10644" spans="46:47">
      <c r="AT10644" s="690"/>
      <c r="AU10644" s="690"/>
    </row>
    <row r="10645" spans="46:47">
      <c r="AT10645" s="690"/>
      <c r="AU10645" s="690"/>
    </row>
    <row r="10646" spans="46:47">
      <c r="AT10646" s="690"/>
      <c r="AU10646" s="690"/>
    </row>
    <row r="10647" spans="46:47">
      <c r="AT10647" s="690"/>
      <c r="AU10647" s="690"/>
    </row>
    <row r="10648" spans="46:47">
      <c r="AT10648" s="690"/>
      <c r="AU10648" s="690"/>
    </row>
    <row r="10649" spans="46:47">
      <c r="AT10649" s="690"/>
      <c r="AU10649" s="690"/>
    </row>
    <row r="10650" spans="46:47">
      <c r="AT10650" s="690"/>
      <c r="AU10650" s="690"/>
    </row>
    <row r="10651" spans="46:47">
      <c r="AT10651" s="690"/>
      <c r="AU10651" s="690"/>
    </row>
    <row r="10652" spans="46:47">
      <c r="AT10652" s="690"/>
      <c r="AU10652" s="690"/>
    </row>
    <row r="10653" spans="46:47">
      <c r="AT10653" s="690"/>
      <c r="AU10653" s="690"/>
    </row>
    <row r="10654" spans="46:47">
      <c r="AT10654" s="690"/>
      <c r="AU10654" s="690"/>
    </row>
    <row r="10655" spans="46:47">
      <c r="AT10655" s="690"/>
      <c r="AU10655" s="690"/>
    </row>
    <row r="10656" spans="46:47">
      <c r="AT10656" s="690"/>
      <c r="AU10656" s="690"/>
    </row>
    <row r="10657" spans="46:47">
      <c r="AT10657" s="690"/>
      <c r="AU10657" s="690"/>
    </row>
    <row r="10658" spans="46:47">
      <c r="AT10658" s="690"/>
      <c r="AU10658" s="690"/>
    </row>
    <row r="10659" spans="46:47">
      <c r="AT10659" s="690"/>
      <c r="AU10659" s="690"/>
    </row>
    <row r="10660" spans="46:47">
      <c r="AT10660" s="690"/>
      <c r="AU10660" s="690"/>
    </row>
    <row r="10661" spans="46:47">
      <c r="AT10661" s="690"/>
      <c r="AU10661" s="690"/>
    </row>
    <row r="10662" spans="46:47">
      <c r="AT10662" s="690"/>
      <c r="AU10662" s="690"/>
    </row>
    <row r="10663" spans="46:47">
      <c r="AT10663" s="690"/>
      <c r="AU10663" s="690"/>
    </row>
    <row r="10664" spans="46:47">
      <c r="AT10664" s="690"/>
      <c r="AU10664" s="690"/>
    </row>
    <row r="10665" spans="46:47">
      <c r="AT10665" s="690"/>
      <c r="AU10665" s="690"/>
    </row>
    <row r="10666" spans="46:47">
      <c r="AT10666" s="690"/>
      <c r="AU10666" s="690"/>
    </row>
    <row r="10667" spans="46:47">
      <c r="AT10667" s="690"/>
      <c r="AU10667" s="690"/>
    </row>
    <row r="10668" spans="46:47">
      <c r="AT10668" s="690"/>
      <c r="AU10668" s="690"/>
    </row>
    <row r="10669" spans="46:47">
      <c r="AT10669" s="690"/>
      <c r="AU10669" s="690"/>
    </row>
    <row r="10670" spans="46:47">
      <c r="AT10670" s="690"/>
      <c r="AU10670" s="690"/>
    </row>
    <row r="10671" spans="46:47">
      <c r="AT10671" s="690"/>
      <c r="AU10671" s="690"/>
    </row>
    <row r="10672" spans="46:47">
      <c r="AT10672" s="690"/>
      <c r="AU10672" s="690"/>
    </row>
    <row r="10673" spans="46:47">
      <c r="AT10673" s="690"/>
      <c r="AU10673" s="690"/>
    </row>
    <row r="10674" spans="46:47">
      <c r="AT10674" s="690"/>
      <c r="AU10674" s="690"/>
    </row>
    <row r="10675" spans="46:47">
      <c r="AT10675" s="690"/>
      <c r="AU10675" s="690"/>
    </row>
    <row r="10676" spans="46:47">
      <c r="AT10676" s="690"/>
      <c r="AU10676" s="690"/>
    </row>
    <row r="10677" spans="46:47">
      <c r="AT10677" s="690"/>
      <c r="AU10677" s="690"/>
    </row>
    <row r="10678" spans="46:47">
      <c r="AT10678" s="690"/>
      <c r="AU10678" s="690"/>
    </row>
    <row r="10679" spans="46:47">
      <c r="AT10679" s="690"/>
      <c r="AU10679" s="690"/>
    </row>
    <row r="10680" spans="46:47">
      <c r="AT10680" s="690"/>
      <c r="AU10680" s="690"/>
    </row>
    <row r="10681" spans="46:47">
      <c r="AT10681" s="690"/>
      <c r="AU10681" s="690"/>
    </row>
    <row r="10682" spans="46:47">
      <c r="AT10682" s="690"/>
      <c r="AU10682" s="690"/>
    </row>
    <row r="10683" spans="46:47">
      <c r="AT10683" s="690"/>
      <c r="AU10683" s="690"/>
    </row>
    <row r="10684" spans="46:47">
      <c r="AT10684" s="690"/>
      <c r="AU10684" s="690"/>
    </row>
    <row r="10685" spans="46:47">
      <c r="AT10685" s="690"/>
      <c r="AU10685" s="690"/>
    </row>
    <row r="10686" spans="46:47">
      <c r="AT10686" s="690"/>
      <c r="AU10686" s="690"/>
    </row>
    <row r="10687" spans="46:47">
      <c r="AT10687" s="690"/>
      <c r="AU10687" s="690"/>
    </row>
    <row r="10688" spans="46:47">
      <c r="AT10688" s="690"/>
      <c r="AU10688" s="690"/>
    </row>
    <row r="10689" spans="46:47">
      <c r="AT10689" s="690"/>
      <c r="AU10689" s="690"/>
    </row>
    <row r="10690" spans="46:47">
      <c r="AT10690" s="690"/>
      <c r="AU10690" s="690"/>
    </row>
    <row r="10691" spans="46:47">
      <c r="AT10691" s="690"/>
      <c r="AU10691" s="690"/>
    </row>
    <row r="10692" spans="46:47">
      <c r="AT10692" s="690"/>
      <c r="AU10692" s="690"/>
    </row>
    <row r="10693" spans="46:47">
      <c r="AT10693" s="690"/>
      <c r="AU10693" s="690"/>
    </row>
    <row r="10694" spans="46:47">
      <c r="AT10694" s="690"/>
      <c r="AU10694" s="690"/>
    </row>
    <row r="10695" spans="46:47">
      <c r="AT10695" s="690"/>
      <c r="AU10695" s="690"/>
    </row>
    <row r="10696" spans="46:47">
      <c r="AT10696" s="690"/>
      <c r="AU10696" s="690"/>
    </row>
    <row r="10697" spans="46:47">
      <c r="AT10697" s="690"/>
      <c r="AU10697" s="690"/>
    </row>
    <row r="10698" spans="46:47">
      <c r="AT10698" s="690"/>
      <c r="AU10698" s="690"/>
    </row>
    <row r="10699" spans="46:47">
      <c r="AT10699" s="690"/>
      <c r="AU10699" s="690"/>
    </row>
    <row r="10700" spans="46:47">
      <c r="AT10700" s="690"/>
      <c r="AU10700" s="690"/>
    </row>
    <row r="10701" spans="46:47">
      <c r="AT10701" s="690"/>
      <c r="AU10701" s="690"/>
    </row>
    <row r="10702" spans="46:47">
      <c r="AT10702" s="690"/>
      <c r="AU10702" s="690"/>
    </row>
    <row r="10703" spans="46:47">
      <c r="AT10703" s="690"/>
      <c r="AU10703" s="690"/>
    </row>
    <row r="10704" spans="46:47">
      <c r="AT10704" s="690"/>
      <c r="AU10704" s="690"/>
    </row>
    <row r="10705" spans="46:47">
      <c r="AT10705" s="690"/>
      <c r="AU10705" s="690"/>
    </row>
    <row r="10706" spans="46:47">
      <c r="AT10706" s="690"/>
      <c r="AU10706" s="690"/>
    </row>
    <row r="10707" spans="46:47">
      <c r="AT10707" s="690"/>
      <c r="AU10707" s="690"/>
    </row>
    <row r="10708" spans="46:47">
      <c r="AT10708" s="690"/>
      <c r="AU10708" s="690"/>
    </row>
    <row r="10709" spans="46:47">
      <c r="AT10709" s="690"/>
      <c r="AU10709" s="690"/>
    </row>
    <row r="10710" spans="46:47">
      <c r="AT10710" s="690"/>
      <c r="AU10710" s="690"/>
    </row>
    <row r="10711" spans="46:47">
      <c r="AT10711" s="690"/>
      <c r="AU10711" s="690"/>
    </row>
    <row r="10712" spans="46:47">
      <c r="AT10712" s="690"/>
      <c r="AU10712" s="690"/>
    </row>
    <row r="10713" spans="46:47">
      <c r="AT10713" s="690"/>
      <c r="AU10713" s="690"/>
    </row>
    <row r="10714" spans="46:47">
      <c r="AT10714" s="690"/>
      <c r="AU10714" s="690"/>
    </row>
    <row r="10715" spans="46:47">
      <c r="AT10715" s="690"/>
      <c r="AU10715" s="690"/>
    </row>
    <row r="10716" spans="46:47">
      <c r="AT10716" s="690"/>
      <c r="AU10716" s="690"/>
    </row>
    <row r="10717" spans="46:47">
      <c r="AT10717" s="690"/>
      <c r="AU10717" s="690"/>
    </row>
    <row r="10718" spans="46:47">
      <c r="AT10718" s="690"/>
      <c r="AU10718" s="690"/>
    </row>
    <row r="10719" spans="46:47">
      <c r="AT10719" s="690"/>
      <c r="AU10719" s="690"/>
    </row>
    <row r="10720" spans="46:47">
      <c r="AT10720" s="690"/>
      <c r="AU10720" s="690"/>
    </row>
    <row r="10721" spans="46:47">
      <c r="AT10721" s="690"/>
      <c r="AU10721" s="690"/>
    </row>
    <row r="10722" spans="46:47">
      <c r="AT10722" s="690"/>
      <c r="AU10722" s="690"/>
    </row>
    <row r="10723" spans="46:47">
      <c r="AT10723" s="690"/>
      <c r="AU10723" s="690"/>
    </row>
    <row r="10724" spans="46:47">
      <c r="AT10724" s="690"/>
      <c r="AU10724" s="690"/>
    </row>
    <row r="10725" spans="46:47">
      <c r="AT10725" s="690"/>
      <c r="AU10725" s="690"/>
    </row>
    <row r="10726" spans="46:47">
      <c r="AT10726" s="690"/>
      <c r="AU10726" s="690"/>
    </row>
    <row r="10727" spans="46:47">
      <c r="AT10727" s="690"/>
      <c r="AU10727" s="690"/>
    </row>
    <row r="10728" spans="46:47">
      <c r="AT10728" s="690"/>
      <c r="AU10728" s="690"/>
    </row>
    <row r="10729" spans="46:47">
      <c r="AT10729" s="690"/>
      <c r="AU10729" s="690"/>
    </row>
    <row r="10730" spans="46:47">
      <c r="AT10730" s="690"/>
      <c r="AU10730" s="690"/>
    </row>
    <row r="10731" spans="46:47">
      <c r="AT10731" s="690"/>
      <c r="AU10731" s="690"/>
    </row>
    <row r="10732" spans="46:47">
      <c r="AT10732" s="690"/>
      <c r="AU10732" s="690"/>
    </row>
    <row r="10733" spans="46:47">
      <c r="AT10733" s="690"/>
      <c r="AU10733" s="690"/>
    </row>
    <row r="10734" spans="46:47">
      <c r="AT10734" s="690"/>
      <c r="AU10734" s="690"/>
    </row>
    <row r="10735" spans="46:47">
      <c r="AT10735" s="690"/>
      <c r="AU10735" s="690"/>
    </row>
    <row r="10736" spans="46:47">
      <c r="AT10736" s="690"/>
      <c r="AU10736" s="690"/>
    </row>
    <row r="10737" spans="46:47">
      <c r="AT10737" s="690"/>
      <c r="AU10737" s="690"/>
    </row>
    <row r="10738" spans="46:47">
      <c r="AT10738" s="690"/>
      <c r="AU10738" s="690"/>
    </row>
    <row r="10739" spans="46:47">
      <c r="AT10739" s="690"/>
      <c r="AU10739" s="690"/>
    </row>
    <row r="10740" spans="46:47">
      <c r="AT10740" s="690"/>
      <c r="AU10740" s="690"/>
    </row>
    <row r="10741" spans="46:47">
      <c r="AT10741" s="690"/>
      <c r="AU10741" s="690"/>
    </row>
    <row r="10742" spans="46:47">
      <c r="AT10742" s="690"/>
      <c r="AU10742" s="690"/>
    </row>
    <row r="10743" spans="46:47">
      <c r="AT10743" s="690"/>
      <c r="AU10743" s="690"/>
    </row>
    <row r="10744" spans="46:47">
      <c r="AT10744" s="690"/>
      <c r="AU10744" s="690"/>
    </row>
    <row r="10745" spans="46:47">
      <c r="AT10745" s="690"/>
      <c r="AU10745" s="690"/>
    </row>
    <row r="10746" spans="46:47">
      <c r="AT10746" s="690"/>
      <c r="AU10746" s="690"/>
    </row>
    <row r="10747" spans="46:47">
      <c r="AT10747" s="690"/>
      <c r="AU10747" s="690"/>
    </row>
    <row r="10748" spans="46:47">
      <c r="AT10748" s="690"/>
      <c r="AU10748" s="690"/>
    </row>
    <row r="10749" spans="46:47">
      <c r="AT10749" s="690"/>
      <c r="AU10749" s="690"/>
    </row>
    <row r="10750" spans="46:47">
      <c r="AT10750" s="690"/>
      <c r="AU10750" s="690"/>
    </row>
    <row r="10751" spans="46:47">
      <c r="AT10751" s="690"/>
      <c r="AU10751" s="690"/>
    </row>
    <row r="10752" spans="46:47">
      <c r="AT10752" s="690"/>
      <c r="AU10752" s="690"/>
    </row>
    <row r="10753" spans="46:47">
      <c r="AT10753" s="690"/>
      <c r="AU10753" s="690"/>
    </row>
    <row r="10754" spans="46:47">
      <c r="AT10754" s="690"/>
      <c r="AU10754" s="690"/>
    </row>
    <row r="10755" spans="46:47">
      <c r="AT10755" s="690"/>
      <c r="AU10755" s="690"/>
    </row>
    <row r="10756" spans="46:47">
      <c r="AT10756" s="690"/>
      <c r="AU10756" s="690"/>
    </row>
    <row r="10757" spans="46:47">
      <c r="AT10757" s="690"/>
      <c r="AU10757" s="690"/>
    </row>
    <row r="10758" spans="46:47">
      <c r="AT10758" s="690"/>
      <c r="AU10758" s="690"/>
    </row>
    <row r="10759" spans="46:47">
      <c r="AT10759" s="690"/>
      <c r="AU10759" s="690"/>
    </row>
    <row r="10760" spans="46:47">
      <c r="AT10760" s="690"/>
      <c r="AU10760" s="690"/>
    </row>
    <row r="10761" spans="46:47">
      <c r="AT10761" s="690"/>
      <c r="AU10761" s="690"/>
    </row>
    <row r="10762" spans="46:47">
      <c r="AT10762" s="690"/>
      <c r="AU10762" s="690"/>
    </row>
    <row r="10763" spans="46:47">
      <c r="AT10763" s="690"/>
      <c r="AU10763" s="690"/>
    </row>
    <row r="10764" spans="46:47">
      <c r="AT10764" s="690"/>
      <c r="AU10764" s="690"/>
    </row>
    <row r="10765" spans="46:47">
      <c r="AT10765" s="690"/>
      <c r="AU10765" s="690"/>
    </row>
    <row r="10766" spans="46:47">
      <c r="AT10766" s="690"/>
      <c r="AU10766" s="690"/>
    </row>
    <row r="10767" spans="46:47">
      <c r="AT10767" s="690"/>
      <c r="AU10767" s="690"/>
    </row>
    <row r="10768" spans="46:47">
      <c r="AT10768" s="690"/>
      <c r="AU10768" s="690"/>
    </row>
    <row r="10769" spans="46:47">
      <c r="AT10769" s="690"/>
      <c r="AU10769" s="690"/>
    </row>
    <row r="10770" spans="46:47">
      <c r="AT10770" s="690"/>
      <c r="AU10770" s="690"/>
    </row>
    <row r="10771" spans="46:47">
      <c r="AT10771" s="690"/>
      <c r="AU10771" s="690"/>
    </row>
    <row r="10772" spans="46:47">
      <c r="AT10772" s="690"/>
      <c r="AU10772" s="690"/>
    </row>
    <row r="10773" spans="46:47">
      <c r="AT10773" s="690"/>
      <c r="AU10773" s="690"/>
    </row>
    <row r="10774" spans="46:47">
      <c r="AT10774" s="690"/>
      <c r="AU10774" s="690"/>
    </row>
    <row r="10775" spans="46:47">
      <c r="AT10775" s="690"/>
      <c r="AU10775" s="690"/>
    </row>
    <row r="10776" spans="46:47">
      <c r="AT10776" s="690"/>
      <c r="AU10776" s="690"/>
    </row>
    <row r="10777" spans="46:47">
      <c r="AT10777" s="690"/>
      <c r="AU10777" s="690"/>
    </row>
    <row r="10778" spans="46:47">
      <c r="AT10778" s="690"/>
      <c r="AU10778" s="690"/>
    </row>
    <row r="10779" spans="46:47">
      <c r="AT10779" s="690"/>
      <c r="AU10779" s="690"/>
    </row>
    <row r="10780" spans="46:47">
      <c r="AT10780" s="690"/>
      <c r="AU10780" s="690"/>
    </row>
    <row r="10781" spans="46:47">
      <c r="AT10781" s="690"/>
      <c r="AU10781" s="690"/>
    </row>
    <row r="10782" spans="46:47">
      <c r="AT10782" s="690"/>
      <c r="AU10782" s="690"/>
    </row>
    <row r="10783" spans="46:47">
      <c r="AT10783" s="690"/>
      <c r="AU10783" s="690"/>
    </row>
    <row r="10784" spans="46:47">
      <c r="AT10784" s="690"/>
      <c r="AU10784" s="690"/>
    </row>
    <row r="10785" spans="46:47">
      <c r="AT10785" s="690"/>
      <c r="AU10785" s="690"/>
    </row>
    <row r="10786" spans="46:47">
      <c r="AT10786" s="690"/>
      <c r="AU10786" s="690"/>
    </row>
    <row r="10787" spans="46:47">
      <c r="AT10787" s="690"/>
      <c r="AU10787" s="690"/>
    </row>
    <row r="10788" spans="46:47">
      <c r="AT10788" s="690"/>
      <c r="AU10788" s="690"/>
    </row>
    <row r="10789" spans="46:47">
      <c r="AT10789" s="690"/>
      <c r="AU10789" s="690"/>
    </row>
    <row r="10790" spans="46:47">
      <c r="AT10790" s="690"/>
      <c r="AU10790" s="690"/>
    </row>
    <row r="10791" spans="46:47">
      <c r="AT10791" s="690"/>
      <c r="AU10791" s="690"/>
    </row>
    <row r="10792" spans="46:47">
      <c r="AT10792" s="690"/>
      <c r="AU10792" s="690"/>
    </row>
    <row r="10793" spans="46:47">
      <c r="AT10793" s="690"/>
      <c r="AU10793" s="690"/>
    </row>
    <row r="10794" spans="46:47">
      <c r="AT10794" s="690"/>
      <c r="AU10794" s="690"/>
    </row>
    <row r="10795" spans="46:47">
      <c r="AT10795" s="690"/>
      <c r="AU10795" s="690"/>
    </row>
    <row r="10796" spans="46:47">
      <c r="AT10796" s="690"/>
      <c r="AU10796" s="690"/>
    </row>
    <row r="10797" spans="46:47">
      <c r="AT10797" s="690"/>
      <c r="AU10797" s="690"/>
    </row>
    <row r="10798" spans="46:47">
      <c r="AT10798" s="690"/>
      <c r="AU10798" s="690"/>
    </row>
    <row r="10799" spans="46:47">
      <c r="AT10799" s="690"/>
      <c r="AU10799" s="690"/>
    </row>
    <row r="10800" spans="46:47">
      <c r="AT10800" s="690"/>
      <c r="AU10800" s="690"/>
    </row>
    <row r="10801" spans="46:47">
      <c r="AT10801" s="690"/>
      <c r="AU10801" s="690"/>
    </row>
    <row r="10802" spans="46:47">
      <c r="AT10802" s="690"/>
      <c r="AU10802" s="690"/>
    </row>
    <row r="10803" spans="46:47">
      <c r="AT10803" s="690"/>
      <c r="AU10803" s="690"/>
    </row>
    <row r="10804" spans="46:47">
      <c r="AT10804" s="690"/>
      <c r="AU10804" s="690"/>
    </row>
    <row r="10805" spans="46:47">
      <c r="AT10805" s="690"/>
      <c r="AU10805" s="690"/>
    </row>
    <row r="10806" spans="46:47">
      <c r="AT10806" s="690"/>
      <c r="AU10806" s="690"/>
    </row>
    <row r="10807" spans="46:47">
      <c r="AT10807" s="690"/>
      <c r="AU10807" s="690"/>
    </row>
    <row r="10808" spans="46:47">
      <c r="AT10808" s="690"/>
      <c r="AU10808" s="690"/>
    </row>
    <row r="10809" spans="46:47">
      <c r="AT10809" s="690"/>
      <c r="AU10809" s="690"/>
    </row>
    <row r="10810" spans="46:47">
      <c r="AT10810" s="690"/>
      <c r="AU10810" s="690"/>
    </row>
    <row r="10811" spans="46:47">
      <c r="AT10811" s="690"/>
      <c r="AU10811" s="690"/>
    </row>
    <row r="10812" spans="46:47">
      <c r="AT10812" s="690"/>
      <c r="AU10812" s="690"/>
    </row>
    <row r="10813" spans="46:47">
      <c r="AT10813" s="690"/>
      <c r="AU10813" s="690"/>
    </row>
    <row r="10814" spans="46:47">
      <c r="AT10814" s="690"/>
      <c r="AU10814" s="690"/>
    </row>
    <row r="10815" spans="46:47">
      <c r="AT10815" s="690"/>
      <c r="AU10815" s="690"/>
    </row>
    <row r="10816" spans="46:47">
      <c r="AT10816" s="690"/>
      <c r="AU10816" s="690"/>
    </row>
    <row r="10817" spans="46:47">
      <c r="AT10817" s="690"/>
      <c r="AU10817" s="690"/>
    </row>
    <row r="10818" spans="46:47">
      <c r="AT10818" s="690"/>
      <c r="AU10818" s="690"/>
    </row>
    <row r="10819" spans="46:47">
      <c r="AT10819" s="690"/>
      <c r="AU10819" s="690"/>
    </row>
    <row r="10820" spans="46:47">
      <c r="AT10820" s="690"/>
      <c r="AU10820" s="690"/>
    </row>
    <row r="10821" spans="46:47">
      <c r="AT10821" s="690"/>
      <c r="AU10821" s="690"/>
    </row>
    <row r="10822" spans="46:47">
      <c r="AT10822" s="690"/>
      <c r="AU10822" s="690"/>
    </row>
    <row r="10823" spans="46:47">
      <c r="AT10823" s="690"/>
      <c r="AU10823" s="690"/>
    </row>
    <row r="10824" spans="46:47">
      <c r="AT10824" s="690"/>
      <c r="AU10824" s="690"/>
    </row>
    <row r="10825" spans="46:47">
      <c r="AT10825" s="690"/>
      <c r="AU10825" s="690"/>
    </row>
    <row r="10826" spans="46:47">
      <c r="AT10826" s="690"/>
      <c r="AU10826" s="690"/>
    </row>
    <row r="10827" spans="46:47">
      <c r="AT10827" s="690"/>
      <c r="AU10827" s="690"/>
    </row>
    <row r="10828" spans="46:47">
      <c r="AT10828" s="690"/>
      <c r="AU10828" s="690"/>
    </row>
    <row r="10829" spans="46:47">
      <c r="AT10829" s="690"/>
      <c r="AU10829" s="690"/>
    </row>
    <row r="10830" spans="46:47">
      <c r="AT10830" s="690"/>
      <c r="AU10830" s="690"/>
    </row>
    <row r="10831" spans="46:47">
      <c r="AT10831" s="690"/>
      <c r="AU10831" s="690"/>
    </row>
    <row r="10832" spans="46:47">
      <c r="AT10832" s="690"/>
      <c r="AU10832" s="690"/>
    </row>
    <row r="10833" spans="46:47">
      <c r="AT10833" s="690"/>
      <c r="AU10833" s="690"/>
    </row>
    <row r="10834" spans="46:47">
      <c r="AT10834" s="690"/>
      <c r="AU10834" s="690"/>
    </row>
    <row r="10835" spans="46:47">
      <c r="AT10835" s="690"/>
      <c r="AU10835" s="690"/>
    </row>
    <row r="10836" spans="46:47">
      <c r="AT10836" s="690"/>
      <c r="AU10836" s="690"/>
    </row>
    <row r="10837" spans="46:47">
      <c r="AT10837" s="690"/>
      <c r="AU10837" s="690"/>
    </row>
    <row r="10838" spans="46:47">
      <c r="AT10838" s="690"/>
      <c r="AU10838" s="690"/>
    </row>
    <row r="10839" spans="46:47">
      <c r="AT10839" s="690"/>
      <c r="AU10839" s="690"/>
    </row>
    <row r="10840" spans="46:47">
      <c r="AT10840" s="690"/>
      <c r="AU10840" s="690"/>
    </row>
    <row r="10841" spans="46:47">
      <c r="AT10841" s="690"/>
      <c r="AU10841" s="690"/>
    </row>
    <row r="10842" spans="46:47">
      <c r="AT10842" s="690"/>
      <c r="AU10842" s="690"/>
    </row>
    <row r="10843" spans="46:47">
      <c r="AT10843" s="690"/>
      <c r="AU10843" s="690"/>
    </row>
    <row r="10844" spans="46:47">
      <c r="AT10844" s="690"/>
      <c r="AU10844" s="690"/>
    </row>
    <row r="10845" spans="46:47">
      <c r="AT10845" s="690"/>
      <c r="AU10845" s="690"/>
    </row>
    <row r="10846" spans="46:47">
      <c r="AT10846" s="690"/>
      <c r="AU10846" s="690"/>
    </row>
    <row r="10847" spans="46:47">
      <c r="AT10847" s="690"/>
      <c r="AU10847" s="690"/>
    </row>
    <row r="10848" spans="46:47">
      <c r="AT10848" s="690"/>
      <c r="AU10848" s="690"/>
    </row>
    <row r="10849" spans="46:47">
      <c r="AT10849" s="690"/>
      <c r="AU10849" s="690"/>
    </row>
    <row r="10850" spans="46:47">
      <c r="AT10850" s="690"/>
      <c r="AU10850" s="690"/>
    </row>
    <row r="10851" spans="46:47">
      <c r="AT10851" s="690"/>
      <c r="AU10851" s="690"/>
    </row>
    <row r="10852" spans="46:47">
      <c r="AT10852" s="690"/>
      <c r="AU10852" s="690"/>
    </row>
    <row r="10853" spans="46:47">
      <c r="AT10853" s="690"/>
      <c r="AU10853" s="690"/>
    </row>
    <row r="10854" spans="46:47">
      <c r="AT10854" s="690"/>
      <c r="AU10854" s="690"/>
    </row>
    <row r="10855" spans="46:47">
      <c r="AT10855" s="690"/>
      <c r="AU10855" s="690"/>
    </row>
    <row r="10856" spans="46:47">
      <c r="AT10856" s="690"/>
      <c r="AU10856" s="690"/>
    </row>
    <row r="10857" spans="46:47">
      <c r="AT10857" s="690"/>
      <c r="AU10857" s="690"/>
    </row>
    <row r="10858" spans="46:47">
      <c r="AT10858" s="690"/>
      <c r="AU10858" s="690"/>
    </row>
    <row r="10859" spans="46:47">
      <c r="AT10859" s="690"/>
      <c r="AU10859" s="690"/>
    </row>
    <row r="10860" spans="46:47">
      <c r="AT10860" s="690"/>
      <c r="AU10860" s="690"/>
    </row>
    <row r="10861" spans="46:47">
      <c r="AT10861" s="690"/>
      <c r="AU10861" s="690"/>
    </row>
    <row r="10862" spans="46:47">
      <c r="AT10862" s="690"/>
      <c r="AU10862" s="690"/>
    </row>
    <row r="10863" spans="46:47">
      <c r="AT10863" s="690"/>
      <c r="AU10863" s="690"/>
    </row>
    <row r="10864" spans="46:47">
      <c r="AT10864" s="690"/>
      <c r="AU10864" s="690"/>
    </row>
    <row r="10865" spans="46:47">
      <c r="AT10865" s="690"/>
      <c r="AU10865" s="690"/>
    </row>
    <row r="10866" spans="46:47">
      <c r="AT10866" s="690"/>
      <c r="AU10866" s="690"/>
    </row>
    <row r="10867" spans="46:47">
      <c r="AT10867" s="690"/>
      <c r="AU10867" s="690"/>
    </row>
    <row r="10868" spans="46:47">
      <c r="AT10868" s="690"/>
      <c r="AU10868" s="690"/>
    </row>
    <row r="10869" spans="46:47">
      <c r="AT10869" s="690"/>
      <c r="AU10869" s="690"/>
    </row>
    <row r="10870" spans="46:47">
      <c r="AT10870" s="690"/>
      <c r="AU10870" s="690"/>
    </row>
    <row r="10871" spans="46:47">
      <c r="AT10871" s="690"/>
      <c r="AU10871" s="690"/>
    </row>
    <row r="10872" spans="46:47">
      <c r="AT10872" s="690"/>
      <c r="AU10872" s="690"/>
    </row>
    <row r="10873" spans="46:47">
      <c r="AT10873" s="690"/>
      <c r="AU10873" s="690"/>
    </row>
    <row r="10874" spans="46:47">
      <c r="AT10874" s="690"/>
      <c r="AU10874" s="690"/>
    </row>
    <row r="10875" spans="46:47">
      <c r="AT10875" s="690"/>
      <c r="AU10875" s="690"/>
    </row>
    <row r="10876" spans="46:47">
      <c r="AT10876" s="690"/>
      <c r="AU10876" s="690"/>
    </row>
    <row r="10877" spans="46:47">
      <c r="AT10877" s="690"/>
      <c r="AU10877" s="690"/>
    </row>
    <row r="10878" spans="46:47">
      <c r="AT10878" s="690"/>
      <c r="AU10878" s="690"/>
    </row>
    <row r="10879" spans="46:47">
      <c r="AT10879" s="690"/>
      <c r="AU10879" s="690"/>
    </row>
    <row r="10880" spans="46:47">
      <c r="AT10880" s="690"/>
      <c r="AU10880" s="690"/>
    </row>
    <row r="10881" spans="46:47">
      <c r="AT10881" s="690"/>
      <c r="AU10881" s="690"/>
    </row>
    <row r="10882" spans="46:47">
      <c r="AT10882" s="690"/>
      <c r="AU10882" s="690"/>
    </row>
    <row r="10883" spans="46:47">
      <c r="AT10883" s="690"/>
      <c r="AU10883" s="690"/>
    </row>
    <row r="10884" spans="46:47">
      <c r="AT10884" s="690"/>
      <c r="AU10884" s="690"/>
    </row>
    <row r="10885" spans="46:47">
      <c r="AT10885" s="690"/>
      <c r="AU10885" s="690"/>
    </row>
    <row r="10886" spans="46:47">
      <c r="AT10886" s="690"/>
      <c r="AU10886" s="690"/>
    </row>
    <row r="10887" spans="46:47">
      <c r="AT10887" s="690"/>
      <c r="AU10887" s="690"/>
    </row>
    <row r="10888" spans="46:47">
      <c r="AT10888" s="690"/>
      <c r="AU10888" s="690"/>
    </row>
    <row r="10889" spans="46:47">
      <c r="AT10889" s="690"/>
      <c r="AU10889" s="690"/>
    </row>
    <row r="10890" spans="46:47">
      <c r="AT10890" s="690"/>
      <c r="AU10890" s="690"/>
    </row>
    <row r="10891" spans="46:47">
      <c r="AT10891" s="690"/>
      <c r="AU10891" s="690"/>
    </row>
    <row r="10892" spans="46:47">
      <c r="AT10892" s="690"/>
      <c r="AU10892" s="690"/>
    </row>
    <row r="10893" spans="46:47">
      <c r="AT10893" s="690"/>
      <c r="AU10893" s="690"/>
    </row>
    <row r="10894" spans="46:47">
      <c r="AT10894" s="690"/>
      <c r="AU10894" s="690"/>
    </row>
    <row r="10895" spans="46:47">
      <c r="AT10895" s="690"/>
      <c r="AU10895" s="690"/>
    </row>
    <row r="10896" spans="46:47">
      <c r="AT10896" s="690"/>
      <c r="AU10896" s="690"/>
    </row>
    <row r="10897" spans="46:47">
      <c r="AT10897" s="690"/>
      <c r="AU10897" s="690"/>
    </row>
    <row r="10898" spans="46:47">
      <c r="AT10898" s="690"/>
      <c r="AU10898" s="690"/>
    </row>
    <row r="10899" spans="46:47">
      <c r="AT10899" s="690"/>
      <c r="AU10899" s="690"/>
    </row>
    <row r="10900" spans="46:47">
      <c r="AT10900" s="690"/>
      <c r="AU10900" s="690"/>
    </row>
    <row r="10901" spans="46:47">
      <c r="AT10901" s="690"/>
      <c r="AU10901" s="690"/>
    </row>
    <row r="10902" spans="46:47">
      <c r="AT10902" s="690"/>
      <c r="AU10902" s="690"/>
    </row>
    <row r="10903" spans="46:47">
      <c r="AT10903" s="690"/>
      <c r="AU10903" s="690"/>
    </row>
    <row r="10904" spans="46:47">
      <c r="AT10904" s="690"/>
      <c r="AU10904" s="690"/>
    </row>
    <row r="10905" spans="46:47">
      <c r="AT10905" s="690"/>
      <c r="AU10905" s="690"/>
    </row>
    <row r="10906" spans="46:47">
      <c r="AT10906" s="690"/>
      <c r="AU10906" s="690"/>
    </row>
    <row r="10907" spans="46:47">
      <c r="AT10907" s="690"/>
      <c r="AU10907" s="690"/>
    </row>
    <row r="10908" spans="46:47">
      <c r="AT10908" s="690"/>
      <c r="AU10908" s="690"/>
    </row>
    <row r="10909" spans="46:47">
      <c r="AT10909" s="690"/>
      <c r="AU10909" s="690"/>
    </row>
    <row r="10910" spans="46:47">
      <c r="AT10910" s="690"/>
      <c r="AU10910" s="690"/>
    </row>
    <row r="10911" spans="46:47">
      <c r="AT10911" s="690"/>
      <c r="AU10911" s="690"/>
    </row>
    <row r="10912" spans="46:47">
      <c r="AT10912" s="690"/>
      <c r="AU10912" s="690"/>
    </row>
    <row r="10913" spans="46:47">
      <c r="AT10913" s="690"/>
      <c r="AU10913" s="690"/>
    </row>
    <row r="10914" spans="46:47">
      <c r="AT10914" s="690"/>
      <c r="AU10914" s="690"/>
    </row>
    <row r="10915" spans="46:47">
      <c r="AT10915" s="690"/>
      <c r="AU10915" s="690"/>
    </row>
    <row r="10916" spans="46:47">
      <c r="AT10916" s="690"/>
      <c r="AU10916" s="690"/>
    </row>
    <row r="10917" spans="46:47">
      <c r="AT10917" s="690"/>
      <c r="AU10917" s="690"/>
    </row>
    <row r="10918" spans="46:47">
      <c r="AT10918" s="690"/>
      <c r="AU10918" s="690"/>
    </row>
    <row r="10919" spans="46:47">
      <c r="AT10919" s="690"/>
      <c r="AU10919" s="690"/>
    </row>
    <row r="10920" spans="46:47">
      <c r="AT10920" s="690"/>
      <c r="AU10920" s="690"/>
    </row>
    <row r="10921" spans="46:47">
      <c r="AT10921" s="690"/>
      <c r="AU10921" s="690"/>
    </row>
    <row r="10922" spans="46:47">
      <c r="AT10922" s="690"/>
      <c r="AU10922" s="690"/>
    </row>
    <row r="10923" spans="46:47">
      <c r="AT10923" s="690"/>
      <c r="AU10923" s="690"/>
    </row>
    <row r="10924" spans="46:47">
      <c r="AT10924" s="690"/>
      <c r="AU10924" s="690"/>
    </row>
    <row r="10925" spans="46:47">
      <c r="AT10925" s="690"/>
      <c r="AU10925" s="690"/>
    </row>
    <row r="10926" spans="46:47">
      <c r="AT10926" s="690"/>
      <c r="AU10926" s="690"/>
    </row>
    <row r="10927" spans="46:47">
      <c r="AT10927" s="690"/>
      <c r="AU10927" s="690"/>
    </row>
    <row r="10928" spans="46:47">
      <c r="AT10928" s="690"/>
      <c r="AU10928" s="690"/>
    </row>
    <row r="10929" spans="46:47">
      <c r="AT10929" s="690"/>
      <c r="AU10929" s="690"/>
    </row>
    <row r="10930" spans="46:47">
      <c r="AT10930" s="690"/>
      <c r="AU10930" s="690"/>
    </row>
    <row r="10931" spans="46:47">
      <c r="AT10931" s="690"/>
      <c r="AU10931" s="690"/>
    </row>
    <row r="10932" spans="46:47">
      <c r="AT10932" s="690"/>
      <c r="AU10932" s="690"/>
    </row>
    <row r="10933" spans="46:47">
      <c r="AT10933" s="690"/>
      <c r="AU10933" s="690"/>
    </row>
    <row r="10934" spans="46:47">
      <c r="AT10934" s="690"/>
      <c r="AU10934" s="690"/>
    </row>
    <row r="10935" spans="46:47">
      <c r="AT10935" s="690"/>
      <c r="AU10935" s="690"/>
    </row>
    <row r="10936" spans="46:47">
      <c r="AT10936" s="690"/>
      <c r="AU10936" s="690"/>
    </row>
    <row r="10937" spans="46:47">
      <c r="AT10937" s="690"/>
      <c r="AU10937" s="690"/>
    </row>
    <row r="10938" spans="46:47">
      <c r="AT10938" s="690"/>
      <c r="AU10938" s="690"/>
    </row>
    <row r="10939" spans="46:47">
      <c r="AT10939" s="690"/>
      <c r="AU10939" s="690"/>
    </row>
    <row r="10940" spans="46:47">
      <c r="AT10940" s="690"/>
      <c r="AU10940" s="690"/>
    </row>
    <row r="10941" spans="46:47">
      <c r="AT10941" s="690"/>
      <c r="AU10941" s="690"/>
    </row>
    <row r="10942" spans="46:47">
      <c r="AT10942" s="690"/>
      <c r="AU10942" s="690"/>
    </row>
    <row r="10943" spans="46:47">
      <c r="AT10943" s="690"/>
      <c r="AU10943" s="690"/>
    </row>
    <row r="10944" spans="46:47">
      <c r="AT10944" s="690"/>
      <c r="AU10944" s="690"/>
    </row>
    <row r="10945" spans="46:47">
      <c r="AT10945" s="690"/>
      <c r="AU10945" s="690"/>
    </row>
    <row r="10946" spans="46:47">
      <c r="AT10946" s="690"/>
      <c r="AU10946" s="690"/>
    </row>
    <row r="10947" spans="46:47">
      <c r="AT10947" s="690"/>
      <c r="AU10947" s="690"/>
    </row>
    <row r="10948" spans="46:47">
      <c r="AT10948" s="690"/>
      <c r="AU10948" s="690"/>
    </row>
    <row r="10949" spans="46:47">
      <c r="AT10949" s="690"/>
      <c r="AU10949" s="690"/>
    </row>
    <row r="10950" spans="46:47">
      <c r="AT10950" s="690"/>
      <c r="AU10950" s="690"/>
    </row>
    <row r="10951" spans="46:47">
      <c r="AT10951" s="690"/>
      <c r="AU10951" s="690"/>
    </row>
    <row r="10952" spans="46:47">
      <c r="AT10952" s="690"/>
      <c r="AU10952" s="690"/>
    </row>
    <row r="10953" spans="46:47">
      <c r="AT10953" s="690"/>
      <c r="AU10953" s="690"/>
    </row>
    <row r="10954" spans="46:47">
      <c r="AT10954" s="690"/>
      <c r="AU10954" s="690"/>
    </row>
    <row r="10955" spans="46:47">
      <c r="AT10955" s="690"/>
      <c r="AU10955" s="690"/>
    </row>
    <row r="10956" spans="46:47">
      <c r="AT10956" s="690"/>
      <c r="AU10956" s="690"/>
    </row>
    <row r="10957" spans="46:47">
      <c r="AT10957" s="690"/>
      <c r="AU10957" s="690"/>
    </row>
    <row r="10958" spans="46:47">
      <c r="AT10958" s="690"/>
      <c r="AU10958" s="690"/>
    </row>
    <row r="10959" spans="46:47">
      <c r="AT10959" s="690"/>
      <c r="AU10959" s="690"/>
    </row>
    <row r="10960" spans="46:47">
      <c r="AT10960" s="690"/>
      <c r="AU10960" s="690"/>
    </row>
    <row r="10961" spans="46:47">
      <c r="AT10961" s="690"/>
      <c r="AU10961" s="690"/>
    </row>
    <row r="10962" spans="46:47">
      <c r="AT10962" s="690"/>
      <c r="AU10962" s="690"/>
    </row>
    <row r="10963" spans="46:47">
      <c r="AT10963" s="690"/>
      <c r="AU10963" s="690"/>
    </row>
    <row r="10964" spans="46:47">
      <c r="AT10964" s="690"/>
      <c r="AU10964" s="690"/>
    </row>
    <row r="10965" spans="46:47">
      <c r="AT10965" s="690"/>
      <c r="AU10965" s="690"/>
    </row>
    <row r="10966" spans="46:47">
      <c r="AT10966" s="690"/>
      <c r="AU10966" s="690"/>
    </row>
    <row r="10967" spans="46:47">
      <c r="AT10967" s="690"/>
      <c r="AU10967" s="690"/>
    </row>
    <row r="10968" spans="46:47">
      <c r="AT10968" s="690"/>
      <c r="AU10968" s="690"/>
    </row>
    <row r="10969" spans="46:47">
      <c r="AT10969" s="690"/>
      <c r="AU10969" s="690"/>
    </row>
    <row r="10970" spans="46:47">
      <c r="AT10970" s="690"/>
      <c r="AU10970" s="690"/>
    </row>
    <row r="10971" spans="46:47">
      <c r="AT10971" s="690"/>
      <c r="AU10971" s="690"/>
    </row>
    <row r="10972" spans="46:47">
      <c r="AT10972" s="690"/>
      <c r="AU10972" s="690"/>
    </row>
    <row r="10973" spans="46:47">
      <c r="AT10973" s="690"/>
      <c r="AU10973" s="690"/>
    </row>
    <row r="10974" spans="46:47">
      <c r="AT10974" s="690"/>
      <c r="AU10974" s="690"/>
    </row>
    <row r="10975" spans="46:47">
      <c r="AT10975" s="690"/>
      <c r="AU10975" s="690"/>
    </row>
    <row r="10976" spans="46:47">
      <c r="AT10976" s="690"/>
      <c r="AU10976" s="690"/>
    </row>
    <row r="10977" spans="46:47">
      <c r="AT10977" s="690"/>
      <c r="AU10977" s="690"/>
    </row>
    <row r="10978" spans="46:47">
      <c r="AT10978" s="690"/>
      <c r="AU10978" s="690"/>
    </row>
    <row r="10979" spans="46:47">
      <c r="AT10979" s="690"/>
      <c r="AU10979" s="690"/>
    </row>
    <row r="10980" spans="46:47">
      <c r="AT10980" s="690"/>
      <c r="AU10980" s="690"/>
    </row>
    <row r="10981" spans="46:47">
      <c r="AT10981" s="690"/>
      <c r="AU10981" s="690"/>
    </row>
    <row r="10982" spans="46:47">
      <c r="AT10982" s="690"/>
      <c r="AU10982" s="690"/>
    </row>
    <row r="10983" spans="46:47">
      <c r="AT10983" s="690"/>
      <c r="AU10983" s="690"/>
    </row>
    <row r="10984" spans="46:47">
      <c r="AT10984" s="690"/>
      <c r="AU10984" s="690"/>
    </row>
    <row r="10985" spans="46:47">
      <c r="AT10985" s="690"/>
      <c r="AU10985" s="690"/>
    </row>
    <row r="10986" spans="46:47">
      <c r="AT10986" s="690"/>
      <c r="AU10986" s="690"/>
    </row>
    <row r="10987" spans="46:47">
      <c r="AT10987" s="690"/>
      <c r="AU10987" s="690"/>
    </row>
    <row r="10988" spans="46:47">
      <c r="AT10988" s="690"/>
      <c r="AU10988" s="690"/>
    </row>
    <row r="10989" spans="46:47">
      <c r="AT10989" s="690"/>
      <c r="AU10989" s="690"/>
    </row>
    <row r="10990" spans="46:47">
      <c r="AT10990" s="690"/>
      <c r="AU10990" s="690"/>
    </row>
    <row r="10991" spans="46:47">
      <c r="AT10991" s="690"/>
      <c r="AU10991" s="690"/>
    </row>
    <row r="10992" spans="46:47">
      <c r="AT10992" s="690"/>
      <c r="AU10992" s="690"/>
    </row>
    <row r="10993" spans="46:47">
      <c r="AT10993" s="690"/>
      <c r="AU10993" s="690"/>
    </row>
    <row r="10994" spans="46:47">
      <c r="AT10994" s="690"/>
      <c r="AU10994" s="690"/>
    </row>
    <row r="10995" spans="46:47">
      <c r="AT10995" s="690"/>
      <c r="AU10995" s="690"/>
    </row>
    <row r="10996" spans="46:47">
      <c r="AT10996" s="690"/>
      <c r="AU10996" s="690"/>
    </row>
    <row r="10997" spans="46:47">
      <c r="AT10997" s="690"/>
      <c r="AU10997" s="690"/>
    </row>
    <row r="10998" spans="46:47">
      <c r="AT10998" s="690"/>
      <c r="AU10998" s="690"/>
    </row>
    <row r="10999" spans="46:47">
      <c r="AT10999" s="690"/>
      <c r="AU10999" s="690"/>
    </row>
    <row r="11000" spans="46:47">
      <c r="AT11000" s="690"/>
      <c r="AU11000" s="690"/>
    </row>
    <row r="11001" spans="46:47">
      <c r="AT11001" s="690"/>
      <c r="AU11001" s="690"/>
    </row>
    <row r="11002" spans="46:47">
      <c r="AT11002" s="690"/>
      <c r="AU11002" s="690"/>
    </row>
    <row r="11003" spans="46:47">
      <c r="AT11003" s="690"/>
      <c r="AU11003" s="690"/>
    </row>
    <row r="11004" spans="46:47">
      <c r="AT11004" s="690"/>
      <c r="AU11004" s="690"/>
    </row>
    <row r="11005" spans="46:47">
      <c r="AT11005" s="690"/>
      <c r="AU11005" s="690"/>
    </row>
    <row r="11006" spans="46:47">
      <c r="AT11006" s="690"/>
      <c r="AU11006" s="690"/>
    </row>
    <row r="11007" spans="46:47">
      <c r="AT11007" s="690"/>
      <c r="AU11007" s="690"/>
    </row>
    <row r="11008" spans="46:47">
      <c r="AT11008" s="690"/>
      <c r="AU11008" s="690"/>
    </row>
    <row r="11009" spans="46:47">
      <c r="AT11009" s="690"/>
      <c r="AU11009" s="690"/>
    </row>
    <row r="11010" spans="46:47">
      <c r="AT11010" s="690"/>
      <c r="AU11010" s="690"/>
    </row>
    <row r="11011" spans="46:47">
      <c r="AT11011" s="690"/>
      <c r="AU11011" s="690"/>
    </row>
    <row r="11012" spans="46:47">
      <c r="AT11012" s="690"/>
      <c r="AU11012" s="690"/>
    </row>
    <row r="11013" spans="46:47">
      <c r="AT11013" s="690"/>
      <c r="AU11013" s="690"/>
    </row>
    <row r="11014" spans="46:47">
      <c r="AT11014" s="690"/>
      <c r="AU11014" s="690"/>
    </row>
    <row r="11015" spans="46:47">
      <c r="AT11015" s="690"/>
      <c r="AU11015" s="690"/>
    </row>
    <row r="11016" spans="46:47">
      <c r="AT11016" s="690"/>
      <c r="AU11016" s="690"/>
    </row>
    <row r="11017" spans="46:47">
      <c r="AT11017" s="690"/>
      <c r="AU11017" s="690"/>
    </row>
    <row r="11018" spans="46:47">
      <c r="AT11018" s="690"/>
      <c r="AU11018" s="690"/>
    </row>
    <row r="11019" spans="46:47">
      <c r="AT11019" s="690"/>
      <c r="AU11019" s="690"/>
    </row>
    <row r="11020" spans="46:47">
      <c r="AT11020" s="690"/>
      <c r="AU11020" s="690"/>
    </row>
    <row r="11021" spans="46:47">
      <c r="AT11021" s="690"/>
      <c r="AU11021" s="690"/>
    </row>
    <row r="11022" spans="46:47">
      <c r="AT11022" s="690"/>
      <c r="AU11022" s="690"/>
    </row>
    <row r="11023" spans="46:47">
      <c r="AT11023" s="690"/>
      <c r="AU11023" s="690"/>
    </row>
    <row r="11024" spans="46:47">
      <c r="AT11024" s="690"/>
      <c r="AU11024" s="690"/>
    </row>
    <row r="11025" spans="46:47">
      <c r="AT11025" s="690"/>
      <c r="AU11025" s="690"/>
    </row>
    <row r="11026" spans="46:47">
      <c r="AT11026" s="690"/>
      <c r="AU11026" s="690"/>
    </row>
    <row r="11027" spans="46:47">
      <c r="AT11027" s="690"/>
      <c r="AU11027" s="690"/>
    </row>
    <row r="11028" spans="46:47">
      <c r="AT11028" s="690"/>
      <c r="AU11028" s="690"/>
    </row>
    <row r="11029" spans="46:47">
      <c r="AT11029" s="690"/>
      <c r="AU11029" s="690"/>
    </row>
    <row r="11030" spans="46:47">
      <c r="AT11030" s="690"/>
      <c r="AU11030" s="690"/>
    </row>
    <row r="11031" spans="46:47">
      <c r="AT11031" s="690"/>
      <c r="AU11031" s="690"/>
    </row>
    <row r="11032" spans="46:47">
      <c r="AT11032" s="690"/>
      <c r="AU11032" s="690"/>
    </row>
    <row r="11033" spans="46:47">
      <c r="AT11033" s="690"/>
      <c r="AU11033" s="690"/>
    </row>
    <row r="11034" spans="46:47">
      <c r="AT11034" s="690"/>
      <c r="AU11034" s="690"/>
    </row>
    <row r="11035" spans="46:47">
      <c r="AT11035" s="690"/>
      <c r="AU11035" s="690"/>
    </row>
    <row r="11036" spans="46:47">
      <c r="AT11036" s="690"/>
      <c r="AU11036" s="690"/>
    </row>
    <row r="11037" spans="46:47">
      <c r="AT11037" s="690"/>
      <c r="AU11037" s="690"/>
    </row>
    <row r="11038" spans="46:47">
      <c r="AT11038" s="690"/>
      <c r="AU11038" s="690"/>
    </row>
    <row r="11039" spans="46:47">
      <c r="AT11039" s="690"/>
      <c r="AU11039" s="690"/>
    </row>
    <row r="11040" spans="46:47">
      <c r="AT11040" s="690"/>
      <c r="AU11040" s="690"/>
    </row>
    <row r="11041" spans="46:47">
      <c r="AT11041" s="690"/>
      <c r="AU11041" s="690"/>
    </row>
    <row r="11042" spans="46:47">
      <c r="AT11042" s="690"/>
      <c r="AU11042" s="690"/>
    </row>
    <row r="11043" spans="46:47">
      <c r="AT11043" s="690"/>
      <c r="AU11043" s="690"/>
    </row>
    <row r="11044" spans="46:47">
      <c r="AT11044" s="690"/>
      <c r="AU11044" s="690"/>
    </row>
    <row r="11045" spans="46:47">
      <c r="AT11045" s="690"/>
      <c r="AU11045" s="690"/>
    </row>
    <row r="11046" spans="46:47">
      <c r="AT11046" s="690"/>
      <c r="AU11046" s="690"/>
    </row>
    <row r="11047" spans="46:47">
      <c r="AT11047" s="690"/>
      <c r="AU11047" s="690"/>
    </row>
    <row r="11048" spans="46:47">
      <c r="AT11048" s="690"/>
      <c r="AU11048" s="690"/>
    </row>
    <row r="11049" spans="46:47">
      <c r="AT11049" s="690"/>
      <c r="AU11049" s="690"/>
    </row>
    <row r="11050" spans="46:47">
      <c r="AT11050" s="690"/>
      <c r="AU11050" s="690"/>
    </row>
    <row r="11051" spans="46:47">
      <c r="AT11051" s="690"/>
      <c r="AU11051" s="690"/>
    </row>
    <row r="11052" spans="46:47">
      <c r="AT11052" s="690"/>
      <c r="AU11052" s="690"/>
    </row>
    <row r="11053" spans="46:47">
      <c r="AT11053" s="690"/>
      <c r="AU11053" s="690"/>
    </row>
    <row r="11054" spans="46:47">
      <c r="AT11054" s="690"/>
      <c r="AU11054" s="690"/>
    </row>
    <row r="11055" spans="46:47">
      <c r="AT11055" s="690"/>
      <c r="AU11055" s="690"/>
    </row>
    <row r="11056" spans="46:47">
      <c r="AT11056" s="690"/>
      <c r="AU11056" s="690"/>
    </row>
    <row r="11057" spans="46:47">
      <c r="AT11057" s="690"/>
      <c r="AU11057" s="690"/>
    </row>
    <row r="11058" spans="46:47">
      <c r="AT11058" s="690"/>
      <c r="AU11058" s="690"/>
    </row>
    <row r="11059" spans="46:47">
      <c r="AT11059" s="690"/>
      <c r="AU11059" s="690"/>
    </row>
    <row r="11060" spans="46:47">
      <c r="AT11060" s="690"/>
      <c r="AU11060" s="690"/>
    </row>
    <row r="11061" spans="46:47">
      <c r="AT11061" s="690"/>
      <c r="AU11061" s="690"/>
    </row>
    <row r="11062" spans="46:47">
      <c r="AT11062" s="690"/>
      <c r="AU11062" s="690"/>
    </row>
    <row r="11063" spans="46:47">
      <c r="AT11063" s="690"/>
      <c r="AU11063" s="690"/>
    </row>
    <row r="11064" spans="46:47">
      <c r="AT11064" s="690"/>
      <c r="AU11064" s="690"/>
    </row>
    <row r="11065" spans="46:47">
      <c r="AT11065" s="690"/>
      <c r="AU11065" s="690"/>
    </row>
    <row r="11066" spans="46:47">
      <c r="AT11066" s="690"/>
      <c r="AU11066" s="690"/>
    </row>
    <row r="11067" spans="46:47">
      <c r="AT11067" s="690"/>
      <c r="AU11067" s="690"/>
    </row>
    <row r="11068" spans="46:47">
      <c r="AT11068" s="690"/>
      <c r="AU11068" s="690"/>
    </row>
    <row r="11069" spans="46:47">
      <c r="AT11069" s="690"/>
      <c r="AU11069" s="690"/>
    </row>
    <row r="11070" spans="46:47">
      <c r="AT11070" s="690"/>
      <c r="AU11070" s="690"/>
    </row>
    <row r="11071" spans="46:47">
      <c r="AT11071" s="690"/>
      <c r="AU11071" s="690"/>
    </row>
    <row r="11072" spans="46:47">
      <c r="AT11072" s="690"/>
      <c r="AU11072" s="690"/>
    </row>
    <row r="11073" spans="46:47">
      <c r="AT11073" s="690"/>
      <c r="AU11073" s="690"/>
    </row>
    <row r="11074" spans="46:47">
      <c r="AT11074" s="690"/>
      <c r="AU11074" s="690"/>
    </row>
    <row r="11075" spans="46:47">
      <c r="AT11075" s="690"/>
      <c r="AU11075" s="690"/>
    </row>
    <row r="11076" spans="46:47">
      <c r="AT11076" s="690"/>
      <c r="AU11076" s="690"/>
    </row>
    <row r="11077" spans="46:47">
      <c r="AT11077" s="690"/>
      <c r="AU11077" s="690"/>
    </row>
    <row r="11078" spans="46:47">
      <c r="AT11078" s="690"/>
      <c r="AU11078" s="690"/>
    </row>
    <row r="11079" spans="46:47">
      <c r="AT11079" s="690"/>
      <c r="AU11079" s="690"/>
    </row>
    <row r="11080" spans="46:47">
      <c r="AT11080" s="690"/>
      <c r="AU11080" s="690"/>
    </row>
    <row r="11081" spans="46:47">
      <c r="AT11081" s="690"/>
      <c r="AU11081" s="690"/>
    </row>
    <row r="11082" spans="46:47">
      <c r="AT11082" s="690"/>
      <c r="AU11082" s="690"/>
    </row>
    <row r="11083" spans="46:47">
      <c r="AT11083" s="690"/>
      <c r="AU11083" s="690"/>
    </row>
    <row r="11084" spans="46:47">
      <c r="AT11084" s="690"/>
      <c r="AU11084" s="690"/>
    </row>
    <row r="11085" spans="46:47">
      <c r="AT11085" s="690"/>
      <c r="AU11085" s="690"/>
    </row>
    <row r="11086" spans="46:47">
      <c r="AT11086" s="690"/>
      <c r="AU11086" s="690"/>
    </row>
    <row r="11087" spans="46:47">
      <c r="AT11087" s="690"/>
      <c r="AU11087" s="690"/>
    </row>
    <row r="11088" spans="46:47">
      <c r="AT11088" s="690"/>
      <c r="AU11088" s="690"/>
    </row>
    <row r="11089" spans="46:47">
      <c r="AT11089" s="690"/>
      <c r="AU11089" s="690"/>
    </row>
    <row r="11090" spans="46:47">
      <c r="AT11090" s="690"/>
      <c r="AU11090" s="690"/>
    </row>
    <row r="11091" spans="46:47">
      <c r="AT11091" s="690"/>
      <c r="AU11091" s="690"/>
    </row>
    <row r="11092" spans="46:47">
      <c r="AT11092" s="690"/>
      <c r="AU11092" s="690"/>
    </row>
    <row r="11093" spans="46:47">
      <c r="AT11093" s="690"/>
      <c r="AU11093" s="690"/>
    </row>
    <row r="11094" spans="46:47">
      <c r="AT11094" s="690"/>
      <c r="AU11094" s="690"/>
    </row>
    <row r="11095" spans="46:47">
      <c r="AT11095" s="690"/>
      <c r="AU11095" s="690"/>
    </row>
    <row r="11096" spans="46:47">
      <c r="AT11096" s="690"/>
      <c r="AU11096" s="690"/>
    </row>
    <row r="11097" spans="46:47">
      <c r="AT11097" s="690"/>
      <c r="AU11097" s="690"/>
    </row>
    <row r="11098" spans="46:47">
      <c r="AT11098" s="690"/>
      <c r="AU11098" s="690"/>
    </row>
    <row r="11099" spans="46:47">
      <c r="AT11099" s="690"/>
      <c r="AU11099" s="690"/>
    </row>
    <row r="11100" spans="46:47">
      <c r="AT11100" s="690"/>
      <c r="AU11100" s="690"/>
    </row>
    <row r="11101" spans="46:47">
      <c r="AT11101" s="690"/>
      <c r="AU11101" s="690"/>
    </row>
    <row r="11102" spans="46:47">
      <c r="AT11102" s="690"/>
      <c r="AU11102" s="690"/>
    </row>
    <row r="11103" spans="46:47">
      <c r="AT11103" s="690"/>
      <c r="AU11103" s="690"/>
    </row>
    <row r="11104" spans="46:47">
      <c r="AT11104" s="690"/>
      <c r="AU11104" s="690"/>
    </row>
    <row r="11105" spans="46:47">
      <c r="AT11105" s="690"/>
      <c r="AU11105" s="690"/>
    </row>
    <row r="11106" spans="46:47">
      <c r="AT11106" s="690"/>
      <c r="AU11106" s="690"/>
    </row>
    <row r="11107" spans="46:47">
      <c r="AT11107" s="690"/>
      <c r="AU11107" s="690"/>
    </row>
    <row r="11108" spans="46:47">
      <c r="AT11108" s="690"/>
      <c r="AU11108" s="690"/>
    </row>
    <row r="11109" spans="46:47">
      <c r="AT11109" s="690"/>
      <c r="AU11109" s="690"/>
    </row>
    <row r="11110" spans="46:47">
      <c r="AT11110" s="690"/>
      <c r="AU11110" s="690"/>
    </row>
    <row r="11111" spans="46:47">
      <c r="AT11111" s="690"/>
      <c r="AU11111" s="690"/>
    </row>
    <row r="11112" spans="46:47">
      <c r="AT11112" s="690"/>
      <c r="AU11112" s="690"/>
    </row>
    <row r="11113" spans="46:47">
      <c r="AT11113" s="690"/>
      <c r="AU11113" s="690"/>
    </row>
    <row r="11114" spans="46:47">
      <c r="AT11114" s="690"/>
      <c r="AU11114" s="690"/>
    </row>
    <row r="11115" spans="46:47">
      <c r="AT11115" s="690"/>
      <c r="AU11115" s="690"/>
    </row>
    <row r="11116" spans="46:47">
      <c r="AT11116" s="690"/>
      <c r="AU11116" s="690"/>
    </row>
    <row r="11117" spans="46:47">
      <c r="AT11117" s="690"/>
      <c r="AU11117" s="690"/>
    </row>
    <row r="11118" spans="46:47">
      <c r="AT11118" s="690"/>
      <c r="AU11118" s="690"/>
    </row>
    <row r="11119" spans="46:47">
      <c r="AT11119" s="690"/>
      <c r="AU11119" s="690"/>
    </row>
    <row r="11120" spans="46:47">
      <c r="AT11120" s="690"/>
      <c r="AU11120" s="690"/>
    </row>
    <row r="11121" spans="46:47">
      <c r="AT11121" s="690"/>
      <c r="AU11121" s="690"/>
    </row>
    <row r="11122" spans="46:47">
      <c r="AT11122" s="690"/>
      <c r="AU11122" s="690"/>
    </row>
    <row r="11123" spans="46:47">
      <c r="AT11123" s="690"/>
      <c r="AU11123" s="690"/>
    </row>
    <row r="11124" spans="46:47">
      <c r="AT11124" s="690"/>
      <c r="AU11124" s="690"/>
    </row>
    <row r="11125" spans="46:47">
      <c r="AT11125" s="690"/>
      <c r="AU11125" s="690"/>
    </row>
    <row r="11126" spans="46:47">
      <c r="AT11126" s="690"/>
      <c r="AU11126" s="690"/>
    </row>
    <row r="11127" spans="46:47">
      <c r="AT11127" s="690"/>
      <c r="AU11127" s="690"/>
    </row>
    <row r="11128" spans="46:47">
      <c r="AT11128" s="690"/>
      <c r="AU11128" s="690"/>
    </row>
    <row r="11129" spans="46:47">
      <c r="AT11129" s="690"/>
      <c r="AU11129" s="690"/>
    </row>
    <row r="11130" spans="46:47">
      <c r="AT11130" s="690"/>
      <c r="AU11130" s="690"/>
    </row>
    <row r="11131" spans="46:47">
      <c r="AT11131" s="690"/>
      <c r="AU11131" s="690"/>
    </row>
    <row r="11132" spans="46:47">
      <c r="AT11132" s="690"/>
      <c r="AU11132" s="690"/>
    </row>
    <row r="11133" spans="46:47">
      <c r="AT11133" s="690"/>
      <c r="AU11133" s="690"/>
    </row>
    <row r="11134" spans="46:47">
      <c r="AT11134" s="690"/>
      <c r="AU11134" s="690"/>
    </row>
    <row r="11135" spans="46:47">
      <c r="AT11135" s="690"/>
      <c r="AU11135" s="690"/>
    </row>
    <row r="11136" spans="46:47">
      <c r="AT11136" s="690"/>
      <c r="AU11136" s="690"/>
    </row>
    <row r="11137" spans="46:47">
      <c r="AT11137" s="690"/>
      <c r="AU11137" s="690"/>
    </row>
    <row r="11138" spans="46:47">
      <c r="AT11138" s="690"/>
      <c r="AU11138" s="690"/>
    </row>
    <row r="11139" spans="46:47">
      <c r="AT11139" s="690"/>
      <c r="AU11139" s="690"/>
    </row>
    <row r="11140" spans="46:47">
      <c r="AT11140" s="690"/>
      <c r="AU11140" s="690"/>
    </row>
    <row r="11141" spans="46:47">
      <c r="AT11141" s="690"/>
      <c r="AU11141" s="690"/>
    </row>
    <row r="11142" spans="46:47">
      <c r="AT11142" s="690"/>
      <c r="AU11142" s="690"/>
    </row>
    <row r="11143" spans="46:47">
      <c r="AT11143" s="690"/>
      <c r="AU11143" s="690"/>
    </row>
    <row r="11144" spans="46:47">
      <c r="AT11144" s="690"/>
      <c r="AU11144" s="690"/>
    </row>
    <row r="11145" spans="46:47">
      <c r="AT11145" s="690"/>
      <c r="AU11145" s="690"/>
    </row>
    <row r="11146" spans="46:47">
      <c r="AT11146" s="690"/>
      <c r="AU11146" s="690"/>
    </row>
    <row r="11147" spans="46:47">
      <c r="AT11147" s="690"/>
      <c r="AU11147" s="690"/>
    </row>
    <row r="11148" spans="46:47">
      <c r="AT11148" s="690"/>
      <c r="AU11148" s="690"/>
    </row>
    <row r="11149" spans="46:47">
      <c r="AT11149" s="690"/>
      <c r="AU11149" s="690"/>
    </row>
    <row r="11150" spans="46:47">
      <c r="AT11150" s="690"/>
      <c r="AU11150" s="690"/>
    </row>
    <row r="11151" spans="46:47">
      <c r="AT11151" s="690"/>
      <c r="AU11151" s="690"/>
    </row>
    <row r="11152" spans="46:47">
      <c r="AT11152" s="690"/>
      <c r="AU11152" s="690"/>
    </row>
    <row r="11153" spans="46:47">
      <c r="AT11153" s="690"/>
      <c r="AU11153" s="690"/>
    </row>
    <row r="11154" spans="46:47">
      <c r="AT11154" s="690"/>
      <c r="AU11154" s="690"/>
    </row>
    <row r="11155" spans="46:47">
      <c r="AT11155" s="690"/>
      <c r="AU11155" s="690"/>
    </row>
    <row r="11156" spans="46:47">
      <c r="AT11156" s="690"/>
      <c r="AU11156" s="690"/>
    </row>
    <row r="11157" spans="46:47">
      <c r="AT11157" s="690"/>
      <c r="AU11157" s="690"/>
    </row>
    <row r="11158" spans="46:47">
      <c r="AT11158" s="690"/>
      <c r="AU11158" s="690"/>
    </row>
    <row r="11159" spans="46:47">
      <c r="AT11159" s="690"/>
      <c r="AU11159" s="690"/>
    </row>
    <row r="11160" spans="46:47">
      <c r="AT11160" s="690"/>
      <c r="AU11160" s="690"/>
    </row>
    <row r="11161" spans="46:47">
      <c r="AT11161" s="690"/>
      <c r="AU11161" s="690"/>
    </row>
    <row r="11162" spans="46:47">
      <c r="AT11162" s="690"/>
      <c r="AU11162" s="690"/>
    </row>
    <row r="11163" spans="46:47">
      <c r="AT11163" s="690"/>
      <c r="AU11163" s="690"/>
    </row>
    <row r="11164" spans="46:47">
      <c r="AT11164" s="690"/>
      <c r="AU11164" s="690"/>
    </row>
    <row r="11165" spans="46:47">
      <c r="AT11165" s="690"/>
      <c r="AU11165" s="690"/>
    </row>
    <row r="11166" spans="46:47">
      <c r="AT11166" s="690"/>
      <c r="AU11166" s="690"/>
    </row>
    <row r="11167" spans="46:47">
      <c r="AT11167" s="690"/>
      <c r="AU11167" s="690"/>
    </row>
    <row r="11168" spans="46:47">
      <c r="AT11168" s="690"/>
      <c r="AU11168" s="690"/>
    </row>
    <row r="11169" spans="46:47">
      <c r="AT11169" s="690"/>
      <c r="AU11169" s="690"/>
    </row>
    <row r="11170" spans="46:47">
      <c r="AT11170" s="690"/>
      <c r="AU11170" s="690"/>
    </row>
    <row r="11171" spans="46:47">
      <c r="AT11171" s="690"/>
      <c r="AU11171" s="690"/>
    </row>
    <row r="11172" spans="46:47">
      <c r="AT11172" s="690"/>
      <c r="AU11172" s="690"/>
    </row>
    <row r="11173" spans="46:47">
      <c r="AT11173" s="690"/>
      <c r="AU11173" s="690"/>
    </row>
    <row r="11174" spans="46:47">
      <c r="AT11174" s="690"/>
      <c r="AU11174" s="690"/>
    </row>
    <row r="11175" spans="46:47">
      <c r="AT11175" s="690"/>
      <c r="AU11175" s="690"/>
    </row>
    <row r="11176" spans="46:47">
      <c r="AT11176" s="690"/>
      <c r="AU11176" s="690"/>
    </row>
    <row r="11177" spans="46:47">
      <c r="AT11177" s="690"/>
      <c r="AU11177" s="690"/>
    </row>
    <row r="11178" spans="46:47">
      <c r="AT11178" s="690"/>
      <c r="AU11178" s="690"/>
    </row>
    <row r="11179" spans="46:47">
      <c r="AT11179" s="690"/>
      <c r="AU11179" s="690"/>
    </row>
    <row r="11180" spans="46:47">
      <c r="AT11180" s="690"/>
      <c r="AU11180" s="690"/>
    </row>
    <row r="11181" spans="46:47">
      <c r="AT11181" s="690"/>
      <c r="AU11181" s="690"/>
    </row>
    <row r="11182" spans="46:47">
      <c r="AT11182" s="690"/>
      <c r="AU11182" s="690"/>
    </row>
    <row r="11183" spans="46:47">
      <c r="AT11183" s="690"/>
      <c r="AU11183" s="690"/>
    </row>
    <row r="11184" spans="46:47">
      <c r="AT11184" s="690"/>
      <c r="AU11184" s="690"/>
    </row>
    <row r="11185" spans="46:47">
      <c r="AT11185" s="690"/>
      <c r="AU11185" s="690"/>
    </row>
    <row r="11186" spans="46:47">
      <c r="AT11186" s="690"/>
      <c r="AU11186" s="690"/>
    </row>
    <row r="11187" spans="46:47">
      <c r="AT11187" s="690"/>
      <c r="AU11187" s="690"/>
    </row>
    <row r="11188" spans="46:47">
      <c r="AT11188" s="690"/>
      <c r="AU11188" s="690"/>
    </row>
    <row r="11189" spans="46:47">
      <c r="AT11189" s="690"/>
      <c r="AU11189" s="690"/>
    </row>
    <row r="11190" spans="46:47">
      <c r="AT11190" s="690"/>
      <c r="AU11190" s="690"/>
    </row>
    <row r="11191" spans="46:47">
      <c r="AT11191" s="690"/>
      <c r="AU11191" s="690"/>
    </row>
    <row r="11192" spans="46:47">
      <c r="AT11192" s="690"/>
      <c r="AU11192" s="690"/>
    </row>
    <row r="11193" spans="46:47">
      <c r="AT11193" s="690"/>
      <c r="AU11193" s="690"/>
    </row>
    <row r="11194" spans="46:47">
      <c r="AT11194" s="690"/>
      <c r="AU11194" s="690"/>
    </row>
    <row r="11195" spans="46:47">
      <c r="AT11195" s="690"/>
      <c r="AU11195" s="690"/>
    </row>
    <row r="11196" spans="46:47">
      <c r="AT11196" s="690"/>
      <c r="AU11196" s="690"/>
    </row>
    <row r="11197" spans="46:47">
      <c r="AT11197" s="690"/>
      <c r="AU11197" s="690"/>
    </row>
    <row r="11198" spans="46:47">
      <c r="AT11198" s="690"/>
      <c r="AU11198" s="690"/>
    </row>
    <row r="11199" spans="46:47">
      <c r="AT11199" s="690"/>
      <c r="AU11199" s="690"/>
    </row>
    <row r="11200" spans="46:47">
      <c r="AT11200" s="690"/>
      <c r="AU11200" s="690"/>
    </row>
    <row r="11201" spans="46:47">
      <c r="AT11201" s="690"/>
      <c r="AU11201" s="690"/>
    </row>
    <row r="11202" spans="46:47">
      <c r="AT11202" s="690"/>
      <c r="AU11202" s="690"/>
    </row>
    <row r="11203" spans="46:47">
      <c r="AT11203" s="690"/>
      <c r="AU11203" s="690"/>
    </row>
    <row r="11204" spans="46:47">
      <c r="AT11204" s="690"/>
      <c r="AU11204" s="690"/>
    </row>
    <row r="11205" spans="46:47">
      <c r="AT11205" s="690"/>
      <c r="AU11205" s="690"/>
    </row>
    <row r="11206" spans="46:47">
      <c r="AT11206" s="690"/>
      <c r="AU11206" s="690"/>
    </row>
    <row r="11207" spans="46:47">
      <c r="AT11207" s="690"/>
      <c r="AU11207" s="690"/>
    </row>
    <row r="11208" spans="46:47">
      <c r="AT11208" s="690"/>
      <c r="AU11208" s="690"/>
    </row>
    <row r="11209" spans="46:47">
      <c r="AT11209" s="690"/>
      <c r="AU11209" s="690"/>
    </row>
    <row r="11210" spans="46:47">
      <c r="AT11210" s="690"/>
      <c r="AU11210" s="690"/>
    </row>
    <row r="11211" spans="46:47">
      <c r="AT11211" s="690"/>
      <c r="AU11211" s="690"/>
    </row>
    <row r="11212" spans="46:47">
      <c r="AT11212" s="690"/>
      <c r="AU11212" s="690"/>
    </row>
    <row r="11213" spans="46:47">
      <c r="AT11213" s="690"/>
      <c r="AU11213" s="690"/>
    </row>
    <row r="11214" spans="46:47">
      <c r="AT11214" s="690"/>
      <c r="AU11214" s="690"/>
    </row>
    <row r="11215" spans="46:47">
      <c r="AT11215" s="690"/>
      <c r="AU11215" s="690"/>
    </row>
    <row r="11216" spans="46:47">
      <c r="AT11216" s="690"/>
      <c r="AU11216" s="690"/>
    </row>
    <row r="11217" spans="46:47">
      <c r="AT11217" s="690"/>
      <c r="AU11217" s="690"/>
    </row>
    <row r="11218" spans="46:47">
      <c r="AT11218" s="690"/>
      <c r="AU11218" s="690"/>
    </row>
    <row r="11219" spans="46:47">
      <c r="AT11219" s="690"/>
      <c r="AU11219" s="690"/>
    </row>
    <row r="11220" spans="46:47">
      <c r="AT11220" s="690"/>
      <c r="AU11220" s="690"/>
    </row>
    <row r="11221" spans="46:47">
      <c r="AT11221" s="690"/>
      <c r="AU11221" s="690"/>
    </row>
    <row r="11222" spans="46:47">
      <c r="AT11222" s="690"/>
      <c r="AU11222" s="690"/>
    </row>
    <row r="11223" spans="46:47">
      <c r="AT11223" s="690"/>
      <c r="AU11223" s="690"/>
    </row>
    <row r="11224" spans="46:47">
      <c r="AT11224" s="690"/>
      <c r="AU11224" s="690"/>
    </row>
    <row r="11225" spans="46:47">
      <c r="AT11225" s="690"/>
      <c r="AU11225" s="690"/>
    </row>
    <row r="11226" spans="46:47">
      <c r="AT11226" s="690"/>
      <c r="AU11226" s="690"/>
    </row>
    <row r="11227" spans="46:47">
      <c r="AT11227" s="690"/>
      <c r="AU11227" s="690"/>
    </row>
    <row r="11228" spans="46:47">
      <c r="AT11228" s="690"/>
      <c r="AU11228" s="690"/>
    </row>
    <row r="11229" spans="46:47">
      <c r="AT11229" s="690"/>
      <c r="AU11229" s="690"/>
    </row>
    <row r="11230" spans="46:47">
      <c r="AT11230" s="690"/>
      <c r="AU11230" s="690"/>
    </row>
    <row r="11231" spans="46:47">
      <c r="AT11231" s="690"/>
      <c r="AU11231" s="690"/>
    </row>
    <row r="11232" spans="46:47">
      <c r="AT11232" s="690"/>
      <c r="AU11232" s="690"/>
    </row>
    <row r="11233" spans="46:47">
      <c r="AT11233" s="690"/>
      <c r="AU11233" s="690"/>
    </row>
    <row r="11234" spans="46:47">
      <c r="AT11234" s="690"/>
      <c r="AU11234" s="690"/>
    </row>
    <row r="11235" spans="46:47">
      <c r="AT11235" s="690"/>
      <c r="AU11235" s="690"/>
    </row>
    <row r="11236" spans="46:47">
      <c r="AT11236" s="690"/>
      <c r="AU11236" s="690"/>
    </row>
    <row r="11237" spans="46:47">
      <c r="AT11237" s="690"/>
      <c r="AU11237" s="690"/>
    </row>
    <row r="11238" spans="46:47">
      <c r="AT11238" s="690"/>
      <c r="AU11238" s="690"/>
    </row>
    <row r="11239" spans="46:47">
      <c r="AT11239" s="690"/>
      <c r="AU11239" s="690"/>
    </row>
    <row r="11240" spans="46:47">
      <c r="AT11240" s="690"/>
      <c r="AU11240" s="690"/>
    </row>
    <row r="11241" spans="46:47">
      <c r="AT11241" s="690"/>
      <c r="AU11241" s="690"/>
    </row>
    <row r="11242" spans="46:47">
      <c r="AT11242" s="690"/>
      <c r="AU11242" s="690"/>
    </row>
    <row r="11243" spans="46:47">
      <c r="AT11243" s="690"/>
      <c r="AU11243" s="690"/>
    </row>
    <row r="11244" spans="46:47">
      <c r="AT11244" s="690"/>
      <c r="AU11244" s="690"/>
    </row>
    <row r="11245" spans="46:47">
      <c r="AT11245" s="690"/>
      <c r="AU11245" s="690"/>
    </row>
    <row r="11246" spans="46:47">
      <c r="AT11246" s="690"/>
      <c r="AU11246" s="690"/>
    </row>
    <row r="11247" spans="46:47">
      <c r="AT11247" s="690"/>
      <c r="AU11247" s="690"/>
    </row>
    <row r="11248" spans="46:47">
      <c r="AT11248" s="690"/>
      <c r="AU11248" s="690"/>
    </row>
    <row r="11249" spans="46:47">
      <c r="AT11249" s="690"/>
      <c r="AU11249" s="690"/>
    </row>
    <row r="11250" spans="46:47">
      <c r="AT11250" s="690"/>
      <c r="AU11250" s="690"/>
    </row>
    <row r="11251" spans="46:47">
      <c r="AT11251" s="690"/>
      <c r="AU11251" s="690"/>
    </row>
    <row r="11252" spans="46:47">
      <c r="AT11252" s="690"/>
      <c r="AU11252" s="690"/>
    </row>
    <row r="11253" spans="46:47">
      <c r="AT11253" s="690"/>
      <c r="AU11253" s="690"/>
    </row>
    <row r="11254" spans="46:47">
      <c r="AT11254" s="690"/>
      <c r="AU11254" s="690"/>
    </row>
    <row r="11255" spans="46:47">
      <c r="AT11255" s="690"/>
      <c r="AU11255" s="690"/>
    </row>
    <row r="11256" spans="46:47">
      <c r="AT11256" s="690"/>
      <c r="AU11256" s="690"/>
    </row>
    <row r="11257" spans="46:47">
      <c r="AT11257" s="690"/>
      <c r="AU11257" s="690"/>
    </row>
    <row r="11258" spans="46:47">
      <c r="AT11258" s="690"/>
      <c r="AU11258" s="690"/>
    </row>
    <row r="11259" spans="46:47">
      <c r="AT11259" s="690"/>
      <c r="AU11259" s="690"/>
    </row>
    <row r="11260" spans="46:47">
      <c r="AT11260" s="690"/>
      <c r="AU11260" s="690"/>
    </row>
    <row r="11261" spans="46:47">
      <c r="AT11261" s="690"/>
      <c r="AU11261" s="690"/>
    </row>
    <row r="11262" spans="46:47">
      <c r="AT11262" s="690"/>
      <c r="AU11262" s="690"/>
    </row>
    <row r="11263" spans="46:47">
      <c r="AT11263" s="690"/>
      <c r="AU11263" s="690"/>
    </row>
    <row r="11264" spans="46:47">
      <c r="AT11264" s="690"/>
      <c r="AU11264" s="690"/>
    </row>
    <row r="11265" spans="46:47">
      <c r="AT11265" s="690"/>
      <c r="AU11265" s="690"/>
    </row>
    <row r="11266" spans="46:47">
      <c r="AT11266" s="690"/>
      <c r="AU11266" s="690"/>
    </row>
    <row r="11267" spans="46:47">
      <c r="AT11267" s="690"/>
      <c r="AU11267" s="690"/>
    </row>
    <row r="11268" spans="46:47">
      <c r="AT11268" s="690"/>
      <c r="AU11268" s="690"/>
    </row>
    <row r="11269" spans="46:47">
      <c r="AT11269" s="690"/>
      <c r="AU11269" s="690"/>
    </row>
    <row r="11270" spans="46:47">
      <c r="AT11270" s="690"/>
      <c r="AU11270" s="690"/>
    </row>
    <row r="11271" spans="46:47">
      <c r="AT11271" s="690"/>
      <c r="AU11271" s="690"/>
    </row>
    <row r="11272" spans="46:47">
      <c r="AT11272" s="690"/>
      <c r="AU11272" s="690"/>
    </row>
    <row r="11273" spans="46:47">
      <c r="AT11273" s="690"/>
      <c r="AU11273" s="690"/>
    </row>
    <row r="11274" spans="46:47">
      <c r="AT11274" s="690"/>
      <c r="AU11274" s="690"/>
    </row>
    <row r="11275" spans="46:47">
      <c r="AT11275" s="690"/>
      <c r="AU11275" s="690"/>
    </row>
    <row r="11276" spans="46:47">
      <c r="AT11276" s="690"/>
      <c r="AU11276" s="690"/>
    </row>
    <row r="11277" spans="46:47">
      <c r="AT11277" s="690"/>
      <c r="AU11277" s="690"/>
    </row>
    <row r="11278" spans="46:47">
      <c r="AT11278" s="690"/>
      <c r="AU11278" s="690"/>
    </row>
    <row r="11279" spans="46:47">
      <c r="AT11279" s="690"/>
      <c r="AU11279" s="690"/>
    </row>
    <row r="11280" spans="46:47">
      <c r="AT11280" s="690"/>
      <c r="AU11280" s="690"/>
    </row>
    <row r="11281" spans="46:47">
      <c r="AT11281" s="690"/>
      <c r="AU11281" s="690"/>
    </row>
    <row r="11282" spans="46:47">
      <c r="AT11282" s="690"/>
      <c r="AU11282" s="690"/>
    </row>
    <row r="11283" spans="46:47">
      <c r="AT11283" s="690"/>
      <c r="AU11283" s="690"/>
    </row>
    <row r="11284" spans="46:47">
      <c r="AT11284" s="690"/>
      <c r="AU11284" s="690"/>
    </row>
    <row r="11285" spans="46:47">
      <c r="AT11285" s="690"/>
      <c r="AU11285" s="690"/>
    </row>
    <row r="11286" spans="46:47">
      <c r="AT11286" s="690"/>
      <c r="AU11286" s="690"/>
    </row>
    <row r="11287" spans="46:47">
      <c r="AT11287" s="690"/>
      <c r="AU11287" s="690"/>
    </row>
    <row r="11288" spans="46:47">
      <c r="AT11288" s="690"/>
      <c r="AU11288" s="690"/>
    </row>
    <row r="11289" spans="46:47">
      <c r="AT11289" s="690"/>
      <c r="AU11289" s="690"/>
    </row>
    <row r="11290" spans="46:47">
      <c r="AT11290" s="690"/>
      <c r="AU11290" s="690"/>
    </row>
    <row r="11291" spans="46:47">
      <c r="AT11291" s="690"/>
      <c r="AU11291" s="690"/>
    </row>
    <row r="11292" spans="46:47">
      <c r="AT11292" s="690"/>
      <c r="AU11292" s="690"/>
    </row>
    <row r="11293" spans="46:47">
      <c r="AT11293" s="690"/>
      <c r="AU11293" s="690"/>
    </row>
    <row r="11294" spans="46:47">
      <c r="AT11294" s="690"/>
      <c r="AU11294" s="690"/>
    </row>
    <row r="11295" spans="46:47">
      <c r="AT11295" s="690"/>
      <c r="AU11295" s="690"/>
    </row>
    <row r="11296" spans="46:47">
      <c r="AT11296" s="690"/>
      <c r="AU11296" s="690"/>
    </row>
    <row r="11297" spans="46:47">
      <c r="AT11297" s="690"/>
      <c r="AU11297" s="690"/>
    </row>
    <row r="11298" spans="46:47">
      <c r="AT11298" s="690"/>
      <c r="AU11298" s="690"/>
    </row>
    <row r="11299" spans="46:47">
      <c r="AT11299" s="690"/>
      <c r="AU11299" s="690"/>
    </row>
    <row r="11300" spans="46:47">
      <c r="AT11300" s="690"/>
      <c r="AU11300" s="690"/>
    </row>
    <row r="11301" spans="46:47">
      <c r="AT11301" s="690"/>
      <c r="AU11301" s="690"/>
    </row>
    <row r="11302" spans="46:47">
      <c r="AT11302" s="690"/>
      <c r="AU11302" s="690"/>
    </row>
    <row r="11303" spans="46:47">
      <c r="AT11303" s="690"/>
      <c r="AU11303" s="690"/>
    </row>
    <row r="11304" spans="46:47">
      <c r="AT11304" s="690"/>
      <c r="AU11304" s="690"/>
    </row>
    <row r="11305" spans="46:47">
      <c r="AT11305" s="690"/>
      <c r="AU11305" s="690"/>
    </row>
    <row r="11306" spans="46:47">
      <c r="AT11306" s="690"/>
      <c r="AU11306" s="690"/>
    </row>
    <row r="11307" spans="46:47">
      <c r="AT11307" s="690"/>
      <c r="AU11307" s="690"/>
    </row>
    <row r="11308" spans="46:47">
      <c r="AT11308" s="690"/>
      <c r="AU11308" s="690"/>
    </row>
    <row r="11309" spans="46:47">
      <c r="AT11309" s="690"/>
      <c r="AU11309" s="690"/>
    </row>
    <row r="11310" spans="46:47">
      <c r="AT11310" s="690"/>
      <c r="AU11310" s="690"/>
    </row>
    <row r="11311" spans="46:47">
      <c r="AT11311" s="690"/>
      <c r="AU11311" s="690"/>
    </row>
    <row r="11312" spans="46:47">
      <c r="AT11312" s="690"/>
      <c r="AU11312" s="690"/>
    </row>
    <row r="11313" spans="46:47">
      <c r="AT11313" s="690"/>
      <c r="AU11313" s="690"/>
    </row>
    <row r="11314" spans="46:47">
      <c r="AT11314" s="690"/>
      <c r="AU11314" s="690"/>
    </row>
    <row r="11315" spans="46:47">
      <c r="AT11315" s="690"/>
      <c r="AU11315" s="690"/>
    </row>
    <row r="11316" spans="46:47">
      <c r="AT11316" s="690"/>
      <c r="AU11316" s="690"/>
    </row>
    <row r="11317" spans="46:47">
      <c r="AT11317" s="690"/>
      <c r="AU11317" s="690"/>
    </row>
    <row r="11318" spans="46:47">
      <c r="AT11318" s="690"/>
      <c r="AU11318" s="690"/>
    </row>
    <row r="11319" spans="46:47">
      <c r="AT11319" s="690"/>
      <c r="AU11319" s="690"/>
    </row>
    <row r="11320" spans="46:47">
      <c r="AT11320" s="690"/>
      <c r="AU11320" s="690"/>
    </row>
    <row r="11321" spans="46:47">
      <c r="AT11321" s="690"/>
      <c r="AU11321" s="690"/>
    </row>
    <row r="11322" spans="46:47">
      <c r="AT11322" s="690"/>
      <c r="AU11322" s="690"/>
    </row>
    <row r="11323" spans="46:47">
      <c r="AT11323" s="690"/>
      <c r="AU11323" s="690"/>
    </row>
    <row r="11324" spans="46:47">
      <c r="AT11324" s="690"/>
      <c r="AU11324" s="690"/>
    </row>
    <row r="11325" spans="46:47">
      <c r="AT11325" s="690"/>
      <c r="AU11325" s="690"/>
    </row>
    <row r="11326" spans="46:47">
      <c r="AT11326" s="690"/>
      <c r="AU11326" s="690"/>
    </row>
    <row r="11327" spans="46:47">
      <c r="AT11327" s="690"/>
      <c r="AU11327" s="690"/>
    </row>
    <row r="11328" spans="46:47">
      <c r="AT11328" s="690"/>
      <c r="AU11328" s="690"/>
    </row>
    <row r="11329" spans="46:47">
      <c r="AT11329" s="690"/>
      <c r="AU11329" s="690"/>
    </row>
    <row r="11330" spans="46:47">
      <c r="AT11330" s="690"/>
      <c r="AU11330" s="690"/>
    </row>
    <row r="11331" spans="46:47">
      <c r="AT11331" s="690"/>
      <c r="AU11331" s="690"/>
    </row>
    <row r="11332" spans="46:47">
      <c r="AT11332" s="690"/>
      <c r="AU11332" s="690"/>
    </row>
    <row r="11333" spans="46:47">
      <c r="AT11333" s="690"/>
      <c r="AU11333" s="690"/>
    </row>
    <row r="11334" spans="46:47">
      <c r="AT11334" s="690"/>
      <c r="AU11334" s="690"/>
    </row>
    <row r="11335" spans="46:47">
      <c r="AT11335" s="690"/>
      <c r="AU11335" s="690"/>
    </row>
    <row r="11336" spans="46:47">
      <c r="AT11336" s="690"/>
      <c r="AU11336" s="690"/>
    </row>
    <row r="11337" spans="46:47">
      <c r="AT11337" s="690"/>
      <c r="AU11337" s="690"/>
    </row>
    <row r="11338" spans="46:47">
      <c r="AT11338" s="690"/>
      <c r="AU11338" s="690"/>
    </row>
    <row r="11339" spans="46:47">
      <c r="AT11339" s="690"/>
      <c r="AU11339" s="690"/>
    </row>
    <row r="11340" spans="46:47">
      <c r="AT11340" s="690"/>
      <c r="AU11340" s="690"/>
    </row>
    <row r="11341" spans="46:47">
      <c r="AT11341" s="690"/>
      <c r="AU11341" s="690"/>
    </row>
    <row r="11342" spans="46:47">
      <c r="AT11342" s="690"/>
      <c r="AU11342" s="690"/>
    </row>
    <row r="11343" spans="46:47">
      <c r="AT11343" s="690"/>
      <c r="AU11343" s="690"/>
    </row>
    <row r="11344" spans="46:47">
      <c r="AT11344" s="690"/>
      <c r="AU11344" s="690"/>
    </row>
    <row r="11345" spans="46:47">
      <c r="AT11345" s="690"/>
      <c r="AU11345" s="690"/>
    </row>
    <row r="11346" spans="46:47">
      <c r="AT11346" s="690"/>
      <c r="AU11346" s="690"/>
    </row>
    <row r="11347" spans="46:47">
      <c r="AT11347" s="690"/>
      <c r="AU11347" s="690"/>
    </row>
    <row r="11348" spans="46:47">
      <c r="AT11348" s="690"/>
      <c r="AU11348" s="690"/>
    </row>
    <row r="11349" spans="46:47">
      <c r="AT11349" s="690"/>
      <c r="AU11349" s="690"/>
    </row>
    <row r="11350" spans="46:47">
      <c r="AT11350" s="690"/>
      <c r="AU11350" s="690"/>
    </row>
    <row r="11351" spans="46:47">
      <c r="AT11351" s="690"/>
      <c r="AU11351" s="690"/>
    </row>
    <row r="11352" spans="46:47">
      <c r="AT11352" s="690"/>
      <c r="AU11352" s="690"/>
    </row>
    <row r="11353" spans="46:47">
      <c r="AT11353" s="690"/>
      <c r="AU11353" s="690"/>
    </row>
    <row r="11354" spans="46:47">
      <c r="AT11354" s="690"/>
      <c r="AU11354" s="690"/>
    </row>
    <row r="11355" spans="46:47">
      <c r="AT11355" s="690"/>
      <c r="AU11355" s="690"/>
    </row>
    <row r="11356" spans="46:47">
      <c r="AT11356" s="690"/>
      <c r="AU11356" s="690"/>
    </row>
    <row r="11357" spans="46:47">
      <c r="AT11357" s="690"/>
      <c r="AU11357" s="690"/>
    </row>
    <row r="11358" spans="46:47">
      <c r="AT11358" s="690"/>
      <c r="AU11358" s="690"/>
    </row>
    <row r="11359" spans="46:47">
      <c r="AT11359" s="690"/>
      <c r="AU11359" s="690"/>
    </row>
    <row r="11360" spans="46:47">
      <c r="AT11360" s="690"/>
      <c r="AU11360" s="690"/>
    </row>
    <row r="11361" spans="46:47">
      <c r="AT11361" s="690"/>
      <c r="AU11361" s="690"/>
    </row>
    <row r="11362" spans="46:47">
      <c r="AT11362" s="690"/>
      <c r="AU11362" s="690"/>
    </row>
    <row r="11363" spans="46:47">
      <c r="AT11363" s="690"/>
      <c r="AU11363" s="690"/>
    </row>
    <row r="11364" spans="46:47">
      <c r="AT11364" s="690"/>
      <c r="AU11364" s="690"/>
    </row>
    <row r="11365" spans="46:47">
      <c r="AT11365" s="690"/>
      <c r="AU11365" s="690"/>
    </row>
    <row r="11366" spans="46:47">
      <c r="AT11366" s="690"/>
      <c r="AU11366" s="690"/>
    </row>
    <row r="11367" spans="46:47">
      <c r="AT11367" s="690"/>
      <c r="AU11367" s="690"/>
    </row>
    <row r="11368" spans="46:47">
      <c r="AT11368" s="690"/>
      <c r="AU11368" s="690"/>
    </row>
    <row r="11369" spans="46:47">
      <c r="AT11369" s="690"/>
      <c r="AU11369" s="690"/>
    </row>
    <row r="11370" spans="46:47">
      <c r="AT11370" s="690"/>
      <c r="AU11370" s="690"/>
    </row>
    <row r="11371" spans="46:47">
      <c r="AT11371" s="690"/>
      <c r="AU11371" s="690"/>
    </row>
    <row r="11372" spans="46:47">
      <c r="AT11372" s="690"/>
      <c r="AU11372" s="690"/>
    </row>
    <row r="11373" spans="46:47">
      <c r="AT11373" s="690"/>
      <c r="AU11373" s="690"/>
    </row>
    <row r="11374" spans="46:47">
      <c r="AT11374" s="690"/>
      <c r="AU11374" s="690"/>
    </row>
    <row r="11375" spans="46:47">
      <c r="AT11375" s="690"/>
      <c r="AU11375" s="690"/>
    </row>
    <row r="11376" spans="46:47">
      <c r="AT11376" s="690"/>
      <c r="AU11376" s="690"/>
    </row>
    <row r="11377" spans="46:47">
      <c r="AT11377" s="690"/>
      <c r="AU11377" s="690"/>
    </row>
    <row r="11378" spans="46:47">
      <c r="AT11378" s="690"/>
      <c r="AU11378" s="690"/>
    </row>
    <row r="11379" spans="46:47">
      <c r="AT11379" s="690"/>
      <c r="AU11379" s="690"/>
    </row>
    <row r="11380" spans="46:47">
      <c r="AT11380" s="690"/>
      <c r="AU11380" s="690"/>
    </row>
    <row r="11381" spans="46:47">
      <c r="AT11381" s="690"/>
      <c r="AU11381" s="690"/>
    </row>
    <row r="11382" spans="46:47">
      <c r="AT11382" s="690"/>
      <c r="AU11382" s="690"/>
    </row>
    <row r="11383" spans="46:47">
      <c r="AT11383" s="690"/>
      <c r="AU11383" s="690"/>
    </row>
    <row r="11384" spans="46:47">
      <c r="AT11384" s="690"/>
      <c r="AU11384" s="690"/>
    </row>
    <row r="11385" spans="46:47">
      <c r="AT11385" s="690"/>
      <c r="AU11385" s="690"/>
    </row>
    <row r="11386" spans="46:47">
      <c r="AT11386" s="690"/>
      <c r="AU11386" s="690"/>
    </row>
    <row r="11387" spans="46:47">
      <c r="AT11387" s="690"/>
      <c r="AU11387" s="690"/>
    </row>
    <row r="11388" spans="46:47">
      <c r="AT11388" s="690"/>
      <c r="AU11388" s="690"/>
    </row>
    <row r="11389" spans="46:47">
      <c r="AT11389" s="690"/>
      <c r="AU11389" s="690"/>
    </row>
    <row r="11390" spans="46:47">
      <c r="AT11390" s="690"/>
      <c r="AU11390" s="690"/>
    </row>
    <row r="11391" spans="46:47">
      <c r="AT11391" s="690"/>
      <c r="AU11391" s="690"/>
    </row>
    <row r="11392" spans="46:47">
      <c r="AT11392" s="690"/>
      <c r="AU11392" s="690"/>
    </row>
    <row r="11393" spans="46:47">
      <c r="AT11393" s="690"/>
      <c r="AU11393" s="690"/>
    </row>
    <row r="11394" spans="46:47">
      <c r="AT11394" s="690"/>
      <c r="AU11394" s="690"/>
    </row>
    <row r="11395" spans="46:47">
      <c r="AT11395" s="690"/>
      <c r="AU11395" s="690"/>
    </row>
    <row r="11396" spans="46:47">
      <c r="AT11396" s="690"/>
      <c r="AU11396" s="690"/>
    </row>
    <row r="11397" spans="46:47">
      <c r="AT11397" s="690"/>
      <c r="AU11397" s="690"/>
    </row>
    <row r="11398" spans="46:47">
      <c r="AT11398" s="690"/>
      <c r="AU11398" s="690"/>
    </row>
    <row r="11399" spans="46:47">
      <c r="AT11399" s="690"/>
      <c r="AU11399" s="690"/>
    </row>
    <row r="11400" spans="46:47">
      <c r="AT11400" s="690"/>
      <c r="AU11400" s="690"/>
    </row>
    <row r="11401" spans="46:47">
      <c r="AT11401" s="690"/>
      <c r="AU11401" s="690"/>
    </row>
    <row r="11402" spans="46:47">
      <c r="AT11402" s="690"/>
      <c r="AU11402" s="690"/>
    </row>
    <row r="11403" spans="46:47">
      <c r="AT11403" s="690"/>
      <c r="AU11403" s="690"/>
    </row>
    <row r="11404" spans="46:47">
      <c r="AT11404" s="690"/>
      <c r="AU11404" s="690"/>
    </row>
    <row r="11405" spans="46:47">
      <c r="AT11405" s="690"/>
      <c r="AU11405" s="690"/>
    </row>
    <row r="11406" spans="46:47">
      <c r="AT11406" s="690"/>
      <c r="AU11406" s="690"/>
    </row>
    <row r="11407" spans="46:47">
      <c r="AT11407" s="690"/>
      <c r="AU11407" s="690"/>
    </row>
    <row r="11408" spans="46:47">
      <c r="AT11408" s="690"/>
      <c r="AU11408" s="690"/>
    </row>
    <row r="11409" spans="46:47">
      <c r="AT11409" s="690"/>
      <c r="AU11409" s="690"/>
    </row>
    <row r="11410" spans="46:47">
      <c r="AT11410" s="690"/>
      <c r="AU11410" s="690"/>
    </row>
    <row r="11411" spans="46:47">
      <c r="AT11411" s="690"/>
      <c r="AU11411" s="690"/>
    </row>
    <row r="11412" spans="46:47">
      <c r="AT11412" s="690"/>
      <c r="AU11412" s="690"/>
    </row>
    <row r="11413" spans="46:47">
      <c r="AT11413" s="690"/>
      <c r="AU11413" s="690"/>
    </row>
    <row r="11414" spans="46:47">
      <c r="AT11414" s="690"/>
      <c r="AU11414" s="690"/>
    </row>
    <row r="11415" spans="46:47">
      <c r="AT11415" s="690"/>
      <c r="AU11415" s="690"/>
    </row>
    <row r="11416" spans="46:47">
      <c r="AT11416" s="690"/>
      <c r="AU11416" s="690"/>
    </row>
    <row r="11417" spans="46:47">
      <c r="AT11417" s="690"/>
      <c r="AU11417" s="690"/>
    </row>
    <row r="11418" spans="46:47">
      <c r="AT11418" s="690"/>
      <c r="AU11418" s="690"/>
    </row>
    <row r="11419" spans="46:47">
      <c r="AT11419" s="690"/>
      <c r="AU11419" s="690"/>
    </row>
    <row r="11420" spans="46:47">
      <c r="AT11420" s="690"/>
      <c r="AU11420" s="690"/>
    </row>
    <row r="11421" spans="46:47">
      <c r="AT11421" s="690"/>
      <c r="AU11421" s="690"/>
    </row>
    <row r="11422" spans="46:47">
      <c r="AT11422" s="690"/>
      <c r="AU11422" s="690"/>
    </row>
    <row r="11423" spans="46:47">
      <c r="AT11423" s="690"/>
      <c r="AU11423" s="690"/>
    </row>
    <row r="11424" spans="46:47">
      <c r="AT11424" s="690"/>
      <c r="AU11424" s="690"/>
    </row>
    <row r="11425" spans="46:47">
      <c r="AT11425" s="690"/>
      <c r="AU11425" s="690"/>
    </row>
    <row r="11426" spans="46:47">
      <c r="AT11426" s="690"/>
      <c r="AU11426" s="690"/>
    </row>
    <row r="11427" spans="46:47">
      <c r="AT11427" s="690"/>
      <c r="AU11427" s="690"/>
    </row>
    <row r="11428" spans="46:47">
      <c r="AT11428" s="690"/>
      <c r="AU11428" s="690"/>
    </row>
    <row r="11429" spans="46:47">
      <c r="AT11429" s="690"/>
      <c r="AU11429" s="690"/>
    </row>
    <row r="11430" spans="46:47">
      <c r="AT11430" s="690"/>
      <c r="AU11430" s="690"/>
    </row>
    <row r="11431" spans="46:47">
      <c r="AT11431" s="690"/>
      <c r="AU11431" s="690"/>
    </row>
    <row r="11432" spans="46:47">
      <c r="AT11432" s="690"/>
      <c r="AU11432" s="690"/>
    </row>
    <row r="11433" spans="46:47">
      <c r="AT11433" s="690"/>
      <c r="AU11433" s="690"/>
    </row>
    <row r="11434" spans="46:47">
      <c r="AT11434" s="690"/>
      <c r="AU11434" s="690"/>
    </row>
    <row r="11435" spans="46:47">
      <c r="AT11435" s="690"/>
      <c r="AU11435" s="690"/>
    </row>
    <row r="11436" spans="46:47">
      <c r="AT11436" s="690"/>
      <c r="AU11436" s="690"/>
    </row>
    <row r="11437" spans="46:47">
      <c r="AT11437" s="690"/>
      <c r="AU11437" s="690"/>
    </row>
    <row r="11438" spans="46:47">
      <c r="AT11438" s="690"/>
      <c r="AU11438" s="690"/>
    </row>
    <row r="11439" spans="46:47">
      <c r="AT11439" s="690"/>
      <c r="AU11439" s="690"/>
    </row>
    <row r="11440" spans="46:47">
      <c r="AT11440" s="690"/>
      <c r="AU11440" s="690"/>
    </row>
    <row r="11441" spans="46:47">
      <c r="AT11441" s="690"/>
      <c r="AU11441" s="690"/>
    </row>
    <row r="11442" spans="46:47">
      <c r="AT11442" s="690"/>
      <c r="AU11442" s="690"/>
    </row>
    <row r="11443" spans="46:47">
      <c r="AT11443" s="690"/>
      <c r="AU11443" s="690"/>
    </row>
    <row r="11444" spans="46:47">
      <c r="AT11444" s="690"/>
      <c r="AU11444" s="690"/>
    </row>
    <row r="11445" spans="46:47">
      <c r="AT11445" s="690"/>
      <c r="AU11445" s="690"/>
    </row>
    <row r="11446" spans="46:47">
      <c r="AT11446" s="690"/>
      <c r="AU11446" s="690"/>
    </row>
    <row r="11447" spans="46:47">
      <c r="AT11447" s="690"/>
      <c r="AU11447" s="690"/>
    </row>
    <row r="11448" spans="46:47">
      <c r="AT11448" s="690"/>
      <c r="AU11448" s="690"/>
    </row>
    <row r="11449" spans="46:47">
      <c r="AT11449" s="690"/>
      <c r="AU11449" s="690"/>
    </row>
    <row r="11450" spans="46:47">
      <c r="AT11450" s="690"/>
      <c r="AU11450" s="690"/>
    </row>
    <row r="11451" spans="46:47">
      <c r="AT11451" s="690"/>
      <c r="AU11451" s="690"/>
    </row>
    <row r="11452" spans="46:47">
      <c r="AT11452" s="690"/>
      <c r="AU11452" s="690"/>
    </row>
    <row r="11453" spans="46:47">
      <c r="AT11453" s="690"/>
      <c r="AU11453" s="690"/>
    </row>
    <row r="11454" spans="46:47">
      <c r="AT11454" s="690"/>
      <c r="AU11454" s="690"/>
    </row>
    <row r="11455" spans="46:47">
      <c r="AT11455" s="690"/>
      <c r="AU11455" s="690"/>
    </row>
    <row r="11456" spans="46:47">
      <c r="AT11456" s="690"/>
      <c r="AU11456" s="690"/>
    </row>
    <row r="11457" spans="46:47">
      <c r="AT11457" s="690"/>
      <c r="AU11457" s="690"/>
    </row>
    <row r="11458" spans="46:47">
      <c r="AT11458" s="690"/>
      <c r="AU11458" s="690"/>
    </row>
    <row r="11459" spans="46:47">
      <c r="AT11459" s="690"/>
      <c r="AU11459" s="690"/>
    </row>
    <row r="11460" spans="46:47">
      <c r="AT11460" s="690"/>
      <c r="AU11460" s="690"/>
    </row>
    <row r="11461" spans="46:47">
      <c r="AT11461" s="690"/>
      <c r="AU11461" s="690"/>
    </row>
    <row r="11462" spans="46:47">
      <c r="AT11462" s="690"/>
      <c r="AU11462" s="690"/>
    </row>
    <row r="11463" spans="46:47">
      <c r="AT11463" s="690"/>
      <c r="AU11463" s="690"/>
    </row>
    <row r="11464" spans="46:47">
      <c r="AT11464" s="690"/>
      <c r="AU11464" s="690"/>
    </row>
    <row r="11465" spans="46:47">
      <c r="AT11465" s="690"/>
      <c r="AU11465" s="690"/>
    </row>
    <row r="11466" spans="46:47">
      <c r="AT11466" s="690"/>
      <c r="AU11466" s="690"/>
    </row>
    <row r="11467" spans="46:47">
      <c r="AT11467" s="690"/>
      <c r="AU11467" s="690"/>
    </row>
    <row r="11468" spans="46:47">
      <c r="AT11468" s="690"/>
      <c r="AU11468" s="690"/>
    </row>
    <row r="11469" spans="46:47">
      <c r="AT11469" s="690"/>
      <c r="AU11469" s="690"/>
    </row>
    <row r="11470" spans="46:47">
      <c r="AT11470" s="690"/>
      <c r="AU11470" s="690"/>
    </row>
    <row r="11471" spans="46:47">
      <c r="AT11471" s="690"/>
      <c r="AU11471" s="690"/>
    </row>
    <row r="11472" spans="46:47">
      <c r="AT11472" s="690"/>
      <c r="AU11472" s="690"/>
    </row>
    <row r="11473" spans="46:47">
      <c r="AT11473" s="690"/>
      <c r="AU11473" s="690"/>
    </row>
    <row r="11474" spans="46:47">
      <c r="AT11474" s="690"/>
      <c r="AU11474" s="690"/>
    </row>
    <row r="11475" spans="46:47">
      <c r="AT11475" s="690"/>
      <c r="AU11475" s="690"/>
    </row>
    <row r="11476" spans="46:47">
      <c r="AT11476" s="690"/>
      <c r="AU11476" s="690"/>
    </row>
    <row r="11477" spans="46:47">
      <c r="AT11477" s="690"/>
      <c r="AU11477" s="690"/>
    </row>
    <row r="11478" spans="46:47">
      <c r="AT11478" s="690"/>
      <c r="AU11478" s="690"/>
    </row>
    <row r="11479" spans="46:47">
      <c r="AT11479" s="690"/>
      <c r="AU11479" s="690"/>
    </row>
    <row r="11480" spans="46:47">
      <c r="AT11480" s="690"/>
      <c r="AU11480" s="690"/>
    </row>
    <row r="11481" spans="46:47">
      <c r="AT11481" s="690"/>
      <c r="AU11481" s="690"/>
    </row>
    <row r="11482" spans="46:47">
      <c r="AT11482" s="690"/>
      <c r="AU11482" s="690"/>
    </row>
    <row r="11483" spans="46:47">
      <c r="AT11483" s="690"/>
      <c r="AU11483" s="690"/>
    </row>
    <row r="11484" spans="46:47">
      <c r="AT11484" s="690"/>
      <c r="AU11484" s="690"/>
    </row>
    <row r="11485" spans="46:47">
      <c r="AT11485" s="690"/>
      <c r="AU11485" s="690"/>
    </row>
    <row r="11486" spans="46:47">
      <c r="AT11486" s="690"/>
      <c r="AU11486" s="690"/>
    </row>
    <row r="11487" spans="46:47">
      <c r="AT11487" s="690"/>
      <c r="AU11487" s="690"/>
    </row>
    <row r="11488" spans="46:47">
      <c r="AT11488" s="690"/>
      <c r="AU11488" s="690"/>
    </row>
    <row r="11489" spans="46:47">
      <c r="AT11489" s="690"/>
      <c r="AU11489" s="690"/>
    </row>
    <row r="11490" spans="46:47">
      <c r="AT11490" s="690"/>
      <c r="AU11490" s="690"/>
    </row>
    <row r="11491" spans="46:47">
      <c r="AT11491" s="690"/>
      <c r="AU11491" s="690"/>
    </row>
    <row r="11492" spans="46:47">
      <c r="AT11492" s="690"/>
      <c r="AU11492" s="690"/>
    </row>
    <row r="11493" spans="46:47">
      <c r="AT11493" s="690"/>
      <c r="AU11493" s="690"/>
    </row>
    <row r="11494" spans="46:47">
      <c r="AT11494" s="690"/>
      <c r="AU11494" s="690"/>
    </row>
    <row r="11495" spans="46:47">
      <c r="AT11495" s="690"/>
      <c r="AU11495" s="690"/>
    </row>
    <row r="11496" spans="46:47">
      <c r="AT11496" s="690"/>
      <c r="AU11496" s="690"/>
    </row>
    <row r="11497" spans="46:47">
      <c r="AT11497" s="690"/>
      <c r="AU11497" s="690"/>
    </row>
    <row r="11498" spans="46:47">
      <c r="AT11498" s="690"/>
      <c r="AU11498" s="690"/>
    </row>
    <row r="11499" spans="46:47">
      <c r="AT11499" s="690"/>
      <c r="AU11499" s="690"/>
    </row>
    <row r="11500" spans="46:47">
      <c r="AT11500" s="690"/>
      <c r="AU11500" s="690"/>
    </row>
    <row r="11501" spans="46:47">
      <c r="AT11501" s="690"/>
      <c r="AU11501" s="690"/>
    </row>
    <row r="11502" spans="46:47">
      <c r="AT11502" s="690"/>
      <c r="AU11502" s="690"/>
    </row>
    <row r="11503" spans="46:47">
      <c r="AT11503" s="690"/>
      <c r="AU11503" s="690"/>
    </row>
    <row r="11504" spans="46:47">
      <c r="AT11504" s="690"/>
      <c r="AU11504" s="690"/>
    </row>
    <row r="11505" spans="46:47">
      <c r="AT11505" s="690"/>
      <c r="AU11505" s="690"/>
    </row>
    <row r="11506" spans="46:47">
      <c r="AT11506" s="690"/>
      <c r="AU11506" s="690"/>
    </row>
    <row r="11507" spans="46:47">
      <c r="AT11507" s="690"/>
      <c r="AU11507" s="690"/>
    </row>
    <row r="11508" spans="46:47">
      <c r="AT11508" s="690"/>
      <c r="AU11508" s="690"/>
    </row>
    <row r="11509" spans="46:47">
      <c r="AT11509" s="690"/>
      <c r="AU11509" s="690"/>
    </row>
    <row r="11510" spans="46:47">
      <c r="AT11510" s="690"/>
      <c r="AU11510" s="690"/>
    </row>
    <row r="11511" spans="46:47">
      <c r="AT11511" s="690"/>
      <c r="AU11511" s="690"/>
    </row>
    <row r="11512" spans="46:47">
      <c r="AT11512" s="690"/>
      <c r="AU11512" s="690"/>
    </row>
    <row r="11513" spans="46:47">
      <c r="AT11513" s="690"/>
      <c r="AU11513" s="690"/>
    </row>
    <row r="11514" spans="46:47">
      <c r="AT11514" s="690"/>
      <c r="AU11514" s="690"/>
    </row>
    <row r="11515" spans="46:47">
      <c r="AT11515" s="690"/>
      <c r="AU11515" s="690"/>
    </row>
    <row r="11516" spans="46:47">
      <c r="AT11516" s="690"/>
      <c r="AU11516" s="690"/>
    </row>
    <row r="11517" spans="46:47">
      <c r="AT11517" s="690"/>
      <c r="AU11517" s="690"/>
    </row>
    <row r="11518" spans="46:47">
      <c r="AT11518" s="690"/>
      <c r="AU11518" s="690"/>
    </row>
    <row r="11519" spans="46:47">
      <c r="AT11519" s="690"/>
      <c r="AU11519" s="690"/>
    </row>
    <row r="11520" spans="46:47">
      <c r="AT11520" s="690"/>
      <c r="AU11520" s="690"/>
    </row>
    <row r="11521" spans="46:47">
      <c r="AT11521" s="690"/>
      <c r="AU11521" s="690"/>
    </row>
    <row r="11522" spans="46:47">
      <c r="AT11522" s="690"/>
      <c r="AU11522" s="690"/>
    </row>
    <row r="11523" spans="46:47">
      <c r="AT11523" s="690"/>
      <c r="AU11523" s="690"/>
    </row>
    <row r="11524" spans="46:47">
      <c r="AT11524" s="690"/>
      <c r="AU11524" s="690"/>
    </row>
    <row r="11525" spans="46:47">
      <c r="AT11525" s="690"/>
      <c r="AU11525" s="690"/>
    </row>
    <row r="11526" spans="46:47">
      <c r="AT11526" s="690"/>
      <c r="AU11526" s="690"/>
    </row>
    <row r="11527" spans="46:47">
      <c r="AT11527" s="690"/>
      <c r="AU11527" s="690"/>
    </row>
    <row r="11528" spans="46:47">
      <c r="AT11528" s="690"/>
      <c r="AU11528" s="690"/>
    </row>
    <row r="11529" spans="46:47">
      <c r="AT11529" s="690"/>
      <c r="AU11529" s="690"/>
    </row>
    <row r="11530" spans="46:47">
      <c r="AT11530" s="690"/>
      <c r="AU11530" s="690"/>
    </row>
    <row r="11531" spans="46:47">
      <c r="AT11531" s="690"/>
      <c r="AU11531" s="690"/>
    </row>
    <row r="11532" spans="46:47">
      <c r="AT11532" s="690"/>
      <c r="AU11532" s="690"/>
    </row>
    <row r="11533" spans="46:47">
      <c r="AT11533" s="690"/>
      <c r="AU11533" s="690"/>
    </row>
    <row r="11534" spans="46:47">
      <c r="AT11534" s="690"/>
      <c r="AU11534" s="690"/>
    </row>
    <row r="11535" spans="46:47">
      <c r="AT11535" s="690"/>
      <c r="AU11535" s="690"/>
    </row>
    <row r="11536" spans="46:47">
      <c r="AT11536" s="690"/>
      <c r="AU11536" s="690"/>
    </row>
    <row r="11537" spans="46:47">
      <c r="AT11537" s="690"/>
      <c r="AU11537" s="690"/>
    </row>
    <row r="11538" spans="46:47">
      <c r="AT11538" s="690"/>
      <c r="AU11538" s="690"/>
    </row>
    <row r="11539" spans="46:47">
      <c r="AT11539" s="690"/>
      <c r="AU11539" s="690"/>
    </row>
    <row r="11540" spans="46:47">
      <c r="AT11540" s="690"/>
      <c r="AU11540" s="690"/>
    </row>
    <row r="11541" spans="46:47">
      <c r="AT11541" s="690"/>
      <c r="AU11541" s="690"/>
    </row>
    <row r="11542" spans="46:47">
      <c r="AT11542" s="690"/>
      <c r="AU11542" s="690"/>
    </row>
    <row r="11543" spans="46:47">
      <c r="AT11543" s="690"/>
      <c r="AU11543" s="690"/>
    </row>
    <row r="11544" spans="46:47">
      <c r="AT11544" s="690"/>
      <c r="AU11544" s="690"/>
    </row>
    <row r="11545" spans="46:47">
      <c r="AT11545" s="690"/>
      <c r="AU11545" s="690"/>
    </row>
    <row r="11546" spans="46:47">
      <c r="AT11546" s="690"/>
      <c r="AU11546" s="690"/>
    </row>
    <row r="11547" spans="46:47">
      <c r="AT11547" s="690"/>
      <c r="AU11547" s="690"/>
    </row>
    <row r="11548" spans="46:47">
      <c r="AT11548" s="690"/>
      <c r="AU11548" s="690"/>
    </row>
    <row r="11549" spans="46:47">
      <c r="AT11549" s="690"/>
      <c r="AU11549" s="690"/>
    </row>
    <row r="11550" spans="46:47">
      <c r="AT11550" s="690"/>
      <c r="AU11550" s="690"/>
    </row>
    <row r="11551" spans="46:47">
      <c r="AT11551" s="690"/>
      <c r="AU11551" s="690"/>
    </row>
    <row r="11552" spans="46:47">
      <c r="AT11552" s="690"/>
      <c r="AU11552" s="690"/>
    </row>
    <row r="11553" spans="46:47">
      <c r="AT11553" s="690"/>
      <c r="AU11553" s="690"/>
    </row>
    <row r="11554" spans="46:47">
      <c r="AT11554" s="690"/>
      <c r="AU11554" s="690"/>
    </row>
    <row r="11555" spans="46:47">
      <c r="AT11555" s="690"/>
      <c r="AU11555" s="690"/>
    </row>
    <row r="11556" spans="46:47">
      <c r="AT11556" s="690"/>
      <c r="AU11556" s="690"/>
    </row>
    <row r="11557" spans="46:47">
      <c r="AT11557" s="690"/>
      <c r="AU11557" s="690"/>
    </row>
    <row r="11558" spans="46:47">
      <c r="AT11558" s="690"/>
      <c r="AU11558" s="690"/>
    </row>
    <row r="11559" spans="46:47">
      <c r="AT11559" s="690"/>
      <c r="AU11559" s="690"/>
    </row>
    <row r="11560" spans="46:47">
      <c r="AT11560" s="690"/>
      <c r="AU11560" s="690"/>
    </row>
    <row r="11561" spans="46:47">
      <c r="AT11561" s="690"/>
      <c r="AU11561" s="690"/>
    </row>
    <row r="11562" spans="46:47">
      <c r="AT11562" s="690"/>
      <c r="AU11562" s="690"/>
    </row>
    <row r="11563" spans="46:47">
      <c r="AT11563" s="690"/>
      <c r="AU11563" s="690"/>
    </row>
    <row r="11564" spans="46:47">
      <c r="AT11564" s="690"/>
      <c r="AU11564" s="690"/>
    </row>
    <row r="11565" spans="46:47">
      <c r="AT11565" s="690"/>
      <c r="AU11565" s="690"/>
    </row>
    <row r="11566" spans="46:47">
      <c r="AT11566" s="690"/>
      <c r="AU11566" s="690"/>
    </row>
    <row r="11567" spans="46:47">
      <c r="AT11567" s="690"/>
      <c r="AU11567" s="690"/>
    </row>
    <row r="11568" spans="46:47">
      <c r="AT11568" s="690"/>
      <c r="AU11568" s="690"/>
    </row>
    <row r="11569" spans="46:47">
      <c r="AT11569" s="690"/>
      <c r="AU11569" s="690"/>
    </row>
    <row r="11570" spans="46:47">
      <c r="AT11570" s="690"/>
      <c r="AU11570" s="690"/>
    </row>
    <row r="11571" spans="46:47">
      <c r="AT11571" s="690"/>
      <c r="AU11571" s="690"/>
    </row>
    <row r="11572" spans="46:47">
      <c r="AT11572" s="690"/>
      <c r="AU11572" s="690"/>
    </row>
    <row r="11573" spans="46:47">
      <c r="AT11573" s="690"/>
      <c r="AU11573" s="690"/>
    </row>
    <row r="11574" spans="46:47">
      <c r="AT11574" s="690"/>
      <c r="AU11574" s="690"/>
    </row>
    <row r="11575" spans="46:47">
      <c r="AT11575" s="690"/>
      <c r="AU11575" s="690"/>
    </row>
    <row r="11576" spans="46:47">
      <c r="AT11576" s="690"/>
      <c r="AU11576" s="690"/>
    </row>
    <row r="11577" spans="46:47">
      <c r="AT11577" s="690"/>
      <c r="AU11577" s="690"/>
    </row>
    <row r="11578" spans="46:47">
      <c r="AT11578" s="690"/>
      <c r="AU11578" s="690"/>
    </row>
    <row r="11579" spans="46:47">
      <c r="AT11579" s="690"/>
      <c r="AU11579" s="690"/>
    </row>
    <row r="11580" spans="46:47">
      <c r="AT11580" s="690"/>
      <c r="AU11580" s="690"/>
    </row>
    <row r="11581" spans="46:47">
      <c r="AT11581" s="690"/>
      <c r="AU11581" s="690"/>
    </row>
    <row r="11582" spans="46:47">
      <c r="AT11582" s="690"/>
      <c r="AU11582" s="690"/>
    </row>
    <row r="11583" spans="46:47">
      <c r="AT11583" s="690"/>
      <c r="AU11583" s="690"/>
    </row>
    <row r="11584" spans="46:47">
      <c r="AT11584" s="690"/>
      <c r="AU11584" s="690"/>
    </row>
    <row r="11585" spans="46:47">
      <c r="AT11585" s="690"/>
      <c r="AU11585" s="690"/>
    </row>
    <row r="11586" spans="46:47">
      <c r="AT11586" s="690"/>
      <c r="AU11586" s="690"/>
    </row>
    <row r="11587" spans="46:47">
      <c r="AT11587" s="690"/>
      <c r="AU11587" s="690"/>
    </row>
    <row r="11588" spans="46:47">
      <c r="AT11588" s="690"/>
      <c r="AU11588" s="690"/>
    </row>
    <row r="11589" spans="46:47">
      <c r="AT11589" s="690"/>
      <c r="AU11589" s="690"/>
    </row>
    <row r="11590" spans="46:47">
      <c r="AT11590" s="690"/>
      <c r="AU11590" s="690"/>
    </row>
    <row r="11591" spans="46:47">
      <c r="AT11591" s="690"/>
      <c r="AU11591" s="690"/>
    </row>
    <row r="11592" spans="46:47">
      <c r="AT11592" s="690"/>
      <c r="AU11592" s="690"/>
    </row>
    <row r="11593" spans="46:47">
      <c r="AT11593" s="690"/>
      <c r="AU11593" s="690"/>
    </row>
    <row r="11594" spans="46:47">
      <c r="AT11594" s="690"/>
      <c r="AU11594" s="690"/>
    </row>
    <row r="11595" spans="46:47">
      <c r="AT11595" s="690"/>
      <c r="AU11595" s="690"/>
    </row>
    <row r="11596" spans="46:47">
      <c r="AT11596" s="690"/>
      <c r="AU11596" s="690"/>
    </row>
    <row r="11597" spans="46:47">
      <c r="AT11597" s="690"/>
      <c r="AU11597" s="690"/>
    </row>
    <row r="11598" spans="46:47">
      <c r="AT11598" s="690"/>
      <c r="AU11598" s="690"/>
    </row>
    <row r="11599" spans="46:47">
      <c r="AT11599" s="690"/>
      <c r="AU11599" s="690"/>
    </row>
    <row r="11600" spans="46:47">
      <c r="AT11600" s="690"/>
      <c r="AU11600" s="690"/>
    </row>
    <row r="11601" spans="46:47">
      <c r="AT11601" s="690"/>
      <c r="AU11601" s="690"/>
    </row>
    <row r="11602" spans="46:47">
      <c r="AT11602" s="690"/>
      <c r="AU11602" s="690"/>
    </row>
    <row r="11603" spans="46:47">
      <c r="AT11603" s="690"/>
      <c r="AU11603" s="690"/>
    </row>
    <row r="11604" spans="46:47">
      <c r="AT11604" s="690"/>
      <c r="AU11604" s="690"/>
    </row>
    <row r="11605" spans="46:47">
      <c r="AT11605" s="690"/>
      <c r="AU11605" s="690"/>
    </row>
    <row r="11606" spans="46:47">
      <c r="AT11606" s="690"/>
      <c r="AU11606" s="690"/>
    </row>
    <row r="11607" spans="46:47">
      <c r="AT11607" s="690"/>
      <c r="AU11607" s="690"/>
    </row>
    <row r="11608" spans="46:47">
      <c r="AT11608" s="690"/>
      <c r="AU11608" s="690"/>
    </row>
    <row r="11609" spans="46:47">
      <c r="AT11609" s="690"/>
      <c r="AU11609" s="690"/>
    </row>
    <row r="11610" spans="46:47">
      <c r="AT11610" s="690"/>
      <c r="AU11610" s="690"/>
    </row>
    <row r="11611" spans="46:47">
      <c r="AT11611" s="690"/>
      <c r="AU11611" s="690"/>
    </row>
    <row r="11612" spans="46:47">
      <c r="AT11612" s="690"/>
      <c r="AU11612" s="690"/>
    </row>
    <row r="11613" spans="46:47">
      <c r="AT11613" s="690"/>
      <c r="AU11613" s="690"/>
    </row>
    <row r="11614" spans="46:47">
      <c r="AT11614" s="690"/>
      <c r="AU11614" s="690"/>
    </row>
    <row r="11615" spans="46:47">
      <c r="AT11615" s="690"/>
      <c r="AU11615" s="690"/>
    </row>
    <row r="11616" spans="46:47">
      <c r="AT11616" s="690"/>
      <c r="AU11616" s="690"/>
    </row>
    <row r="11617" spans="46:47">
      <c r="AT11617" s="690"/>
      <c r="AU11617" s="690"/>
    </row>
    <row r="11618" spans="46:47">
      <c r="AT11618" s="690"/>
      <c r="AU11618" s="690"/>
    </row>
    <row r="11619" spans="46:47">
      <c r="AT11619" s="690"/>
      <c r="AU11619" s="690"/>
    </row>
    <row r="11620" spans="46:47">
      <c r="AT11620" s="690"/>
      <c r="AU11620" s="690"/>
    </row>
    <row r="11621" spans="46:47">
      <c r="AT11621" s="690"/>
      <c r="AU11621" s="690"/>
    </row>
    <row r="11622" spans="46:47">
      <c r="AT11622" s="690"/>
      <c r="AU11622" s="690"/>
    </row>
    <row r="11623" spans="46:47">
      <c r="AT11623" s="690"/>
      <c r="AU11623" s="690"/>
    </row>
    <row r="11624" spans="46:47">
      <c r="AT11624" s="690"/>
      <c r="AU11624" s="690"/>
    </row>
    <row r="11625" spans="46:47">
      <c r="AT11625" s="690"/>
      <c r="AU11625" s="690"/>
    </row>
    <row r="11626" spans="46:47">
      <c r="AT11626" s="690"/>
      <c r="AU11626" s="690"/>
    </row>
    <row r="11627" spans="46:47">
      <c r="AT11627" s="690"/>
      <c r="AU11627" s="690"/>
    </row>
    <row r="11628" spans="46:47">
      <c r="AT11628" s="690"/>
      <c r="AU11628" s="690"/>
    </row>
    <row r="11629" spans="46:47">
      <c r="AT11629" s="690"/>
      <c r="AU11629" s="690"/>
    </row>
    <row r="11630" spans="46:47">
      <c r="AT11630" s="690"/>
      <c r="AU11630" s="690"/>
    </row>
    <row r="11631" spans="46:47">
      <c r="AT11631" s="690"/>
      <c r="AU11631" s="690"/>
    </row>
    <row r="11632" spans="46:47">
      <c r="AT11632" s="690"/>
      <c r="AU11632" s="690"/>
    </row>
    <row r="11633" spans="46:47">
      <c r="AT11633" s="690"/>
      <c r="AU11633" s="690"/>
    </row>
    <row r="11634" spans="46:47">
      <c r="AT11634" s="690"/>
      <c r="AU11634" s="690"/>
    </row>
    <row r="11635" spans="46:47">
      <c r="AT11635" s="690"/>
      <c r="AU11635" s="690"/>
    </row>
    <row r="11636" spans="46:47">
      <c r="AT11636" s="690"/>
      <c r="AU11636" s="690"/>
    </row>
    <row r="11637" spans="46:47">
      <c r="AT11637" s="690"/>
      <c r="AU11637" s="690"/>
    </row>
    <row r="11638" spans="46:47">
      <c r="AT11638" s="690"/>
      <c r="AU11638" s="690"/>
    </row>
    <row r="11639" spans="46:47">
      <c r="AT11639" s="690"/>
      <c r="AU11639" s="690"/>
    </row>
    <row r="11640" spans="46:47">
      <c r="AT11640" s="690"/>
      <c r="AU11640" s="690"/>
    </row>
    <row r="11641" spans="46:47">
      <c r="AT11641" s="690"/>
      <c r="AU11641" s="690"/>
    </row>
    <row r="11642" spans="46:47">
      <c r="AT11642" s="690"/>
      <c r="AU11642" s="690"/>
    </row>
    <row r="11643" spans="46:47">
      <c r="AT11643" s="690"/>
      <c r="AU11643" s="690"/>
    </row>
    <row r="11644" spans="46:47">
      <c r="AT11644" s="690"/>
      <c r="AU11644" s="690"/>
    </row>
    <row r="11645" spans="46:47">
      <c r="AT11645" s="690"/>
      <c r="AU11645" s="690"/>
    </row>
    <row r="11646" spans="46:47">
      <c r="AT11646" s="690"/>
      <c r="AU11646" s="690"/>
    </row>
    <row r="11647" spans="46:47">
      <c r="AT11647" s="690"/>
      <c r="AU11647" s="690"/>
    </row>
    <row r="11648" spans="46:47">
      <c r="AT11648" s="690"/>
      <c r="AU11648" s="690"/>
    </row>
    <row r="11649" spans="46:47">
      <c r="AT11649" s="690"/>
      <c r="AU11649" s="690"/>
    </row>
    <row r="11650" spans="46:47">
      <c r="AT11650" s="690"/>
      <c r="AU11650" s="690"/>
    </row>
    <row r="11651" spans="46:47">
      <c r="AT11651" s="690"/>
      <c r="AU11651" s="690"/>
    </row>
    <row r="11652" spans="46:47">
      <c r="AT11652" s="690"/>
      <c r="AU11652" s="690"/>
    </row>
    <row r="11653" spans="46:47">
      <c r="AT11653" s="690"/>
      <c r="AU11653" s="690"/>
    </row>
    <row r="11654" spans="46:47">
      <c r="AT11654" s="690"/>
      <c r="AU11654" s="690"/>
    </row>
    <row r="11655" spans="46:47">
      <c r="AT11655" s="690"/>
      <c r="AU11655" s="690"/>
    </row>
    <row r="11656" spans="46:47">
      <c r="AT11656" s="690"/>
      <c r="AU11656" s="690"/>
    </row>
    <row r="11657" spans="46:47">
      <c r="AT11657" s="690"/>
      <c r="AU11657" s="690"/>
    </row>
    <row r="11658" spans="46:47">
      <c r="AT11658" s="690"/>
      <c r="AU11658" s="690"/>
    </row>
    <row r="11659" spans="46:47">
      <c r="AT11659" s="690"/>
      <c r="AU11659" s="690"/>
    </row>
    <row r="11660" spans="46:47">
      <c r="AT11660" s="690"/>
      <c r="AU11660" s="690"/>
    </row>
    <row r="11661" spans="46:47">
      <c r="AT11661" s="690"/>
      <c r="AU11661" s="690"/>
    </row>
    <row r="11662" spans="46:47">
      <c r="AT11662" s="690"/>
      <c r="AU11662" s="690"/>
    </row>
    <row r="11663" spans="46:47">
      <c r="AT11663" s="690"/>
      <c r="AU11663" s="690"/>
    </row>
    <row r="11664" spans="46:47">
      <c r="AT11664" s="690"/>
      <c r="AU11664" s="690"/>
    </row>
    <row r="11665" spans="46:47">
      <c r="AT11665" s="690"/>
      <c r="AU11665" s="690"/>
    </row>
    <row r="11666" spans="46:47">
      <c r="AT11666" s="690"/>
      <c r="AU11666" s="690"/>
    </row>
    <row r="11667" spans="46:47">
      <c r="AT11667" s="690"/>
      <c r="AU11667" s="690"/>
    </row>
    <row r="11668" spans="46:47">
      <c r="AT11668" s="690"/>
      <c r="AU11668" s="690"/>
    </row>
    <row r="11669" spans="46:47">
      <c r="AT11669" s="690"/>
      <c r="AU11669" s="690"/>
    </row>
    <row r="11670" spans="46:47">
      <c r="AT11670" s="690"/>
      <c r="AU11670" s="690"/>
    </row>
    <row r="11671" spans="46:47">
      <c r="AT11671" s="690"/>
      <c r="AU11671" s="690"/>
    </row>
    <row r="11672" spans="46:47">
      <c r="AT11672" s="690"/>
      <c r="AU11672" s="690"/>
    </row>
    <row r="11673" spans="46:47">
      <c r="AT11673" s="690"/>
      <c r="AU11673" s="690"/>
    </row>
    <row r="11674" spans="46:47">
      <c r="AT11674" s="690"/>
      <c r="AU11674" s="690"/>
    </row>
    <row r="11675" spans="46:47">
      <c r="AT11675" s="690"/>
      <c r="AU11675" s="690"/>
    </row>
    <row r="11676" spans="46:47">
      <c r="AT11676" s="690"/>
      <c r="AU11676" s="690"/>
    </row>
    <row r="11677" spans="46:47">
      <c r="AT11677" s="690"/>
      <c r="AU11677" s="690"/>
    </row>
    <row r="11678" spans="46:47">
      <c r="AT11678" s="690"/>
      <c r="AU11678" s="690"/>
    </row>
    <row r="11679" spans="46:47">
      <c r="AT11679" s="690"/>
      <c r="AU11679" s="690"/>
    </row>
    <row r="11680" spans="46:47">
      <c r="AT11680" s="690"/>
      <c r="AU11680" s="690"/>
    </row>
    <row r="11681" spans="46:47">
      <c r="AT11681" s="690"/>
      <c r="AU11681" s="690"/>
    </row>
    <row r="11682" spans="46:47">
      <c r="AT11682" s="690"/>
      <c r="AU11682" s="690"/>
    </row>
    <row r="11683" spans="46:47">
      <c r="AT11683" s="690"/>
      <c r="AU11683" s="690"/>
    </row>
    <row r="11684" spans="46:47">
      <c r="AT11684" s="690"/>
      <c r="AU11684" s="690"/>
    </row>
    <row r="11685" spans="46:47">
      <c r="AT11685" s="690"/>
      <c r="AU11685" s="690"/>
    </row>
    <row r="11686" spans="46:47">
      <c r="AT11686" s="690"/>
      <c r="AU11686" s="690"/>
    </row>
    <row r="11687" spans="46:47">
      <c r="AT11687" s="690"/>
      <c r="AU11687" s="690"/>
    </row>
    <row r="11688" spans="46:47">
      <c r="AT11688" s="690"/>
      <c r="AU11688" s="690"/>
    </row>
    <row r="11689" spans="46:47">
      <c r="AT11689" s="690"/>
      <c r="AU11689" s="690"/>
    </row>
    <row r="11690" spans="46:47">
      <c r="AT11690" s="690"/>
      <c r="AU11690" s="690"/>
    </row>
    <row r="11691" spans="46:47">
      <c r="AT11691" s="690"/>
      <c r="AU11691" s="690"/>
    </row>
    <row r="11692" spans="46:47">
      <c r="AT11692" s="690"/>
      <c r="AU11692" s="690"/>
    </row>
    <row r="11693" spans="46:47">
      <c r="AT11693" s="690"/>
      <c r="AU11693" s="690"/>
    </row>
    <row r="11694" spans="46:47">
      <c r="AT11694" s="690"/>
      <c r="AU11694" s="690"/>
    </row>
    <row r="11695" spans="46:47">
      <c r="AT11695" s="690"/>
      <c r="AU11695" s="690"/>
    </row>
    <row r="11696" spans="46:47">
      <c r="AT11696" s="690"/>
      <c r="AU11696" s="690"/>
    </row>
    <row r="11697" spans="46:47">
      <c r="AT11697" s="690"/>
      <c r="AU11697" s="690"/>
    </row>
    <row r="11698" spans="46:47">
      <c r="AT11698" s="690"/>
      <c r="AU11698" s="690"/>
    </row>
    <row r="11699" spans="46:47">
      <c r="AT11699" s="690"/>
      <c r="AU11699" s="690"/>
    </row>
    <row r="11700" spans="46:47">
      <c r="AT11700" s="690"/>
      <c r="AU11700" s="690"/>
    </row>
    <row r="11701" spans="46:47">
      <c r="AT11701" s="690"/>
      <c r="AU11701" s="690"/>
    </row>
    <row r="11702" spans="46:47">
      <c r="AT11702" s="690"/>
      <c r="AU11702" s="690"/>
    </row>
    <row r="11703" spans="46:47">
      <c r="AT11703" s="690"/>
      <c r="AU11703" s="690"/>
    </row>
    <row r="11704" spans="46:47">
      <c r="AT11704" s="690"/>
      <c r="AU11704" s="690"/>
    </row>
    <row r="11705" spans="46:47">
      <c r="AT11705" s="690"/>
      <c r="AU11705" s="690"/>
    </row>
    <row r="11706" spans="46:47">
      <c r="AT11706" s="690"/>
      <c r="AU11706" s="690"/>
    </row>
    <row r="11707" spans="46:47">
      <c r="AT11707" s="690"/>
      <c r="AU11707" s="690"/>
    </row>
    <row r="11708" spans="46:47">
      <c r="AT11708" s="690"/>
      <c r="AU11708" s="690"/>
    </row>
    <row r="11709" spans="46:47">
      <c r="AT11709" s="690"/>
      <c r="AU11709" s="690"/>
    </row>
    <row r="11710" spans="46:47">
      <c r="AT11710" s="690"/>
      <c r="AU11710" s="690"/>
    </row>
    <row r="11711" spans="46:47">
      <c r="AT11711" s="690"/>
      <c r="AU11711" s="690"/>
    </row>
    <row r="11712" spans="46:47">
      <c r="AT11712" s="690"/>
      <c r="AU11712" s="690"/>
    </row>
    <row r="11713" spans="46:47">
      <c r="AT11713" s="690"/>
      <c r="AU11713" s="690"/>
    </row>
    <row r="11714" spans="46:47">
      <c r="AT11714" s="690"/>
      <c r="AU11714" s="690"/>
    </row>
    <row r="11715" spans="46:47">
      <c r="AT11715" s="690"/>
      <c r="AU11715" s="690"/>
    </row>
    <row r="11716" spans="46:47">
      <c r="AT11716" s="690"/>
      <c r="AU11716" s="690"/>
    </row>
    <row r="11717" spans="46:47">
      <c r="AT11717" s="690"/>
      <c r="AU11717" s="690"/>
    </row>
    <row r="11718" spans="46:47">
      <c r="AT11718" s="690"/>
      <c r="AU11718" s="690"/>
    </row>
    <row r="11719" spans="46:47">
      <c r="AT11719" s="690"/>
      <c r="AU11719" s="690"/>
    </row>
    <row r="11720" spans="46:47">
      <c r="AT11720" s="690"/>
      <c r="AU11720" s="690"/>
    </row>
    <row r="11721" spans="46:47">
      <c r="AT11721" s="690"/>
      <c r="AU11721" s="690"/>
    </row>
    <row r="11722" spans="46:47">
      <c r="AT11722" s="690"/>
      <c r="AU11722" s="690"/>
    </row>
    <row r="11723" spans="46:47">
      <c r="AT11723" s="690"/>
      <c r="AU11723" s="690"/>
    </row>
    <row r="11724" spans="46:47">
      <c r="AT11724" s="690"/>
      <c r="AU11724" s="690"/>
    </row>
    <row r="11725" spans="46:47">
      <c r="AT11725" s="690"/>
      <c r="AU11725" s="690"/>
    </row>
    <row r="11726" spans="46:47">
      <c r="AT11726" s="690"/>
      <c r="AU11726" s="690"/>
    </row>
    <row r="11727" spans="46:47">
      <c r="AT11727" s="690"/>
      <c r="AU11727" s="690"/>
    </row>
    <row r="11728" spans="46:47">
      <c r="AT11728" s="690"/>
      <c r="AU11728" s="690"/>
    </row>
    <row r="11729" spans="46:47">
      <c r="AT11729" s="690"/>
      <c r="AU11729" s="690"/>
    </row>
    <row r="11730" spans="46:47">
      <c r="AT11730" s="690"/>
      <c r="AU11730" s="690"/>
    </row>
    <row r="11731" spans="46:47">
      <c r="AT11731" s="690"/>
      <c r="AU11731" s="690"/>
    </row>
    <row r="11732" spans="46:47">
      <c r="AT11732" s="690"/>
      <c r="AU11732" s="690"/>
    </row>
    <row r="11733" spans="46:47">
      <c r="AT11733" s="690"/>
      <c r="AU11733" s="690"/>
    </row>
    <row r="11734" spans="46:47">
      <c r="AT11734" s="690"/>
      <c r="AU11734" s="690"/>
    </row>
    <row r="11735" spans="46:47">
      <c r="AT11735" s="690"/>
      <c r="AU11735" s="690"/>
    </row>
    <row r="11736" spans="46:47">
      <c r="AT11736" s="690"/>
      <c r="AU11736" s="690"/>
    </row>
    <row r="11737" spans="46:47">
      <c r="AT11737" s="690"/>
      <c r="AU11737" s="690"/>
    </row>
    <row r="11738" spans="46:47">
      <c r="AT11738" s="690"/>
      <c r="AU11738" s="690"/>
    </row>
    <row r="11739" spans="46:47">
      <c r="AT11739" s="690"/>
      <c r="AU11739" s="690"/>
    </row>
    <row r="11740" spans="46:47">
      <c r="AT11740" s="690"/>
      <c r="AU11740" s="690"/>
    </row>
    <row r="11741" spans="46:47">
      <c r="AT11741" s="690"/>
      <c r="AU11741" s="690"/>
    </row>
    <row r="11742" spans="46:47">
      <c r="AT11742" s="690"/>
      <c r="AU11742" s="690"/>
    </row>
    <row r="11743" spans="46:47">
      <c r="AT11743" s="690"/>
      <c r="AU11743" s="690"/>
    </row>
    <row r="11744" spans="46:47">
      <c r="AT11744" s="690"/>
      <c r="AU11744" s="690"/>
    </row>
    <row r="11745" spans="46:47">
      <c r="AT11745" s="690"/>
      <c r="AU11745" s="690"/>
    </row>
    <row r="11746" spans="46:47">
      <c r="AT11746" s="690"/>
      <c r="AU11746" s="690"/>
    </row>
    <row r="11747" spans="46:47">
      <c r="AT11747" s="690"/>
      <c r="AU11747" s="690"/>
    </row>
    <row r="11748" spans="46:47">
      <c r="AT11748" s="690"/>
      <c r="AU11748" s="690"/>
    </row>
    <row r="11749" spans="46:47">
      <c r="AT11749" s="690"/>
      <c r="AU11749" s="690"/>
    </row>
    <row r="11750" spans="46:47">
      <c r="AT11750" s="690"/>
      <c r="AU11750" s="690"/>
    </row>
    <row r="11751" spans="46:47">
      <c r="AT11751" s="690"/>
      <c r="AU11751" s="690"/>
    </row>
    <row r="11752" spans="46:47">
      <c r="AT11752" s="690"/>
      <c r="AU11752" s="690"/>
    </row>
    <row r="11753" spans="46:47">
      <c r="AT11753" s="690"/>
      <c r="AU11753" s="690"/>
    </row>
    <row r="11754" spans="46:47">
      <c r="AT11754" s="690"/>
      <c r="AU11754" s="690"/>
    </row>
    <row r="11755" spans="46:47">
      <c r="AT11755" s="690"/>
      <c r="AU11755" s="690"/>
    </row>
    <row r="11756" spans="46:47">
      <c r="AT11756" s="690"/>
      <c r="AU11756" s="690"/>
    </row>
    <row r="11757" spans="46:47">
      <c r="AT11757" s="690"/>
      <c r="AU11757" s="690"/>
    </row>
    <row r="11758" spans="46:47">
      <c r="AT11758" s="690"/>
      <c r="AU11758" s="690"/>
    </row>
    <row r="11759" spans="46:47">
      <c r="AT11759" s="690"/>
      <c r="AU11759" s="690"/>
    </row>
    <row r="11760" spans="46:47">
      <c r="AT11760" s="690"/>
      <c r="AU11760" s="690"/>
    </row>
    <row r="11761" spans="46:47">
      <c r="AT11761" s="690"/>
      <c r="AU11761" s="690"/>
    </row>
    <row r="11762" spans="46:47">
      <c r="AT11762" s="690"/>
      <c r="AU11762" s="690"/>
    </row>
    <row r="11763" spans="46:47">
      <c r="AT11763" s="690"/>
      <c r="AU11763" s="690"/>
    </row>
    <row r="11764" spans="46:47">
      <c r="AT11764" s="690"/>
      <c r="AU11764" s="690"/>
    </row>
    <row r="11765" spans="46:47">
      <c r="AT11765" s="690"/>
      <c r="AU11765" s="690"/>
    </row>
    <row r="11766" spans="46:47">
      <c r="AT11766" s="690"/>
      <c r="AU11766" s="690"/>
    </row>
    <row r="11767" spans="46:47">
      <c r="AT11767" s="690"/>
      <c r="AU11767" s="690"/>
    </row>
    <row r="11768" spans="46:47">
      <c r="AT11768" s="690"/>
      <c r="AU11768" s="690"/>
    </row>
    <row r="11769" spans="46:47">
      <c r="AT11769" s="690"/>
      <c r="AU11769" s="690"/>
    </row>
    <row r="11770" spans="46:47">
      <c r="AT11770" s="690"/>
      <c r="AU11770" s="690"/>
    </row>
    <row r="11771" spans="46:47">
      <c r="AT11771" s="690"/>
      <c r="AU11771" s="690"/>
    </row>
    <row r="11772" spans="46:47">
      <c r="AT11772" s="690"/>
      <c r="AU11772" s="690"/>
    </row>
    <row r="11773" spans="46:47">
      <c r="AT11773" s="690"/>
      <c r="AU11773" s="690"/>
    </row>
    <row r="11774" spans="46:47">
      <c r="AT11774" s="690"/>
      <c r="AU11774" s="690"/>
    </row>
    <row r="11775" spans="46:47">
      <c r="AT11775" s="690"/>
      <c r="AU11775" s="690"/>
    </row>
    <row r="11776" spans="46:47">
      <c r="AT11776" s="690"/>
      <c r="AU11776" s="690"/>
    </row>
    <row r="11777" spans="46:47">
      <c r="AT11777" s="690"/>
      <c r="AU11777" s="690"/>
    </row>
    <row r="11778" spans="46:47">
      <c r="AT11778" s="690"/>
      <c r="AU11778" s="690"/>
    </row>
    <row r="11779" spans="46:47">
      <c r="AT11779" s="690"/>
      <c r="AU11779" s="690"/>
    </row>
    <row r="11780" spans="46:47">
      <c r="AT11780" s="690"/>
      <c r="AU11780" s="690"/>
    </row>
    <row r="11781" spans="46:47">
      <c r="AT11781" s="690"/>
      <c r="AU11781" s="690"/>
    </row>
    <row r="11782" spans="46:47">
      <c r="AT11782" s="690"/>
      <c r="AU11782" s="690"/>
    </row>
    <row r="11783" spans="46:47">
      <c r="AT11783" s="690"/>
      <c r="AU11783" s="690"/>
    </row>
    <row r="11784" spans="46:47">
      <c r="AT11784" s="690"/>
      <c r="AU11784" s="690"/>
    </row>
    <row r="11785" spans="46:47">
      <c r="AT11785" s="690"/>
      <c r="AU11785" s="690"/>
    </row>
    <row r="11786" spans="46:47">
      <c r="AT11786" s="690"/>
      <c r="AU11786" s="690"/>
    </row>
    <row r="11787" spans="46:47">
      <c r="AT11787" s="690"/>
      <c r="AU11787" s="690"/>
    </row>
    <row r="11788" spans="46:47">
      <c r="AT11788" s="690"/>
      <c r="AU11788" s="690"/>
    </row>
    <row r="11789" spans="46:47">
      <c r="AT11789" s="690"/>
      <c r="AU11789" s="690"/>
    </row>
    <row r="11790" spans="46:47">
      <c r="AT11790" s="690"/>
      <c r="AU11790" s="690"/>
    </row>
    <row r="11791" spans="46:47">
      <c r="AT11791" s="690"/>
      <c r="AU11791" s="690"/>
    </row>
    <row r="11792" spans="46:47">
      <c r="AT11792" s="690"/>
      <c r="AU11792" s="690"/>
    </row>
    <row r="11793" spans="46:47">
      <c r="AT11793" s="690"/>
      <c r="AU11793" s="690"/>
    </row>
    <row r="11794" spans="46:47">
      <c r="AT11794" s="690"/>
      <c r="AU11794" s="690"/>
    </row>
    <row r="11795" spans="46:47">
      <c r="AT11795" s="690"/>
      <c r="AU11795" s="690"/>
    </row>
    <row r="11796" spans="46:47">
      <c r="AT11796" s="690"/>
      <c r="AU11796" s="690"/>
    </row>
    <row r="11797" spans="46:47">
      <c r="AT11797" s="690"/>
      <c r="AU11797" s="690"/>
    </row>
    <row r="11798" spans="46:47">
      <c r="AT11798" s="690"/>
      <c r="AU11798" s="690"/>
    </row>
    <row r="11799" spans="46:47">
      <c r="AT11799" s="690"/>
      <c r="AU11799" s="690"/>
    </row>
    <row r="11800" spans="46:47">
      <c r="AT11800" s="690"/>
      <c r="AU11800" s="690"/>
    </row>
    <row r="11801" spans="46:47">
      <c r="AT11801" s="690"/>
      <c r="AU11801" s="690"/>
    </row>
    <row r="11802" spans="46:47">
      <c r="AT11802" s="690"/>
      <c r="AU11802" s="690"/>
    </row>
    <row r="11803" spans="46:47">
      <c r="AT11803" s="690"/>
      <c r="AU11803" s="690"/>
    </row>
    <row r="11804" spans="46:47">
      <c r="AT11804" s="690"/>
      <c r="AU11804" s="690"/>
    </row>
    <row r="11805" spans="46:47">
      <c r="AT11805" s="690"/>
      <c r="AU11805" s="690"/>
    </row>
    <row r="11806" spans="46:47">
      <c r="AT11806" s="690"/>
      <c r="AU11806" s="690"/>
    </row>
    <row r="11807" spans="46:47">
      <c r="AT11807" s="690"/>
      <c r="AU11807" s="690"/>
    </row>
    <row r="11808" spans="46:47">
      <c r="AT11808" s="690"/>
      <c r="AU11808" s="690"/>
    </row>
    <row r="11809" spans="46:47">
      <c r="AT11809" s="690"/>
      <c r="AU11809" s="690"/>
    </row>
    <row r="11810" spans="46:47">
      <c r="AT11810" s="690"/>
      <c r="AU11810" s="690"/>
    </row>
    <row r="11811" spans="46:47">
      <c r="AT11811" s="690"/>
      <c r="AU11811" s="690"/>
    </row>
    <row r="11812" spans="46:47">
      <c r="AT11812" s="690"/>
      <c r="AU11812" s="690"/>
    </row>
    <row r="11813" spans="46:47">
      <c r="AT11813" s="690"/>
      <c r="AU11813" s="690"/>
    </row>
    <row r="11814" spans="46:47">
      <c r="AT11814" s="690"/>
      <c r="AU11814" s="690"/>
    </row>
    <row r="11815" spans="46:47">
      <c r="AT11815" s="690"/>
      <c r="AU11815" s="690"/>
    </row>
    <row r="11816" spans="46:47">
      <c r="AT11816" s="690"/>
      <c r="AU11816" s="690"/>
    </row>
    <row r="11817" spans="46:47">
      <c r="AT11817" s="690"/>
      <c r="AU11817" s="690"/>
    </row>
    <row r="11818" spans="46:47">
      <c r="AT11818" s="690"/>
      <c r="AU11818" s="690"/>
    </row>
    <row r="11819" spans="46:47">
      <c r="AT11819" s="690"/>
      <c r="AU11819" s="690"/>
    </row>
    <row r="11820" spans="46:47">
      <c r="AT11820" s="690"/>
      <c r="AU11820" s="690"/>
    </row>
    <row r="11821" spans="46:47">
      <c r="AT11821" s="690"/>
      <c r="AU11821" s="690"/>
    </row>
    <row r="11822" spans="46:47">
      <c r="AT11822" s="690"/>
      <c r="AU11822" s="690"/>
    </row>
    <row r="11823" spans="46:47">
      <c r="AT11823" s="690"/>
      <c r="AU11823" s="690"/>
    </row>
    <row r="11824" spans="46:47">
      <c r="AT11824" s="690"/>
      <c r="AU11824" s="690"/>
    </row>
    <row r="11825" spans="46:47">
      <c r="AT11825" s="690"/>
      <c r="AU11825" s="690"/>
    </row>
    <row r="11826" spans="46:47">
      <c r="AT11826" s="690"/>
      <c r="AU11826" s="690"/>
    </row>
    <row r="11827" spans="46:47">
      <c r="AT11827" s="690"/>
      <c r="AU11827" s="690"/>
    </row>
    <row r="11828" spans="46:47">
      <c r="AT11828" s="690"/>
      <c r="AU11828" s="690"/>
    </row>
    <row r="11829" spans="46:47">
      <c r="AT11829" s="690"/>
      <c r="AU11829" s="690"/>
    </row>
    <row r="11830" spans="46:47">
      <c r="AT11830" s="690"/>
      <c r="AU11830" s="690"/>
    </row>
    <row r="11831" spans="46:47">
      <c r="AT11831" s="690"/>
      <c r="AU11831" s="690"/>
    </row>
    <row r="11832" spans="46:47">
      <c r="AT11832" s="690"/>
      <c r="AU11832" s="690"/>
    </row>
    <row r="11833" spans="46:47">
      <c r="AT11833" s="690"/>
      <c r="AU11833" s="690"/>
    </row>
    <row r="11834" spans="46:47">
      <c r="AT11834" s="690"/>
      <c r="AU11834" s="690"/>
    </row>
    <row r="11835" spans="46:47">
      <c r="AT11835" s="690"/>
      <c r="AU11835" s="690"/>
    </row>
    <row r="11836" spans="46:47">
      <c r="AT11836" s="690"/>
      <c r="AU11836" s="690"/>
    </row>
    <row r="11837" spans="46:47">
      <c r="AT11837" s="690"/>
      <c r="AU11837" s="690"/>
    </row>
    <row r="11838" spans="46:47">
      <c r="AT11838" s="690"/>
      <c r="AU11838" s="690"/>
    </row>
    <row r="11839" spans="46:47">
      <c r="AT11839" s="690"/>
      <c r="AU11839" s="690"/>
    </row>
    <row r="11840" spans="46:47">
      <c r="AT11840" s="690"/>
      <c r="AU11840" s="690"/>
    </row>
    <row r="11841" spans="46:47">
      <c r="AT11841" s="690"/>
      <c r="AU11841" s="690"/>
    </row>
    <row r="11842" spans="46:47">
      <c r="AT11842" s="690"/>
      <c r="AU11842" s="690"/>
    </row>
    <row r="11843" spans="46:47">
      <c r="AT11843" s="690"/>
      <c r="AU11843" s="690"/>
    </row>
    <row r="11844" spans="46:47">
      <c r="AT11844" s="690"/>
      <c r="AU11844" s="690"/>
    </row>
    <row r="11845" spans="46:47">
      <c r="AT11845" s="690"/>
      <c r="AU11845" s="690"/>
    </row>
    <row r="11846" spans="46:47">
      <c r="AT11846" s="690"/>
      <c r="AU11846" s="690"/>
    </row>
    <row r="11847" spans="46:47">
      <c r="AT11847" s="690"/>
      <c r="AU11847" s="690"/>
    </row>
    <row r="11848" spans="46:47">
      <c r="AT11848" s="690"/>
      <c r="AU11848" s="690"/>
    </row>
    <row r="11849" spans="46:47">
      <c r="AT11849" s="690"/>
      <c r="AU11849" s="690"/>
    </row>
    <row r="11850" spans="46:47">
      <c r="AT11850" s="690"/>
      <c r="AU11850" s="690"/>
    </row>
    <row r="11851" spans="46:47">
      <c r="AT11851" s="690"/>
      <c r="AU11851" s="690"/>
    </row>
    <row r="11852" spans="46:47">
      <c r="AT11852" s="690"/>
      <c r="AU11852" s="690"/>
    </row>
    <row r="11853" spans="46:47">
      <c r="AT11853" s="690"/>
      <c r="AU11853" s="690"/>
    </row>
    <row r="11854" spans="46:47">
      <c r="AT11854" s="690"/>
      <c r="AU11854" s="690"/>
    </row>
    <row r="11855" spans="46:47">
      <c r="AT11855" s="690"/>
      <c r="AU11855" s="690"/>
    </row>
    <row r="11856" spans="46:47">
      <c r="AT11856" s="690"/>
      <c r="AU11856" s="690"/>
    </row>
    <row r="11857" spans="46:47">
      <c r="AT11857" s="690"/>
      <c r="AU11857" s="690"/>
    </row>
    <row r="11858" spans="46:47">
      <c r="AT11858" s="690"/>
      <c r="AU11858" s="690"/>
    </row>
    <row r="11859" spans="46:47">
      <c r="AT11859" s="690"/>
      <c r="AU11859" s="690"/>
    </row>
    <row r="11860" spans="46:47">
      <c r="AT11860" s="690"/>
      <c r="AU11860" s="690"/>
    </row>
    <row r="11861" spans="46:47">
      <c r="AT11861" s="690"/>
      <c r="AU11861" s="690"/>
    </row>
    <row r="11862" spans="46:47">
      <c r="AT11862" s="690"/>
      <c r="AU11862" s="690"/>
    </row>
    <row r="11863" spans="46:47">
      <c r="AT11863" s="690"/>
      <c r="AU11863" s="690"/>
    </row>
    <row r="11864" spans="46:47">
      <c r="AT11864" s="690"/>
      <c r="AU11864" s="690"/>
    </row>
    <row r="11865" spans="46:47">
      <c r="AT11865" s="690"/>
      <c r="AU11865" s="690"/>
    </row>
    <row r="11866" spans="46:47">
      <c r="AT11866" s="690"/>
      <c r="AU11866" s="690"/>
    </row>
    <row r="11867" spans="46:47">
      <c r="AT11867" s="690"/>
      <c r="AU11867" s="690"/>
    </row>
    <row r="11868" spans="46:47">
      <c r="AT11868" s="690"/>
      <c r="AU11868" s="690"/>
    </row>
    <row r="11869" spans="46:47">
      <c r="AT11869" s="690"/>
      <c r="AU11869" s="690"/>
    </row>
    <row r="11870" spans="46:47">
      <c r="AT11870" s="690"/>
      <c r="AU11870" s="690"/>
    </row>
    <row r="11871" spans="46:47">
      <c r="AT11871" s="690"/>
      <c r="AU11871" s="690"/>
    </row>
    <row r="11872" spans="46:47">
      <c r="AT11872" s="690"/>
      <c r="AU11872" s="690"/>
    </row>
    <row r="11873" spans="46:47">
      <c r="AT11873" s="690"/>
      <c r="AU11873" s="690"/>
    </row>
    <row r="11874" spans="46:47">
      <c r="AT11874" s="690"/>
      <c r="AU11874" s="690"/>
    </row>
    <row r="11875" spans="46:47">
      <c r="AT11875" s="690"/>
      <c r="AU11875" s="690"/>
    </row>
    <row r="11876" spans="46:47">
      <c r="AT11876" s="690"/>
      <c r="AU11876" s="690"/>
    </row>
    <row r="11877" spans="46:47">
      <c r="AT11877" s="690"/>
      <c r="AU11877" s="690"/>
    </row>
    <row r="11878" spans="46:47">
      <c r="AT11878" s="690"/>
      <c r="AU11878" s="690"/>
    </row>
    <row r="11879" spans="46:47">
      <c r="AT11879" s="690"/>
      <c r="AU11879" s="690"/>
    </row>
    <row r="11880" spans="46:47">
      <c r="AT11880" s="690"/>
      <c r="AU11880" s="690"/>
    </row>
    <row r="11881" spans="46:47">
      <c r="AT11881" s="690"/>
      <c r="AU11881" s="690"/>
    </row>
    <row r="11882" spans="46:47">
      <c r="AT11882" s="690"/>
      <c r="AU11882" s="690"/>
    </row>
    <row r="11883" spans="46:47">
      <c r="AT11883" s="690"/>
      <c r="AU11883" s="690"/>
    </row>
    <row r="11884" spans="46:47">
      <c r="AT11884" s="690"/>
      <c r="AU11884" s="690"/>
    </row>
    <row r="11885" spans="46:47">
      <c r="AT11885" s="690"/>
      <c r="AU11885" s="690"/>
    </row>
    <row r="11886" spans="46:47">
      <c r="AT11886" s="690"/>
      <c r="AU11886" s="690"/>
    </row>
    <row r="11887" spans="46:47">
      <c r="AT11887" s="690"/>
      <c r="AU11887" s="690"/>
    </row>
    <row r="11888" spans="46:47">
      <c r="AT11888" s="690"/>
      <c r="AU11888" s="690"/>
    </row>
    <row r="11889" spans="46:47">
      <c r="AT11889" s="690"/>
      <c r="AU11889" s="690"/>
    </row>
    <row r="11890" spans="46:47">
      <c r="AT11890" s="690"/>
      <c r="AU11890" s="690"/>
    </row>
    <row r="11891" spans="46:47">
      <c r="AT11891" s="690"/>
      <c r="AU11891" s="690"/>
    </row>
    <row r="11892" spans="46:47">
      <c r="AT11892" s="690"/>
      <c r="AU11892" s="690"/>
    </row>
    <row r="11893" spans="46:47">
      <c r="AT11893" s="690"/>
      <c r="AU11893" s="690"/>
    </row>
    <row r="11894" spans="46:47">
      <c r="AT11894" s="690"/>
      <c r="AU11894" s="690"/>
    </row>
    <row r="11895" spans="46:47">
      <c r="AT11895" s="690"/>
      <c r="AU11895" s="690"/>
    </row>
    <row r="11896" spans="46:47">
      <c r="AT11896" s="690"/>
      <c r="AU11896" s="690"/>
    </row>
    <row r="11897" spans="46:47">
      <c r="AT11897" s="690"/>
      <c r="AU11897" s="690"/>
    </row>
    <row r="11898" spans="46:47">
      <c r="AT11898" s="690"/>
      <c r="AU11898" s="690"/>
    </row>
    <row r="11899" spans="46:47">
      <c r="AT11899" s="690"/>
      <c r="AU11899" s="690"/>
    </row>
    <row r="11900" spans="46:47">
      <c r="AT11900" s="690"/>
      <c r="AU11900" s="690"/>
    </row>
    <row r="11901" spans="46:47">
      <c r="AT11901" s="690"/>
      <c r="AU11901" s="690"/>
    </row>
    <row r="11902" spans="46:47">
      <c r="AT11902" s="690"/>
      <c r="AU11902" s="690"/>
    </row>
    <row r="11903" spans="46:47">
      <c r="AT11903" s="690"/>
      <c r="AU11903" s="690"/>
    </row>
    <row r="11904" spans="46:47">
      <c r="AT11904" s="690"/>
      <c r="AU11904" s="690"/>
    </row>
    <row r="11905" spans="46:47">
      <c r="AT11905" s="690"/>
      <c r="AU11905" s="690"/>
    </row>
    <row r="11906" spans="46:47">
      <c r="AT11906" s="690"/>
      <c r="AU11906" s="690"/>
    </row>
    <row r="11907" spans="46:47">
      <c r="AT11907" s="690"/>
      <c r="AU11907" s="690"/>
    </row>
    <row r="11908" spans="46:47">
      <c r="AT11908" s="690"/>
      <c r="AU11908" s="690"/>
    </row>
    <row r="11909" spans="46:47">
      <c r="AT11909" s="690"/>
      <c r="AU11909" s="690"/>
    </row>
    <row r="11910" spans="46:47">
      <c r="AT11910" s="690"/>
      <c r="AU11910" s="690"/>
    </row>
    <row r="11911" spans="46:47">
      <c r="AT11911" s="690"/>
      <c r="AU11911" s="690"/>
    </row>
    <row r="11912" spans="46:47">
      <c r="AT11912" s="690"/>
      <c r="AU11912" s="690"/>
    </row>
    <row r="11913" spans="46:47">
      <c r="AT11913" s="690"/>
      <c r="AU11913" s="690"/>
    </row>
    <row r="11914" spans="46:47">
      <c r="AT11914" s="690"/>
      <c r="AU11914" s="690"/>
    </row>
    <row r="11915" spans="46:47">
      <c r="AT11915" s="690"/>
      <c r="AU11915" s="690"/>
    </row>
    <row r="11916" spans="46:47">
      <c r="AT11916" s="690"/>
      <c r="AU11916" s="690"/>
    </row>
    <row r="11917" spans="46:47">
      <c r="AT11917" s="690"/>
      <c r="AU11917" s="690"/>
    </row>
    <row r="11918" spans="46:47">
      <c r="AT11918" s="690"/>
      <c r="AU11918" s="690"/>
    </row>
    <row r="11919" spans="46:47">
      <c r="AT11919" s="690"/>
      <c r="AU11919" s="690"/>
    </row>
    <row r="11920" spans="46:47">
      <c r="AT11920" s="690"/>
      <c r="AU11920" s="690"/>
    </row>
    <row r="11921" spans="46:47">
      <c r="AT11921" s="690"/>
      <c r="AU11921" s="690"/>
    </row>
    <row r="11922" spans="46:47">
      <c r="AT11922" s="690"/>
      <c r="AU11922" s="690"/>
    </row>
    <row r="11923" spans="46:47">
      <c r="AT11923" s="690"/>
      <c r="AU11923" s="690"/>
    </row>
    <row r="11924" spans="46:47">
      <c r="AT11924" s="690"/>
      <c r="AU11924" s="690"/>
    </row>
    <row r="11925" spans="46:47">
      <c r="AT11925" s="690"/>
      <c r="AU11925" s="690"/>
    </row>
    <row r="11926" spans="46:47">
      <c r="AT11926" s="690"/>
      <c r="AU11926" s="690"/>
    </row>
    <row r="11927" spans="46:47">
      <c r="AT11927" s="690"/>
      <c r="AU11927" s="690"/>
    </row>
    <row r="11928" spans="46:47">
      <c r="AT11928" s="690"/>
      <c r="AU11928" s="690"/>
    </row>
    <row r="11929" spans="46:47">
      <c r="AT11929" s="690"/>
      <c r="AU11929" s="690"/>
    </row>
    <row r="11930" spans="46:47">
      <c r="AT11930" s="690"/>
      <c r="AU11930" s="690"/>
    </row>
    <row r="11931" spans="46:47">
      <c r="AT11931" s="690"/>
      <c r="AU11931" s="690"/>
    </row>
    <row r="11932" spans="46:47">
      <c r="AT11932" s="690"/>
      <c r="AU11932" s="690"/>
    </row>
    <row r="11933" spans="46:47">
      <c r="AT11933" s="690"/>
      <c r="AU11933" s="690"/>
    </row>
    <row r="11934" spans="46:47">
      <c r="AT11934" s="690"/>
      <c r="AU11934" s="690"/>
    </row>
    <row r="11935" spans="46:47">
      <c r="AT11935" s="690"/>
      <c r="AU11935" s="690"/>
    </row>
    <row r="11936" spans="46:47">
      <c r="AT11936" s="690"/>
      <c r="AU11936" s="690"/>
    </row>
    <row r="11937" spans="46:47">
      <c r="AT11937" s="690"/>
      <c r="AU11937" s="690"/>
    </row>
    <row r="11938" spans="46:47">
      <c r="AT11938" s="690"/>
      <c r="AU11938" s="690"/>
    </row>
    <row r="11939" spans="46:47">
      <c r="AT11939" s="690"/>
      <c r="AU11939" s="690"/>
    </row>
    <row r="11940" spans="46:47">
      <c r="AT11940" s="690"/>
      <c r="AU11940" s="690"/>
    </row>
    <row r="11941" spans="46:47">
      <c r="AT11941" s="690"/>
      <c r="AU11941" s="690"/>
    </row>
    <row r="11942" spans="46:47">
      <c r="AT11942" s="690"/>
      <c r="AU11942" s="690"/>
    </row>
    <row r="11943" spans="46:47">
      <c r="AT11943" s="690"/>
      <c r="AU11943" s="690"/>
    </row>
    <row r="11944" spans="46:47">
      <c r="AT11944" s="690"/>
      <c r="AU11944" s="690"/>
    </row>
    <row r="11945" spans="46:47">
      <c r="AT11945" s="690"/>
      <c r="AU11945" s="690"/>
    </row>
    <row r="11946" spans="46:47">
      <c r="AT11946" s="690"/>
      <c r="AU11946" s="690"/>
    </row>
    <row r="11947" spans="46:47">
      <c r="AT11947" s="690"/>
      <c r="AU11947" s="690"/>
    </row>
    <row r="11948" spans="46:47">
      <c r="AT11948" s="690"/>
      <c r="AU11948" s="690"/>
    </row>
    <row r="11949" spans="46:47">
      <c r="AT11949" s="690"/>
      <c r="AU11949" s="690"/>
    </row>
    <row r="11950" spans="46:47">
      <c r="AT11950" s="690"/>
      <c r="AU11950" s="690"/>
    </row>
    <row r="11951" spans="46:47">
      <c r="AT11951" s="690"/>
      <c r="AU11951" s="690"/>
    </row>
    <row r="11952" spans="46:47">
      <c r="AT11952" s="690"/>
      <c r="AU11952" s="690"/>
    </row>
    <row r="11953" spans="46:47">
      <c r="AT11953" s="690"/>
      <c r="AU11953" s="690"/>
    </row>
    <row r="11954" spans="46:47">
      <c r="AT11954" s="690"/>
      <c r="AU11954" s="690"/>
    </row>
    <row r="11955" spans="46:47">
      <c r="AT11955" s="690"/>
      <c r="AU11955" s="690"/>
    </row>
    <row r="11956" spans="46:47">
      <c r="AT11956" s="690"/>
      <c r="AU11956" s="690"/>
    </row>
    <row r="11957" spans="46:47">
      <c r="AT11957" s="690"/>
      <c r="AU11957" s="690"/>
    </row>
    <row r="11958" spans="46:47">
      <c r="AT11958" s="690"/>
      <c r="AU11958" s="690"/>
    </row>
    <row r="11959" spans="46:47">
      <c r="AT11959" s="690"/>
      <c r="AU11959" s="690"/>
    </row>
    <row r="11960" spans="46:47">
      <c r="AT11960" s="690"/>
      <c r="AU11960" s="690"/>
    </row>
    <row r="11961" spans="46:47">
      <c r="AT11961" s="690"/>
      <c r="AU11961" s="690"/>
    </row>
    <row r="11962" spans="46:47">
      <c r="AT11962" s="690"/>
      <c r="AU11962" s="690"/>
    </row>
    <row r="11963" spans="46:47">
      <c r="AT11963" s="690"/>
      <c r="AU11963" s="690"/>
    </row>
    <row r="11964" spans="46:47">
      <c r="AT11964" s="690"/>
      <c r="AU11964" s="690"/>
    </row>
    <row r="11965" spans="46:47">
      <c r="AT11965" s="690"/>
      <c r="AU11965" s="690"/>
    </row>
    <row r="11966" spans="46:47">
      <c r="AT11966" s="690"/>
      <c r="AU11966" s="690"/>
    </row>
    <row r="11967" spans="46:47">
      <c r="AT11967" s="690"/>
      <c r="AU11967" s="690"/>
    </row>
    <row r="11968" spans="46:47">
      <c r="AT11968" s="690"/>
      <c r="AU11968" s="690"/>
    </row>
    <row r="11969" spans="46:47">
      <c r="AT11969" s="690"/>
      <c r="AU11969" s="690"/>
    </row>
    <row r="11970" spans="46:47">
      <c r="AT11970" s="690"/>
      <c r="AU11970" s="690"/>
    </row>
    <row r="11971" spans="46:47">
      <c r="AT11971" s="690"/>
      <c r="AU11971" s="690"/>
    </row>
    <row r="11972" spans="46:47">
      <c r="AT11972" s="690"/>
      <c r="AU11972" s="690"/>
    </row>
    <row r="11973" spans="46:47">
      <c r="AT11973" s="690"/>
      <c r="AU11973" s="690"/>
    </row>
    <row r="11974" spans="46:47">
      <c r="AT11974" s="690"/>
      <c r="AU11974" s="690"/>
    </row>
    <row r="11975" spans="46:47">
      <c r="AT11975" s="690"/>
      <c r="AU11975" s="690"/>
    </row>
    <row r="11976" spans="46:47">
      <c r="AT11976" s="690"/>
      <c r="AU11976" s="690"/>
    </row>
    <row r="11977" spans="46:47">
      <c r="AT11977" s="690"/>
      <c r="AU11977" s="690"/>
    </row>
    <row r="11978" spans="46:47">
      <c r="AT11978" s="690"/>
      <c r="AU11978" s="690"/>
    </row>
    <row r="11979" spans="46:47">
      <c r="AT11979" s="690"/>
      <c r="AU11979" s="690"/>
    </row>
    <row r="11980" spans="46:47">
      <c r="AT11980" s="690"/>
      <c r="AU11980" s="690"/>
    </row>
    <row r="11981" spans="46:47">
      <c r="AT11981" s="690"/>
      <c r="AU11981" s="690"/>
    </row>
    <row r="11982" spans="46:47">
      <c r="AT11982" s="690"/>
      <c r="AU11982" s="690"/>
    </row>
    <row r="11983" spans="46:47">
      <c r="AT11983" s="690"/>
      <c r="AU11983" s="690"/>
    </row>
    <row r="11984" spans="46:47">
      <c r="AT11984" s="690"/>
      <c r="AU11984" s="690"/>
    </row>
    <row r="11985" spans="46:47">
      <c r="AT11985" s="690"/>
      <c r="AU11985" s="690"/>
    </row>
    <row r="11986" spans="46:47">
      <c r="AT11986" s="690"/>
      <c r="AU11986" s="690"/>
    </row>
    <row r="11987" spans="46:47">
      <c r="AT11987" s="690"/>
      <c r="AU11987" s="690"/>
    </row>
    <row r="11988" spans="46:47">
      <c r="AT11988" s="690"/>
      <c r="AU11988" s="690"/>
    </row>
    <row r="11989" spans="46:47">
      <c r="AT11989" s="690"/>
      <c r="AU11989" s="690"/>
    </row>
    <row r="11990" spans="46:47">
      <c r="AT11990" s="690"/>
      <c r="AU11990" s="690"/>
    </row>
    <row r="11991" spans="46:47">
      <c r="AT11991" s="690"/>
      <c r="AU11991" s="690"/>
    </row>
    <row r="11992" spans="46:47">
      <c r="AT11992" s="690"/>
      <c r="AU11992" s="690"/>
    </row>
    <row r="11993" spans="46:47">
      <c r="AT11993" s="690"/>
      <c r="AU11993" s="690"/>
    </row>
    <row r="11994" spans="46:47">
      <c r="AT11994" s="690"/>
      <c r="AU11994" s="690"/>
    </row>
    <row r="11995" spans="46:47">
      <c r="AT11995" s="690"/>
      <c r="AU11995" s="690"/>
    </row>
    <row r="11996" spans="46:47">
      <c r="AT11996" s="690"/>
      <c r="AU11996" s="690"/>
    </row>
    <row r="11997" spans="46:47">
      <c r="AT11997" s="690"/>
      <c r="AU11997" s="690"/>
    </row>
    <row r="11998" spans="46:47">
      <c r="AT11998" s="690"/>
      <c r="AU11998" s="690"/>
    </row>
    <row r="11999" spans="46:47">
      <c r="AT11999" s="690"/>
      <c r="AU11999" s="690"/>
    </row>
    <row r="12000" spans="46:47">
      <c r="AT12000" s="690"/>
      <c r="AU12000" s="690"/>
    </row>
    <row r="12001" spans="46:47">
      <c r="AT12001" s="690"/>
      <c r="AU12001" s="690"/>
    </row>
    <row r="12002" spans="46:47">
      <c r="AT12002" s="690"/>
      <c r="AU12002" s="690"/>
    </row>
    <row r="12003" spans="46:47">
      <c r="AT12003" s="690"/>
      <c r="AU12003" s="690"/>
    </row>
    <row r="12004" spans="46:47">
      <c r="AT12004" s="690"/>
      <c r="AU12004" s="690"/>
    </row>
    <row r="12005" spans="46:47">
      <c r="AT12005" s="690"/>
      <c r="AU12005" s="690"/>
    </row>
    <row r="12006" spans="46:47">
      <c r="AT12006" s="690"/>
      <c r="AU12006" s="690"/>
    </row>
    <row r="12007" spans="46:47">
      <c r="AT12007" s="690"/>
      <c r="AU12007" s="690"/>
    </row>
    <row r="12008" spans="46:47">
      <c r="AT12008" s="690"/>
      <c r="AU12008" s="690"/>
    </row>
    <row r="12009" spans="46:47">
      <c r="AT12009" s="690"/>
      <c r="AU12009" s="690"/>
    </row>
    <row r="12010" spans="46:47">
      <c r="AT12010" s="690"/>
      <c r="AU12010" s="690"/>
    </row>
    <row r="12011" spans="46:47">
      <c r="AT12011" s="690"/>
      <c r="AU12011" s="690"/>
    </row>
    <row r="12012" spans="46:47">
      <c r="AT12012" s="690"/>
      <c r="AU12012" s="690"/>
    </row>
    <row r="12013" spans="46:47">
      <c r="AT12013" s="690"/>
      <c r="AU12013" s="690"/>
    </row>
    <row r="12014" spans="46:47">
      <c r="AT12014" s="690"/>
      <c r="AU12014" s="690"/>
    </row>
    <row r="12015" spans="46:47">
      <c r="AT12015" s="690"/>
      <c r="AU12015" s="690"/>
    </row>
    <row r="12016" spans="46:47">
      <c r="AT12016" s="690"/>
      <c r="AU12016" s="690"/>
    </row>
    <row r="12017" spans="46:47">
      <c r="AT12017" s="690"/>
      <c r="AU12017" s="690"/>
    </row>
    <row r="12018" spans="46:47">
      <c r="AT12018" s="690"/>
      <c r="AU12018" s="690"/>
    </row>
    <row r="12019" spans="46:47">
      <c r="AT12019" s="690"/>
      <c r="AU12019" s="690"/>
    </row>
    <row r="12020" spans="46:47">
      <c r="AT12020" s="690"/>
      <c r="AU12020" s="690"/>
    </row>
    <row r="12021" spans="46:47">
      <c r="AT12021" s="690"/>
      <c r="AU12021" s="690"/>
    </row>
    <row r="12022" spans="46:47">
      <c r="AT12022" s="690"/>
      <c r="AU12022" s="690"/>
    </row>
    <row r="12023" spans="46:47">
      <c r="AT12023" s="690"/>
      <c r="AU12023" s="690"/>
    </row>
    <row r="12024" spans="46:47">
      <c r="AT12024" s="690"/>
      <c r="AU12024" s="690"/>
    </row>
    <row r="12025" spans="46:47">
      <c r="AT12025" s="690"/>
      <c r="AU12025" s="690"/>
    </row>
    <row r="12026" spans="46:47">
      <c r="AT12026" s="690"/>
      <c r="AU12026" s="690"/>
    </row>
    <row r="12027" spans="46:47">
      <c r="AT12027" s="690"/>
      <c r="AU12027" s="690"/>
    </row>
    <row r="12028" spans="46:47">
      <c r="AT12028" s="690"/>
      <c r="AU12028" s="690"/>
    </row>
    <row r="12029" spans="46:47">
      <c r="AT12029" s="690"/>
      <c r="AU12029" s="690"/>
    </row>
    <row r="12030" spans="46:47">
      <c r="AT12030" s="690"/>
      <c r="AU12030" s="690"/>
    </row>
    <row r="12031" spans="46:47">
      <c r="AT12031" s="690"/>
      <c r="AU12031" s="690"/>
    </row>
    <row r="12032" spans="46:47">
      <c r="AT12032" s="690"/>
      <c r="AU12032" s="690"/>
    </row>
    <row r="12033" spans="46:47">
      <c r="AT12033" s="690"/>
      <c r="AU12033" s="690"/>
    </row>
    <row r="12034" spans="46:47">
      <c r="AT12034" s="690"/>
      <c r="AU12034" s="690"/>
    </row>
    <row r="12035" spans="46:47">
      <c r="AT12035" s="690"/>
      <c r="AU12035" s="690"/>
    </row>
    <row r="12036" spans="46:47">
      <c r="AT12036" s="690"/>
      <c r="AU12036" s="690"/>
    </row>
    <row r="12037" spans="46:47">
      <c r="AT12037" s="690"/>
      <c r="AU12037" s="690"/>
    </row>
    <row r="12038" spans="46:47">
      <c r="AT12038" s="690"/>
      <c r="AU12038" s="690"/>
    </row>
    <row r="12039" spans="46:47">
      <c r="AT12039" s="690"/>
      <c r="AU12039" s="690"/>
    </row>
    <row r="12040" spans="46:47">
      <c r="AT12040" s="690"/>
      <c r="AU12040" s="690"/>
    </row>
    <row r="12041" spans="46:47">
      <c r="AT12041" s="690"/>
      <c r="AU12041" s="690"/>
    </row>
    <row r="12042" spans="46:47">
      <c r="AT12042" s="690"/>
      <c r="AU12042" s="690"/>
    </row>
    <row r="12043" spans="46:47">
      <c r="AT12043" s="690"/>
      <c r="AU12043" s="690"/>
    </row>
    <row r="12044" spans="46:47">
      <c r="AT12044" s="690"/>
      <c r="AU12044" s="690"/>
    </row>
    <row r="12045" spans="46:47">
      <c r="AT12045" s="690"/>
      <c r="AU12045" s="690"/>
    </row>
    <row r="12046" spans="46:47">
      <c r="AT12046" s="690"/>
      <c r="AU12046" s="690"/>
    </row>
    <row r="12047" spans="46:47">
      <c r="AT12047" s="690"/>
      <c r="AU12047" s="690"/>
    </row>
    <row r="12048" spans="46:47">
      <c r="AT12048" s="690"/>
      <c r="AU12048" s="690"/>
    </row>
    <row r="12049" spans="46:47">
      <c r="AT12049" s="690"/>
      <c r="AU12049" s="690"/>
    </row>
    <row r="12050" spans="46:47">
      <c r="AT12050" s="690"/>
      <c r="AU12050" s="690"/>
    </row>
    <row r="12051" spans="46:47">
      <c r="AT12051" s="690"/>
      <c r="AU12051" s="690"/>
    </row>
    <row r="12052" spans="46:47">
      <c r="AT12052" s="690"/>
      <c r="AU12052" s="690"/>
    </row>
    <row r="12053" spans="46:47">
      <c r="AT12053" s="690"/>
      <c r="AU12053" s="690"/>
    </row>
    <row r="12054" spans="46:47">
      <c r="AT12054" s="690"/>
      <c r="AU12054" s="690"/>
    </row>
    <row r="12055" spans="46:47">
      <c r="AT12055" s="690"/>
      <c r="AU12055" s="690"/>
    </row>
    <row r="12056" spans="46:47">
      <c r="AT12056" s="690"/>
      <c r="AU12056" s="690"/>
    </row>
    <row r="12057" spans="46:47">
      <c r="AT12057" s="690"/>
      <c r="AU12057" s="690"/>
    </row>
    <row r="12058" spans="46:47">
      <c r="AT12058" s="690"/>
      <c r="AU12058" s="690"/>
    </row>
    <row r="12059" spans="46:47">
      <c r="AT12059" s="690"/>
      <c r="AU12059" s="690"/>
    </row>
    <row r="12060" spans="46:47">
      <c r="AT12060" s="690"/>
      <c r="AU12060" s="690"/>
    </row>
    <row r="12061" spans="46:47">
      <c r="AT12061" s="690"/>
      <c r="AU12061" s="690"/>
    </row>
    <row r="12062" spans="46:47">
      <c r="AT12062" s="690"/>
      <c r="AU12062" s="690"/>
    </row>
    <row r="12063" spans="46:47">
      <c r="AT12063" s="690"/>
      <c r="AU12063" s="690"/>
    </row>
    <row r="12064" spans="46:47">
      <c r="AT12064" s="690"/>
      <c r="AU12064" s="690"/>
    </row>
    <row r="12065" spans="46:47">
      <c r="AT12065" s="690"/>
      <c r="AU12065" s="690"/>
    </row>
    <row r="12066" spans="46:47">
      <c r="AT12066" s="690"/>
      <c r="AU12066" s="690"/>
    </row>
    <row r="12067" spans="46:47">
      <c r="AT12067" s="690"/>
      <c r="AU12067" s="690"/>
    </row>
    <row r="12068" spans="46:47">
      <c r="AT12068" s="690"/>
      <c r="AU12068" s="690"/>
    </row>
    <row r="12069" spans="46:47">
      <c r="AT12069" s="690"/>
      <c r="AU12069" s="690"/>
    </row>
    <row r="12070" spans="46:47">
      <c r="AT12070" s="690"/>
      <c r="AU12070" s="690"/>
    </row>
    <row r="12071" spans="46:47">
      <c r="AT12071" s="690"/>
      <c r="AU12071" s="690"/>
    </row>
    <row r="12072" spans="46:47">
      <c r="AT12072" s="690"/>
      <c r="AU12072" s="690"/>
    </row>
    <row r="12073" spans="46:47">
      <c r="AT12073" s="690"/>
      <c r="AU12073" s="690"/>
    </row>
    <row r="12074" spans="46:47">
      <c r="AT12074" s="690"/>
      <c r="AU12074" s="690"/>
    </row>
    <row r="12075" spans="46:47">
      <c r="AT12075" s="690"/>
      <c r="AU12075" s="690"/>
    </row>
    <row r="12076" spans="46:47">
      <c r="AT12076" s="690"/>
      <c r="AU12076" s="690"/>
    </row>
    <row r="12077" spans="46:47">
      <c r="AT12077" s="690"/>
      <c r="AU12077" s="690"/>
    </row>
    <row r="12078" spans="46:47">
      <c r="AT12078" s="690"/>
      <c r="AU12078" s="690"/>
    </row>
    <row r="12079" spans="46:47">
      <c r="AT12079" s="690"/>
      <c r="AU12079" s="690"/>
    </row>
    <row r="12080" spans="46:47">
      <c r="AT12080" s="690"/>
      <c r="AU12080" s="690"/>
    </row>
    <row r="12081" spans="46:47">
      <c r="AT12081" s="690"/>
      <c r="AU12081" s="690"/>
    </row>
    <row r="12082" spans="46:47">
      <c r="AT12082" s="690"/>
      <c r="AU12082" s="690"/>
    </row>
    <row r="12083" spans="46:47">
      <c r="AT12083" s="690"/>
      <c r="AU12083" s="690"/>
    </row>
    <row r="12084" spans="46:47">
      <c r="AT12084" s="690"/>
      <c r="AU12084" s="690"/>
    </row>
    <row r="12085" spans="46:47">
      <c r="AT12085" s="690"/>
      <c r="AU12085" s="690"/>
    </row>
    <row r="12086" spans="46:47">
      <c r="AT12086" s="690"/>
      <c r="AU12086" s="690"/>
    </row>
    <row r="12087" spans="46:47">
      <c r="AT12087" s="690"/>
      <c r="AU12087" s="690"/>
    </row>
    <row r="12088" spans="46:47">
      <c r="AT12088" s="690"/>
      <c r="AU12088" s="690"/>
    </row>
    <row r="12089" spans="46:47">
      <c r="AT12089" s="690"/>
      <c r="AU12089" s="690"/>
    </row>
    <row r="12090" spans="46:47">
      <c r="AT12090" s="690"/>
      <c r="AU12090" s="690"/>
    </row>
    <row r="12091" spans="46:47">
      <c r="AT12091" s="690"/>
      <c r="AU12091" s="690"/>
    </row>
    <row r="12092" spans="46:47">
      <c r="AT12092" s="690"/>
      <c r="AU12092" s="690"/>
    </row>
    <row r="12093" spans="46:47">
      <c r="AT12093" s="690"/>
      <c r="AU12093" s="690"/>
    </row>
    <row r="12094" spans="46:47">
      <c r="AT12094" s="690"/>
      <c r="AU12094" s="690"/>
    </row>
    <row r="12095" spans="46:47">
      <c r="AT12095" s="690"/>
      <c r="AU12095" s="690"/>
    </row>
    <row r="12096" spans="46:47">
      <c r="AT12096" s="690"/>
      <c r="AU12096" s="690"/>
    </row>
    <row r="12097" spans="46:47">
      <c r="AT12097" s="690"/>
      <c r="AU12097" s="690"/>
    </row>
    <row r="12098" spans="46:47">
      <c r="AT12098" s="690"/>
      <c r="AU12098" s="690"/>
    </row>
    <row r="12099" spans="46:47">
      <c r="AT12099" s="690"/>
      <c r="AU12099" s="690"/>
    </row>
    <row r="12100" spans="46:47">
      <c r="AT12100" s="690"/>
      <c r="AU12100" s="690"/>
    </row>
    <row r="12101" spans="46:47">
      <c r="AT12101" s="690"/>
      <c r="AU12101" s="690"/>
    </row>
    <row r="12102" spans="46:47">
      <c r="AT12102" s="690"/>
      <c r="AU12102" s="690"/>
    </row>
    <row r="12103" spans="46:47">
      <c r="AT12103" s="690"/>
      <c r="AU12103" s="690"/>
    </row>
    <row r="12104" spans="46:47">
      <c r="AT12104" s="690"/>
      <c r="AU12104" s="690"/>
    </row>
    <row r="12105" spans="46:47">
      <c r="AT12105" s="690"/>
      <c r="AU12105" s="690"/>
    </row>
    <row r="12106" spans="46:47">
      <c r="AT12106" s="690"/>
      <c r="AU12106" s="690"/>
    </row>
    <row r="12107" spans="46:47">
      <c r="AT12107" s="690"/>
      <c r="AU12107" s="690"/>
    </row>
    <row r="12108" spans="46:47">
      <c r="AT12108" s="690"/>
      <c r="AU12108" s="690"/>
    </row>
    <row r="12109" spans="46:47">
      <c r="AT12109" s="690"/>
      <c r="AU12109" s="690"/>
    </row>
    <row r="12110" spans="46:47">
      <c r="AT12110" s="690"/>
      <c r="AU12110" s="690"/>
    </row>
    <row r="12111" spans="46:47">
      <c r="AT12111" s="690"/>
      <c r="AU12111" s="690"/>
    </row>
    <row r="12112" spans="46:47">
      <c r="AT12112" s="690"/>
      <c r="AU12112" s="690"/>
    </row>
    <row r="12113" spans="46:47">
      <c r="AT12113" s="690"/>
      <c r="AU12113" s="690"/>
    </row>
    <row r="12114" spans="46:47">
      <c r="AT12114" s="690"/>
      <c r="AU12114" s="690"/>
    </row>
    <row r="12115" spans="46:47">
      <c r="AT12115" s="690"/>
      <c r="AU12115" s="690"/>
    </row>
    <row r="12116" spans="46:47">
      <c r="AT12116" s="690"/>
      <c r="AU12116" s="690"/>
    </row>
    <row r="12117" spans="46:47">
      <c r="AT12117" s="690"/>
      <c r="AU12117" s="690"/>
    </row>
    <row r="12118" spans="46:47">
      <c r="AT12118" s="690"/>
      <c r="AU12118" s="690"/>
    </row>
    <row r="12119" spans="46:47">
      <c r="AT12119" s="690"/>
      <c r="AU12119" s="690"/>
    </row>
    <row r="12120" spans="46:47">
      <c r="AT12120" s="690"/>
      <c r="AU12120" s="690"/>
    </row>
    <row r="12121" spans="46:47">
      <c r="AT12121" s="690"/>
      <c r="AU12121" s="690"/>
    </row>
    <row r="12122" spans="46:47">
      <c r="AT12122" s="690"/>
      <c r="AU12122" s="690"/>
    </row>
    <row r="12123" spans="46:47">
      <c r="AT12123" s="690"/>
      <c r="AU12123" s="690"/>
    </row>
    <row r="12124" spans="46:47">
      <c r="AT12124" s="690"/>
      <c r="AU12124" s="690"/>
    </row>
    <row r="12125" spans="46:47">
      <c r="AT12125" s="690"/>
      <c r="AU12125" s="690"/>
    </row>
    <row r="12126" spans="46:47">
      <c r="AT12126" s="690"/>
      <c r="AU12126" s="690"/>
    </row>
    <row r="12127" spans="46:47">
      <c r="AT12127" s="690"/>
      <c r="AU12127" s="690"/>
    </row>
    <row r="12128" spans="46:47">
      <c r="AT12128" s="690"/>
      <c r="AU12128" s="690"/>
    </row>
    <row r="12129" spans="46:47">
      <c r="AT12129" s="690"/>
      <c r="AU12129" s="690"/>
    </row>
    <row r="12130" spans="46:47">
      <c r="AT12130" s="690"/>
      <c r="AU12130" s="690"/>
    </row>
    <row r="12131" spans="46:47">
      <c r="AT12131" s="690"/>
      <c r="AU12131" s="690"/>
    </row>
    <row r="12132" spans="46:47">
      <c r="AT12132" s="690"/>
      <c r="AU12132" s="690"/>
    </row>
    <row r="12133" spans="46:47">
      <c r="AT12133" s="690"/>
      <c r="AU12133" s="690"/>
    </row>
    <row r="12134" spans="46:47">
      <c r="AT12134" s="690"/>
      <c r="AU12134" s="690"/>
    </row>
    <row r="12135" spans="46:47">
      <c r="AT12135" s="690"/>
      <c r="AU12135" s="690"/>
    </row>
    <row r="12136" spans="46:47">
      <c r="AT12136" s="690"/>
      <c r="AU12136" s="690"/>
    </row>
    <row r="12137" spans="46:47">
      <c r="AT12137" s="690"/>
      <c r="AU12137" s="690"/>
    </row>
    <row r="12138" spans="46:47">
      <c r="AT12138" s="690"/>
      <c r="AU12138" s="690"/>
    </row>
    <row r="12139" spans="46:47">
      <c r="AT12139" s="690"/>
      <c r="AU12139" s="690"/>
    </row>
    <row r="12140" spans="46:47">
      <c r="AT12140" s="690"/>
      <c r="AU12140" s="690"/>
    </row>
    <row r="12141" spans="46:47">
      <c r="AT12141" s="690"/>
      <c r="AU12141" s="690"/>
    </row>
    <row r="12142" spans="46:47">
      <c r="AT12142" s="690"/>
      <c r="AU12142" s="690"/>
    </row>
    <row r="12143" spans="46:47">
      <c r="AT12143" s="690"/>
      <c r="AU12143" s="690"/>
    </row>
    <row r="12144" spans="46:47">
      <c r="AT12144" s="690"/>
      <c r="AU12144" s="690"/>
    </row>
    <row r="12145" spans="46:47">
      <c r="AT12145" s="690"/>
      <c r="AU12145" s="690"/>
    </row>
    <row r="12146" spans="46:47">
      <c r="AT12146" s="690"/>
      <c r="AU12146" s="690"/>
    </row>
    <row r="12147" spans="46:47">
      <c r="AT12147" s="690"/>
      <c r="AU12147" s="690"/>
    </row>
    <row r="12148" spans="46:47">
      <c r="AT12148" s="690"/>
      <c r="AU12148" s="690"/>
    </row>
    <row r="12149" spans="46:47">
      <c r="AT12149" s="690"/>
      <c r="AU12149" s="690"/>
    </row>
    <row r="12150" spans="46:47">
      <c r="AT12150" s="690"/>
      <c r="AU12150" s="690"/>
    </row>
    <row r="12151" spans="46:47">
      <c r="AT12151" s="690"/>
      <c r="AU12151" s="690"/>
    </row>
    <row r="12152" spans="46:47">
      <c r="AT12152" s="690"/>
      <c r="AU12152" s="690"/>
    </row>
    <row r="12153" spans="46:47">
      <c r="AT12153" s="690"/>
      <c r="AU12153" s="690"/>
    </row>
    <row r="12154" spans="46:47">
      <c r="AT12154" s="690"/>
      <c r="AU12154" s="690"/>
    </row>
    <row r="12155" spans="46:47">
      <c r="AT12155" s="690"/>
      <c r="AU12155" s="690"/>
    </row>
    <row r="12156" spans="46:47">
      <c r="AT12156" s="690"/>
      <c r="AU12156" s="690"/>
    </row>
    <row r="12157" spans="46:47">
      <c r="AT12157" s="690"/>
      <c r="AU12157" s="690"/>
    </row>
    <row r="12158" spans="46:47">
      <c r="AT12158" s="690"/>
      <c r="AU12158" s="690"/>
    </row>
    <row r="12159" spans="46:47">
      <c r="AT12159" s="690"/>
      <c r="AU12159" s="690"/>
    </row>
    <row r="12160" spans="46:47">
      <c r="AT12160" s="690"/>
      <c r="AU12160" s="690"/>
    </row>
    <row r="12161" spans="46:47">
      <c r="AT12161" s="690"/>
      <c r="AU12161" s="690"/>
    </row>
    <row r="12162" spans="46:47">
      <c r="AT12162" s="690"/>
      <c r="AU12162" s="690"/>
    </row>
    <row r="12163" spans="46:47">
      <c r="AT12163" s="690"/>
      <c r="AU12163" s="690"/>
    </row>
    <row r="12164" spans="46:47">
      <c r="AT12164" s="690"/>
      <c r="AU12164" s="690"/>
    </row>
    <row r="12165" spans="46:47">
      <c r="AT12165" s="690"/>
      <c r="AU12165" s="690"/>
    </row>
    <row r="12166" spans="46:47">
      <c r="AT12166" s="690"/>
      <c r="AU12166" s="690"/>
    </row>
    <row r="12167" spans="46:47">
      <c r="AT12167" s="690"/>
      <c r="AU12167" s="690"/>
    </row>
    <row r="12168" spans="46:47">
      <c r="AT12168" s="690"/>
      <c r="AU12168" s="690"/>
    </row>
    <row r="12169" spans="46:47">
      <c r="AT12169" s="690"/>
      <c r="AU12169" s="690"/>
    </row>
    <row r="12170" spans="46:47">
      <c r="AT12170" s="690"/>
      <c r="AU12170" s="690"/>
    </row>
    <row r="12171" spans="46:47">
      <c r="AT12171" s="690"/>
      <c r="AU12171" s="690"/>
    </row>
    <row r="12172" spans="46:47">
      <c r="AT12172" s="690"/>
      <c r="AU12172" s="690"/>
    </row>
    <row r="12173" spans="46:47">
      <c r="AT12173" s="690"/>
      <c r="AU12173" s="690"/>
    </row>
    <row r="12174" spans="46:47">
      <c r="AT12174" s="690"/>
      <c r="AU12174" s="690"/>
    </row>
    <row r="12175" spans="46:47">
      <c r="AT12175" s="690"/>
      <c r="AU12175" s="690"/>
    </row>
    <row r="12176" spans="46:47">
      <c r="AT12176" s="690"/>
      <c r="AU12176" s="690"/>
    </row>
    <row r="12177" spans="46:47">
      <c r="AT12177" s="690"/>
      <c r="AU12177" s="690"/>
    </row>
    <row r="12178" spans="46:47">
      <c r="AT12178" s="690"/>
      <c r="AU12178" s="690"/>
    </row>
    <row r="12179" spans="46:47">
      <c r="AT12179" s="690"/>
      <c r="AU12179" s="690"/>
    </row>
    <row r="12180" spans="46:47">
      <c r="AT12180" s="690"/>
      <c r="AU12180" s="690"/>
    </row>
    <row r="12181" spans="46:47">
      <c r="AT12181" s="690"/>
      <c r="AU12181" s="690"/>
    </row>
    <row r="12182" spans="46:47">
      <c r="AT12182" s="690"/>
      <c r="AU12182" s="690"/>
    </row>
    <row r="12183" spans="46:47">
      <c r="AT12183" s="690"/>
      <c r="AU12183" s="690"/>
    </row>
    <row r="12184" spans="46:47">
      <c r="AT12184" s="690"/>
      <c r="AU12184" s="690"/>
    </row>
    <row r="12185" spans="46:47">
      <c r="AT12185" s="690"/>
      <c r="AU12185" s="690"/>
    </row>
    <row r="12186" spans="46:47">
      <c r="AT12186" s="690"/>
      <c r="AU12186" s="690"/>
    </row>
    <row r="12187" spans="46:47">
      <c r="AT12187" s="690"/>
      <c r="AU12187" s="690"/>
    </row>
    <row r="12188" spans="46:47">
      <c r="AT12188" s="690"/>
      <c r="AU12188" s="690"/>
    </row>
    <row r="12189" spans="46:47">
      <c r="AT12189" s="690"/>
      <c r="AU12189" s="690"/>
    </row>
    <row r="12190" spans="46:47">
      <c r="AT12190" s="690"/>
      <c r="AU12190" s="690"/>
    </row>
    <row r="12191" spans="46:47">
      <c r="AT12191" s="690"/>
      <c r="AU12191" s="690"/>
    </row>
    <row r="12192" spans="46:47">
      <c r="AT12192" s="690"/>
      <c r="AU12192" s="690"/>
    </row>
    <row r="12193" spans="46:47">
      <c r="AT12193" s="690"/>
      <c r="AU12193" s="690"/>
    </row>
    <row r="12194" spans="46:47">
      <c r="AT12194" s="690"/>
      <c r="AU12194" s="690"/>
    </row>
    <row r="12195" spans="46:47">
      <c r="AT12195" s="690"/>
      <c r="AU12195" s="690"/>
    </row>
    <row r="12196" spans="46:47">
      <c r="AT12196" s="690"/>
      <c r="AU12196" s="690"/>
    </row>
    <row r="12197" spans="46:47">
      <c r="AT12197" s="690"/>
      <c r="AU12197" s="690"/>
    </row>
    <row r="12198" spans="46:47">
      <c r="AT12198" s="690"/>
      <c r="AU12198" s="690"/>
    </row>
    <row r="12199" spans="46:47">
      <c r="AT12199" s="690"/>
      <c r="AU12199" s="690"/>
    </row>
    <row r="12200" spans="46:47">
      <c r="AT12200" s="690"/>
      <c r="AU12200" s="690"/>
    </row>
    <row r="12201" spans="46:47">
      <c r="AT12201" s="690"/>
      <c r="AU12201" s="690"/>
    </row>
    <row r="12202" spans="46:47">
      <c r="AT12202" s="690"/>
      <c r="AU12202" s="690"/>
    </row>
    <row r="12203" spans="46:47">
      <c r="AT12203" s="690"/>
      <c r="AU12203" s="690"/>
    </row>
    <row r="12204" spans="46:47">
      <c r="AT12204" s="690"/>
      <c r="AU12204" s="690"/>
    </row>
    <row r="12205" spans="46:47">
      <c r="AT12205" s="690"/>
      <c r="AU12205" s="690"/>
    </row>
    <row r="12206" spans="46:47">
      <c r="AT12206" s="690"/>
      <c r="AU12206" s="690"/>
    </row>
    <row r="12207" spans="46:47">
      <c r="AT12207" s="690"/>
      <c r="AU12207" s="690"/>
    </row>
    <row r="12208" spans="46:47">
      <c r="AT12208" s="690"/>
      <c r="AU12208" s="690"/>
    </row>
    <row r="12209" spans="46:47">
      <c r="AT12209" s="690"/>
      <c r="AU12209" s="690"/>
    </row>
    <row r="12210" spans="46:47">
      <c r="AT12210" s="690"/>
      <c r="AU12210" s="690"/>
    </row>
    <row r="12211" spans="46:47">
      <c r="AT12211" s="690"/>
      <c r="AU12211" s="690"/>
    </row>
    <row r="12212" spans="46:47">
      <c r="AT12212" s="690"/>
      <c r="AU12212" s="690"/>
    </row>
    <row r="12213" spans="46:47">
      <c r="AT12213" s="690"/>
      <c r="AU12213" s="690"/>
    </row>
    <row r="12214" spans="46:47">
      <c r="AT12214" s="690"/>
      <c r="AU12214" s="690"/>
    </row>
    <row r="12215" spans="46:47">
      <c r="AT12215" s="690"/>
      <c r="AU12215" s="690"/>
    </row>
    <row r="12216" spans="46:47">
      <c r="AT12216" s="690"/>
      <c r="AU12216" s="690"/>
    </row>
    <row r="12217" spans="46:47">
      <c r="AT12217" s="690"/>
      <c r="AU12217" s="690"/>
    </row>
    <row r="12218" spans="46:47">
      <c r="AT12218" s="690"/>
      <c r="AU12218" s="690"/>
    </row>
    <row r="12219" spans="46:47">
      <c r="AT12219" s="690"/>
      <c r="AU12219" s="690"/>
    </row>
    <row r="12220" spans="46:47">
      <c r="AT12220" s="690"/>
      <c r="AU12220" s="690"/>
    </row>
    <row r="12221" spans="46:47">
      <c r="AT12221" s="690"/>
      <c r="AU12221" s="690"/>
    </row>
    <row r="12222" spans="46:47">
      <c r="AT12222" s="690"/>
      <c r="AU12222" s="690"/>
    </row>
    <row r="12223" spans="46:47">
      <c r="AT12223" s="690"/>
      <c r="AU12223" s="690"/>
    </row>
    <row r="12224" spans="46:47">
      <c r="AT12224" s="690"/>
      <c r="AU12224" s="690"/>
    </row>
    <row r="12225" spans="46:47">
      <c r="AT12225" s="690"/>
      <c r="AU12225" s="690"/>
    </row>
    <row r="12226" spans="46:47">
      <c r="AT12226" s="690"/>
      <c r="AU12226" s="690"/>
    </row>
    <row r="12227" spans="46:47">
      <c r="AT12227" s="690"/>
      <c r="AU12227" s="690"/>
    </row>
    <row r="12228" spans="46:47">
      <c r="AT12228" s="690"/>
      <c r="AU12228" s="690"/>
    </row>
    <row r="12229" spans="46:47">
      <c r="AT12229" s="690"/>
      <c r="AU12229" s="690"/>
    </row>
    <row r="12230" spans="46:47">
      <c r="AT12230" s="690"/>
      <c r="AU12230" s="690"/>
    </row>
    <row r="12231" spans="46:47">
      <c r="AT12231" s="690"/>
      <c r="AU12231" s="690"/>
    </row>
    <row r="12232" spans="46:47">
      <c r="AT12232" s="690"/>
      <c r="AU12232" s="690"/>
    </row>
    <row r="12233" spans="46:47">
      <c r="AT12233" s="690"/>
      <c r="AU12233" s="690"/>
    </row>
    <row r="12234" spans="46:47">
      <c r="AT12234" s="690"/>
      <c r="AU12234" s="690"/>
    </row>
    <row r="12235" spans="46:47">
      <c r="AT12235" s="690"/>
      <c r="AU12235" s="690"/>
    </row>
    <row r="12236" spans="46:47">
      <c r="AT12236" s="690"/>
      <c r="AU12236" s="690"/>
    </row>
    <row r="12237" spans="46:47">
      <c r="AT12237" s="690"/>
      <c r="AU12237" s="690"/>
    </row>
    <row r="12238" spans="46:47">
      <c r="AT12238" s="690"/>
      <c r="AU12238" s="690"/>
    </row>
    <row r="12239" spans="46:47">
      <c r="AT12239" s="690"/>
      <c r="AU12239" s="690"/>
    </row>
    <row r="12240" spans="46:47">
      <c r="AT12240" s="690"/>
      <c r="AU12240" s="690"/>
    </row>
    <row r="12241" spans="46:47">
      <c r="AT12241" s="690"/>
      <c r="AU12241" s="690"/>
    </row>
    <row r="12242" spans="46:47">
      <c r="AT12242" s="690"/>
      <c r="AU12242" s="690"/>
    </row>
    <row r="12243" spans="46:47">
      <c r="AT12243" s="690"/>
      <c r="AU12243" s="690"/>
    </row>
    <row r="12244" spans="46:47">
      <c r="AT12244" s="690"/>
      <c r="AU12244" s="690"/>
    </row>
    <row r="12245" spans="46:47">
      <c r="AT12245" s="690"/>
      <c r="AU12245" s="690"/>
    </row>
    <row r="12246" spans="46:47">
      <c r="AT12246" s="690"/>
      <c r="AU12246" s="690"/>
    </row>
    <row r="12247" spans="46:47">
      <c r="AT12247" s="690"/>
      <c r="AU12247" s="690"/>
    </row>
    <row r="12248" spans="46:47">
      <c r="AT12248" s="690"/>
      <c r="AU12248" s="690"/>
    </row>
    <row r="12249" spans="46:47">
      <c r="AT12249" s="690"/>
      <c r="AU12249" s="690"/>
    </row>
    <row r="12250" spans="46:47">
      <c r="AT12250" s="690"/>
      <c r="AU12250" s="690"/>
    </row>
    <row r="12251" spans="46:47">
      <c r="AT12251" s="690"/>
      <c r="AU12251" s="690"/>
    </row>
    <row r="12252" spans="46:47">
      <c r="AT12252" s="690"/>
      <c r="AU12252" s="690"/>
    </row>
    <row r="12253" spans="46:47">
      <c r="AT12253" s="690"/>
      <c r="AU12253" s="690"/>
    </row>
    <row r="12254" spans="46:47">
      <c r="AT12254" s="690"/>
      <c r="AU12254" s="690"/>
    </row>
    <row r="12255" spans="46:47">
      <c r="AT12255" s="690"/>
      <c r="AU12255" s="690"/>
    </row>
    <row r="12256" spans="46:47">
      <c r="AT12256" s="690"/>
      <c r="AU12256" s="690"/>
    </row>
    <row r="12257" spans="46:47">
      <c r="AT12257" s="690"/>
      <c r="AU12257" s="690"/>
    </row>
    <row r="12258" spans="46:47">
      <c r="AT12258" s="690"/>
      <c r="AU12258" s="690"/>
    </row>
    <row r="12259" spans="46:47">
      <c r="AT12259" s="690"/>
      <c r="AU12259" s="690"/>
    </row>
    <row r="12260" spans="46:47">
      <c r="AT12260" s="690"/>
      <c r="AU12260" s="690"/>
    </row>
    <row r="12261" spans="46:47">
      <c r="AT12261" s="690"/>
      <c r="AU12261" s="690"/>
    </row>
    <row r="12262" spans="46:47">
      <c r="AT12262" s="690"/>
      <c r="AU12262" s="690"/>
    </row>
    <row r="12263" spans="46:47">
      <c r="AT12263" s="690"/>
      <c r="AU12263" s="690"/>
    </row>
    <row r="12264" spans="46:47">
      <c r="AT12264" s="690"/>
      <c r="AU12264" s="690"/>
    </row>
    <row r="12265" spans="46:47">
      <c r="AT12265" s="690"/>
      <c r="AU12265" s="690"/>
    </row>
    <row r="12266" spans="46:47">
      <c r="AT12266" s="690"/>
      <c r="AU12266" s="690"/>
    </row>
    <row r="12267" spans="46:47">
      <c r="AT12267" s="690"/>
      <c r="AU12267" s="690"/>
    </row>
    <row r="12268" spans="46:47">
      <c r="AT12268" s="690"/>
      <c r="AU12268" s="690"/>
    </row>
    <row r="12269" spans="46:47">
      <c r="AT12269" s="690"/>
      <c r="AU12269" s="690"/>
    </row>
    <row r="12270" spans="46:47">
      <c r="AT12270" s="690"/>
      <c r="AU12270" s="690"/>
    </row>
    <row r="12271" spans="46:47">
      <c r="AT12271" s="690"/>
      <c r="AU12271" s="690"/>
    </row>
    <row r="12272" spans="46:47">
      <c r="AT12272" s="690"/>
      <c r="AU12272" s="690"/>
    </row>
    <row r="12273" spans="46:47">
      <c r="AT12273" s="690"/>
      <c r="AU12273" s="690"/>
    </row>
    <row r="12274" spans="46:47">
      <c r="AT12274" s="690"/>
      <c r="AU12274" s="690"/>
    </row>
    <row r="12275" spans="46:47">
      <c r="AT12275" s="690"/>
      <c r="AU12275" s="690"/>
    </row>
    <row r="12276" spans="46:47">
      <c r="AT12276" s="690"/>
      <c r="AU12276" s="690"/>
    </row>
    <row r="12277" spans="46:47">
      <c r="AT12277" s="690"/>
      <c r="AU12277" s="690"/>
    </row>
    <row r="12278" spans="46:47">
      <c r="AT12278" s="690"/>
      <c r="AU12278" s="690"/>
    </row>
    <row r="12279" spans="46:47">
      <c r="AT12279" s="690"/>
      <c r="AU12279" s="690"/>
    </row>
    <row r="12280" spans="46:47">
      <c r="AT12280" s="690"/>
      <c r="AU12280" s="690"/>
    </row>
    <row r="12281" spans="46:47">
      <c r="AT12281" s="690"/>
      <c r="AU12281" s="690"/>
    </row>
    <row r="12282" spans="46:47">
      <c r="AT12282" s="690"/>
      <c r="AU12282" s="690"/>
    </row>
    <row r="12283" spans="46:47">
      <c r="AT12283" s="690"/>
      <c r="AU12283" s="690"/>
    </row>
    <row r="12284" spans="46:47">
      <c r="AT12284" s="690"/>
      <c r="AU12284" s="690"/>
    </row>
    <row r="12285" spans="46:47">
      <c r="AT12285" s="690"/>
      <c r="AU12285" s="690"/>
    </row>
    <row r="12286" spans="46:47">
      <c r="AT12286" s="690"/>
      <c r="AU12286" s="690"/>
    </row>
    <row r="12287" spans="46:47">
      <c r="AT12287" s="690"/>
      <c r="AU12287" s="690"/>
    </row>
    <row r="12288" spans="46:47">
      <c r="AT12288" s="690"/>
      <c r="AU12288" s="690"/>
    </row>
    <row r="12289" spans="46:47">
      <c r="AT12289" s="690"/>
      <c r="AU12289" s="690"/>
    </row>
    <row r="12290" spans="46:47">
      <c r="AT12290" s="690"/>
      <c r="AU12290" s="690"/>
    </row>
    <row r="12291" spans="46:47">
      <c r="AT12291" s="690"/>
      <c r="AU12291" s="690"/>
    </row>
    <row r="12292" spans="46:47">
      <c r="AT12292" s="690"/>
      <c r="AU12292" s="690"/>
    </row>
    <row r="12293" spans="46:47">
      <c r="AT12293" s="690"/>
      <c r="AU12293" s="690"/>
    </row>
    <row r="12294" spans="46:47">
      <c r="AT12294" s="690"/>
      <c r="AU12294" s="690"/>
    </row>
    <row r="12295" spans="46:47">
      <c r="AT12295" s="690"/>
      <c r="AU12295" s="690"/>
    </row>
    <row r="12296" spans="46:47">
      <c r="AT12296" s="690"/>
      <c r="AU12296" s="690"/>
    </row>
    <row r="12297" spans="46:47">
      <c r="AT12297" s="690"/>
      <c r="AU12297" s="690"/>
    </row>
    <row r="12298" spans="46:47">
      <c r="AT12298" s="690"/>
      <c r="AU12298" s="690"/>
    </row>
    <row r="12299" spans="46:47">
      <c r="AT12299" s="690"/>
      <c r="AU12299" s="690"/>
    </row>
    <row r="12300" spans="46:47">
      <c r="AT12300" s="690"/>
      <c r="AU12300" s="690"/>
    </row>
    <row r="12301" spans="46:47">
      <c r="AT12301" s="690"/>
      <c r="AU12301" s="690"/>
    </row>
    <row r="12302" spans="46:47">
      <c r="AT12302" s="690"/>
      <c r="AU12302" s="690"/>
    </row>
    <row r="12303" spans="46:47">
      <c r="AT12303" s="690"/>
      <c r="AU12303" s="690"/>
    </row>
    <row r="12304" spans="46:47">
      <c r="AT12304" s="690"/>
      <c r="AU12304" s="690"/>
    </row>
    <row r="12305" spans="46:47">
      <c r="AT12305" s="690"/>
      <c r="AU12305" s="690"/>
    </row>
    <row r="12306" spans="46:47">
      <c r="AT12306" s="690"/>
      <c r="AU12306" s="690"/>
    </row>
    <row r="12307" spans="46:47">
      <c r="AT12307" s="690"/>
      <c r="AU12307" s="690"/>
    </row>
    <row r="12308" spans="46:47">
      <c r="AT12308" s="690"/>
      <c r="AU12308" s="690"/>
    </row>
    <row r="12309" spans="46:47">
      <c r="AT12309" s="690"/>
      <c r="AU12309" s="690"/>
    </row>
    <row r="12310" spans="46:47">
      <c r="AT12310" s="690"/>
      <c r="AU12310" s="690"/>
    </row>
    <row r="12311" spans="46:47">
      <c r="AT12311" s="690"/>
      <c r="AU12311" s="690"/>
    </row>
    <row r="12312" spans="46:47">
      <c r="AT12312" s="690"/>
      <c r="AU12312" s="690"/>
    </row>
    <row r="12313" spans="46:47">
      <c r="AT12313" s="690"/>
      <c r="AU12313" s="690"/>
    </row>
    <row r="12314" spans="46:47">
      <c r="AT12314" s="690"/>
      <c r="AU12314" s="690"/>
    </row>
    <row r="12315" spans="46:47">
      <c r="AT12315" s="690"/>
      <c r="AU12315" s="690"/>
    </row>
    <row r="12316" spans="46:47">
      <c r="AT12316" s="690"/>
      <c r="AU12316" s="690"/>
    </row>
    <row r="12317" spans="46:47">
      <c r="AT12317" s="690"/>
      <c r="AU12317" s="690"/>
    </row>
    <row r="12318" spans="46:47">
      <c r="AT12318" s="690"/>
      <c r="AU12318" s="690"/>
    </row>
    <row r="12319" spans="46:47">
      <c r="AT12319" s="690"/>
      <c r="AU12319" s="690"/>
    </row>
    <row r="12320" spans="46:47">
      <c r="AT12320" s="690"/>
      <c r="AU12320" s="690"/>
    </row>
    <row r="12321" spans="46:47">
      <c r="AT12321" s="690"/>
      <c r="AU12321" s="690"/>
    </row>
    <row r="12322" spans="46:47">
      <c r="AT12322" s="690"/>
      <c r="AU12322" s="690"/>
    </row>
    <row r="12323" spans="46:47">
      <c r="AT12323" s="690"/>
      <c r="AU12323" s="690"/>
    </row>
    <row r="12324" spans="46:47">
      <c r="AT12324" s="690"/>
      <c r="AU12324" s="690"/>
    </row>
    <row r="12325" spans="46:47">
      <c r="AT12325" s="690"/>
      <c r="AU12325" s="690"/>
    </row>
    <row r="12326" spans="46:47">
      <c r="AT12326" s="690"/>
      <c r="AU12326" s="690"/>
    </row>
    <row r="12327" spans="46:47">
      <c r="AT12327" s="690"/>
      <c r="AU12327" s="690"/>
    </row>
    <row r="12328" spans="46:47">
      <c r="AT12328" s="690"/>
      <c r="AU12328" s="690"/>
    </row>
    <row r="12329" spans="46:47">
      <c r="AT12329" s="690"/>
      <c r="AU12329" s="690"/>
    </row>
    <row r="12330" spans="46:47">
      <c r="AT12330" s="690"/>
      <c r="AU12330" s="690"/>
    </row>
    <row r="12331" spans="46:47">
      <c r="AT12331" s="690"/>
      <c r="AU12331" s="690"/>
    </row>
    <row r="12332" spans="46:47">
      <c r="AT12332" s="690"/>
      <c r="AU12332" s="690"/>
    </row>
    <row r="12333" spans="46:47">
      <c r="AT12333" s="690"/>
      <c r="AU12333" s="690"/>
    </row>
    <row r="12334" spans="46:47">
      <c r="AT12334" s="690"/>
      <c r="AU12334" s="690"/>
    </row>
    <row r="12335" spans="46:47">
      <c r="AT12335" s="690"/>
      <c r="AU12335" s="690"/>
    </row>
    <row r="12336" spans="46:47">
      <c r="AT12336" s="690"/>
      <c r="AU12336" s="690"/>
    </row>
    <row r="12337" spans="46:47">
      <c r="AT12337" s="690"/>
      <c r="AU12337" s="690"/>
    </row>
    <row r="12338" spans="46:47">
      <c r="AT12338" s="690"/>
      <c r="AU12338" s="690"/>
    </row>
    <row r="12339" spans="46:47">
      <c r="AT12339" s="690"/>
      <c r="AU12339" s="690"/>
    </row>
    <row r="12340" spans="46:47">
      <c r="AT12340" s="690"/>
      <c r="AU12340" s="690"/>
    </row>
    <row r="12341" spans="46:47">
      <c r="AT12341" s="690"/>
      <c r="AU12341" s="690"/>
    </row>
    <row r="12342" spans="46:47">
      <c r="AT12342" s="690"/>
      <c r="AU12342" s="690"/>
    </row>
    <row r="12343" spans="46:47">
      <c r="AT12343" s="690"/>
      <c r="AU12343" s="690"/>
    </row>
    <row r="12344" spans="46:47">
      <c r="AT12344" s="690"/>
      <c r="AU12344" s="690"/>
    </row>
    <row r="12345" spans="46:47">
      <c r="AT12345" s="690"/>
      <c r="AU12345" s="690"/>
    </row>
    <row r="12346" spans="46:47">
      <c r="AT12346" s="690"/>
      <c r="AU12346" s="690"/>
    </row>
    <row r="12347" spans="46:47">
      <c r="AT12347" s="690"/>
      <c r="AU12347" s="690"/>
    </row>
    <row r="12348" spans="46:47">
      <c r="AT12348" s="690"/>
      <c r="AU12348" s="690"/>
    </row>
    <row r="12349" spans="46:47">
      <c r="AT12349" s="690"/>
      <c r="AU12349" s="690"/>
    </row>
    <row r="12350" spans="46:47">
      <c r="AT12350" s="690"/>
      <c r="AU12350" s="690"/>
    </row>
    <row r="12351" spans="46:47">
      <c r="AT12351" s="690"/>
      <c r="AU12351" s="690"/>
    </row>
    <row r="12352" spans="46:47">
      <c r="AT12352" s="690"/>
      <c r="AU12352" s="690"/>
    </row>
    <row r="12353" spans="46:47">
      <c r="AT12353" s="690"/>
      <c r="AU12353" s="690"/>
    </row>
    <row r="12354" spans="46:47">
      <c r="AT12354" s="690"/>
      <c r="AU12354" s="690"/>
    </row>
    <row r="12355" spans="46:47">
      <c r="AT12355" s="690"/>
      <c r="AU12355" s="690"/>
    </row>
    <row r="12356" spans="46:47">
      <c r="AT12356" s="690"/>
      <c r="AU12356" s="690"/>
    </row>
    <row r="12357" spans="46:47">
      <c r="AT12357" s="690"/>
      <c r="AU12357" s="690"/>
    </row>
    <row r="12358" spans="46:47">
      <c r="AT12358" s="690"/>
      <c r="AU12358" s="690"/>
    </row>
    <row r="12359" spans="46:47">
      <c r="AT12359" s="690"/>
      <c r="AU12359" s="690"/>
    </row>
    <row r="12360" spans="46:47">
      <c r="AT12360" s="690"/>
      <c r="AU12360" s="690"/>
    </row>
    <row r="12361" spans="46:47">
      <c r="AT12361" s="690"/>
      <c r="AU12361" s="690"/>
    </row>
    <row r="12362" spans="46:47">
      <c r="AT12362" s="690"/>
      <c r="AU12362" s="690"/>
    </row>
    <row r="12363" spans="46:47">
      <c r="AT12363" s="690"/>
      <c r="AU12363" s="690"/>
    </row>
    <row r="12364" spans="46:47">
      <c r="AT12364" s="690"/>
      <c r="AU12364" s="690"/>
    </row>
    <row r="12365" spans="46:47">
      <c r="AT12365" s="690"/>
      <c r="AU12365" s="690"/>
    </row>
    <row r="12366" spans="46:47">
      <c r="AT12366" s="690"/>
      <c r="AU12366" s="690"/>
    </row>
    <row r="12367" spans="46:47">
      <c r="AT12367" s="690"/>
      <c r="AU12367" s="690"/>
    </row>
    <row r="12368" spans="46:47">
      <c r="AT12368" s="690"/>
      <c r="AU12368" s="690"/>
    </row>
    <row r="12369" spans="46:47">
      <c r="AT12369" s="690"/>
      <c r="AU12369" s="690"/>
    </row>
    <row r="12370" spans="46:47">
      <c r="AT12370" s="690"/>
      <c r="AU12370" s="690"/>
    </row>
    <row r="12371" spans="46:47">
      <c r="AT12371" s="690"/>
      <c r="AU12371" s="690"/>
    </row>
    <row r="12372" spans="46:47">
      <c r="AT12372" s="690"/>
      <c r="AU12372" s="690"/>
    </row>
    <row r="12373" spans="46:47">
      <c r="AT12373" s="690"/>
      <c r="AU12373" s="690"/>
    </row>
    <row r="12374" spans="46:47">
      <c r="AT12374" s="690"/>
      <c r="AU12374" s="690"/>
    </row>
    <row r="12375" spans="46:47">
      <c r="AT12375" s="690"/>
      <c r="AU12375" s="690"/>
    </row>
    <row r="12376" spans="46:47">
      <c r="AT12376" s="690"/>
      <c r="AU12376" s="690"/>
    </row>
    <row r="12377" spans="46:47">
      <c r="AT12377" s="690"/>
      <c r="AU12377" s="690"/>
    </row>
    <row r="12378" spans="46:47">
      <c r="AT12378" s="690"/>
      <c r="AU12378" s="690"/>
    </row>
    <row r="12379" spans="46:47">
      <c r="AT12379" s="690"/>
      <c r="AU12379" s="690"/>
    </row>
    <row r="12380" spans="46:47">
      <c r="AT12380" s="690"/>
      <c r="AU12380" s="690"/>
    </row>
    <row r="12381" spans="46:47">
      <c r="AT12381" s="690"/>
      <c r="AU12381" s="690"/>
    </row>
    <row r="12382" spans="46:47">
      <c r="AT12382" s="690"/>
      <c r="AU12382" s="690"/>
    </row>
    <row r="12383" spans="46:47">
      <c r="AT12383" s="690"/>
      <c r="AU12383" s="690"/>
    </row>
    <row r="12384" spans="46:47">
      <c r="AT12384" s="690"/>
      <c r="AU12384" s="690"/>
    </row>
    <row r="12385" spans="46:47">
      <c r="AT12385" s="690"/>
      <c r="AU12385" s="690"/>
    </row>
    <row r="12386" spans="46:47">
      <c r="AT12386" s="690"/>
      <c r="AU12386" s="690"/>
    </row>
    <row r="12387" spans="46:47">
      <c r="AT12387" s="690"/>
      <c r="AU12387" s="690"/>
    </row>
    <row r="12388" spans="46:47">
      <c r="AT12388" s="690"/>
      <c r="AU12388" s="690"/>
    </row>
    <row r="12389" spans="46:47">
      <c r="AT12389" s="690"/>
      <c r="AU12389" s="690"/>
    </row>
    <row r="12390" spans="46:47">
      <c r="AT12390" s="690"/>
      <c r="AU12390" s="690"/>
    </row>
    <row r="12391" spans="46:47">
      <c r="AT12391" s="690"/>
      <c r="AU12391" s="690"/>
    </row>
    <row r="12392" spans="46:47">
      <c r="AT12392" s="690"/>
      <c r="AU12392" s="690"/>
    </row>
    <row r="12393" spans="46:47">
      <c r="AT12393" s="690"/>
      <c r="AU12393" s="690"/>
    </row>
    <row r="12394" spans="46:47">
      <c r="AT12394" s="690"/>
      <c r="AU12394" s="690"/>
    </row>
    <row r="12395" spans="46:47">
      <c r="AT12395" s="690"/>
      <c r="AU12395" s="690"/>
    </row>
    <row r="12396" spans="46:47">
      <c r="AT12396" s="690"/>
      <c r="AU12396" s="690"/>
    </row>
    <row r="12397" spans="46:47">
      <c r="AT12397" s="690"/>
      <c r="AU12397" s="690"/>
    </row>
    <row r="12398" spans="46:47">
      <c r="AT12398" s="690"/>
      <c r="AU12398" s="690"/>
    </row>
    <row r="12399" spans="46:47">
      <c r="AT12399" s="690"/>
      <c r="AU12399" s="690"/>
    </row>
    <row r="12400" spans="46:47">
      <c r="AT12400" s="690"/>
      <c r="AU12400" s="690"/>
    </row>
    <row r="12401" spans="46:47">
      <c r="AT12401" s="690"/>
      <c r="AU12401" s="690"/>
    </row>
    <row r="12402" spans="46:47">
      <c r="AT12402" s="690"/>
      <c r="AU12402" s="690"/>
    </row>
    <row r="12403" spans="46:47">
      <c r="AT12403" s="690"/>
      <c r="AU12403" s="690"/>
    </row>
    <row r="12404" spans="46:47">
      <c r="AT12404" s="690"/>
      <c r="AU12404" s="690"/>
    </row>
    <row r="12405" spans="46:47">
      <c r="AT12405" s="690"/>
      <c r="AU12405" s="690"/>
    </row>
    <row r="12406" spans="46:47">
      <c r="AT12406" s="690"/>
      <c r="AU12406" s="690"/>
    </row>
    <row r="12407" spans="46:47">
      <c r="AT12407" s="690"/>
      <c r="AU12407" s="690"/>
    </row>
    <row r="12408" spans="46:47">
      <c r="AT12408" s="690"/>
      <c r="AU12408" s="690"/>
    </row>
    <row r="12409" spans="46:47">
      <c r="AT12409" s="690"/>
      <c r="AU12409" s="690"/>
    </row>
    <row r="12410" spans="46:47">
      <c r="AT12410" s="690"/>
      <c r="AU12410" s="690"/>
    </row>
    <row r="12411" spans="46:47">
      <c r="AT12411" s="690"/>
      <c r="AU12411" s="690"/>
    </row>
    <row r="12412" spans="46:47">
      <c r="AT12412" s="690"/>
      <c r="AU12412" s="690"/>
    </row>
    <row r="12413" spans="46:47">
      <c r="AT12413" s="690"/>
      <c r="AU12413" s="690"/>
    </row>
    <row r="12414" spans="46:47">
      <c r="AT12414" s="690"/>
      <c r="AU12414" s="690"/>
    </row>
    <row r="12415" spans="46:47">
      <c r="AT12415" s="690"/>
      <c r="AU12415" s="690"/>
    </row>
    <row r="12416" spans="46:47">
      <c r="AT12416" s="690"/>
      <c r="AU12416" s="690"/>
    </row>
    <row r="12417" spans="46:47">
      <c r="AT12417" s="690"/>
      <c r="AU12417" s="690"/>
    </row>
    <row r="12418" spans="46:47">
      <c r="AT12418" s="690"/>
      <c r="AU12418" s="690"/>
    </row>
    <row r="12419" spans="46:47">
      <c r="AT12419" s="690"/>
      <c r="AU12419" s="690"/>
    </row>
    <row r="12420" spans="46:47">
      <c r="AT12420" s="690"/>
      <c r="AU12420" s="690"/>
    </row>
    <row r="12421" spans="46:47">
      <c r="AT12421" s="690"/>
      <c r="AU12421" s="690"/>
    </row>
    <row r="12422" spans="46:47">
      <c r="AT12422" s="690"/>
      <c r="AU12422" s="690"/>
    </row>
    <row r="12423" spans="46:47">
      <c r="AT12423" s="690"/>
      <c r="AU12423" s="690"/>
    </row>
    <row r="12424" spans="46:47">
      <c r="AT12424" s="690"/>
      <c r="AU12424" s="690"/>
    </row>
    <row r="12425" spans="46:47">
      <c r="AT12425" s="690"/>
      <c r="AU12425" s="690"/>
    </row>
    <row r="12426" spans="46:47">
      <c r="AT12426" s="690"/>
      <c r="AU12426" s="690"/>
    </row>
    <row r="12427" spans="46:47">
      <c r="AT12427" s="690"/>
      <c r="AU12427" s="690"/>
    </row>
    <row r="12428" spans="46:47">
      <c r="AT12428" s="690"/>
      <c r="AU12428" s="690"/>
    </row>
    <row r="12429" spans="46:47">
      <c r="AT12429" s="690"/>
      <c r="AU12429" s="690"/>
    </row>
    <row r="12430" spans="46:47">
      <c r="AT12430" s="690"/>
      <c r="AU12430" s="690"/>
    </row>
    <row r="12431" spans="46:47">
      <c r="AT12431" s="690"/>
      <c r="AU12431" s="690"/>
    </row>
    <row r="12432" spans="46:47">
      <c r="AT12432" s="690"/>
      <c r="AU12432" s="690"/>
    </row>
    <row r="12433" spans="46:47">
      <c r="AT12433" s="690"/>
      <c r="AU12433" s="690"/>
    </row>
    <row r="12434" spans="46:47">
      <c r="AT12434" s="690"/>
      <c r="AU12434" s="690"/>
    </row>
    <row r="12435" spans="46:47">
      <c r="AT12435" s="690"/>
      <c r="AU12435" s="690"/>
    </row>
    <row r="12436" spans="46:47">
      <c r="AT12436" s="690"/>
      <c r="AU12436" s="690"/>
    </row>
    <row r="12437" spans="46:47">
      <c r="AT12437" s="690"/>
      <c r="AU12437" s="690"/>
    </row>
    <row r="12438" spans="46:47">
      <c r="AT12438" s="690"/>
      <c r="AU12438" s="690"/>
    </row>
    <row r="12439" spans="46:47">
      <c r="AT12439" s="690"/>
      <c r="AU12439" s="690"/>
    </row>
    <row r="12440" spans="46:47">
      <c r="AT12440" s="690"/>
      <c r="AU12440" s="690"/>
    </row>
    <row r="12441" spans="46:47">
      <c r="AT12441" s="690"/>
      <c r="AU12441" s="690"/>
    </row>
    <row r="12442" spans="46:47">
      <c r="AT12442" s="690"/>
      <c r="AU12442" s="690"/>
    </row>
    <row r="12443" spans="46:47">
      <c r="AT12443" s="690"/>
      <c r="AU12443" s="690"/>
    </row>
    <row r="12444" spans="46:47">
      <c r="AT12444" s="690"/>
      <c r="AU12444" s="690"/>
    </row>
    <row r="12445" spans="46:47">
      <c r="AT12445" s="690"/>
      <c r="AU12445" s="690"/>
    </row>
    <row r="12446" spans="46:47">
      <c r="AT12446" s="690"/>
      <c r="AU12446" s="690"/>
    </row>
    <row r="12447" spans="46:47">
      <c r="AT12447" s="690"/>
      <c r="AU12447" s="690"/>
    </row>
    <row r="12448" spans="46:47">
      <c r="AT12448" s="690"/>
      <c r="AU12448" s="690"/>
    </row>
    <row r="12449" spans="46:47">
      <c r="AT12449" s="690"/>
      <c r="AU12449" s="690"/>
    </row>
    <row r="12450" spans="46:47">
      <c r="AT12450" s="690"/>
      <c r="AU12450" s="690"/>
    </row>
    <row r="12451" spans="46:47">
      <c r="AT12451" s="690"/>
      <c r="AU12451" s="690"/>
    </row>
    <row r="12452" spans="46:47">
      <c r="AT12452" s="690"/>
      <c r="AU12452" s="690"/>
    </row>
    <row r="12453" spans="46:47">
      <c r="AT12453" s="690"/>
      <c r="AU12453" s="690"/>
    </row>
    <row r="12454" spans="46:47">
      <c r="AT12454" s="690"/>
      <c r="AU12454" s="690"/>
    </row>
    <row r="12455" spans="46:47">
      <c r="AT12455" s="690"/>
      <c r="AU12455" s="690"/>
    </row>
    <row r="12456" spans="46:47">
      <c r="AT12456" s="690"/>
      <c r="AU12456" s="690"/>
    </row>
    <row r="12457" spans="46:47">
      <c r="AT12457" s="690"/>
      <c r="AU12457" s="690"/>
    </row>
    <row r="12458" spans="46:47">
      <c r="AT12458" s="690"/>
      <c r="AU12458" s="690"/>
    </row>
    <row r="12459" spans="46:47">
      <c r="AT12459" s="690"/>
      <c r="AU12459" s="690"/>
    </row>
    <row r="12460" spans="46:47">
      <c r="AT12460" s="690"/>
      <c r="AU12460" s="690"/>
    </row>
    <row r="12461" spans="46:47">
      <c r="AT12461" s="690"/>
      <c r="AU12461" s="690"/>
    </row>
    <row r="12462" spans="46:47">
      <c r="AT12462" s="690"/>
      <c r="AU12462" s="690"/>
    </row>
    <row r="12463" spans="46:47">
      <c r="AT12463" s="690"/>
      <c r="AU12463" s="690"/>
    </row>
    <row r="12464" spans="46:47">
      <c r="AT12464" s="690"/>
      <c r="AU12464" s="690"/>
    </row>
    <row r="12465" spans="46:47">
      <c r="AT12465" s="690"/>
      <c r="AU12465" s="690"/>
    </row>
    <row r="12466" spans="46:47">
      <c r="AT12466" s="690"/>
      <c r="AU12466" s="690"/>
    </row>
    <row r="12467" spans="46:47">
      <c r="AT12467" s="690"/>
      <c r="AU12467" s="690"/>
    </row>
    <row r="12468" spans="46:47">
      <c r="AT12468" s="690"/>
      <c r="AU12468" s="690"/>
    </row>
    <row r="12469" spans="46:47">
      <c r="AT12469" s="690"/>
      <c r="AU12469" s="690"/>
    </row>
    <row r="12470" spans="46:47">
      <c r="AT12470" s="690"/>
      <c r="AU12470" s="690"/>
    </row>
    <row r="12471" spans="46:47">
      <c r="AT12471" s="690"/>
      <c r="AU12471" s="690"/>
    </row>
    <row r="12472" spans="46:47">
      <c r="AT12472" s="690"/>
      <c r="AU12472" s="690"/>
    </row>
    <row r="12473" spans="46:47">
      <c r="AT12473" s="690"/>
      <c r="AU12473" s="690"/>
    </row>
    <row r="12474" spans="46:47">
      <c r="AT12474" s="690"/>
      <c r="AU12474" s="690"/>
    </row>
    <row r="12475" spans="46:47">
      <c r="AT12475" s="690"/>
      <c r="AU12475" s="690"/>
    </row>
    <row r="12476" spans="46:47">
      <c r="AT12476" s="690"/>
      <c r="AU12476" s="690"/>
    </row>
    <row r="12477" spans="46:47">
      <c r="AT12477" s="690"/>
      <c r="AU12477" s="690"/>
    </row>
    <row r="12478" spans="46:47">
      <c r="AT12478" s="690"/>
      <c r="AU12478" s="690"/>
    </row>
    <row r="12479" spans="46:47">
      <c r="AT12479" s="690"/>
      <c r="AU12479" s="690"/>
    </row>
    <row r="12480" spans="46:47">
      <c r="AT12480" s="690"/>
      <c r="AU12480" s="690"/>
    </row>
    <row r="12481" spans="46:47">
      <c r="AT12481" s="690"/>
      <c r="AU12481" s="690"/>
    </row>
    <row r="12482" spans="46:47">
      <c r="AT12482" s="690"/>
      <c r="AU12482" s="690"/>
    </row>
    <row r="12483" spans="46:47">
      <c r="AT12483" s="690"/>
      <c r="AU12483" s="690"/>
    </row>
    <row r="12484" spans="46:47">
      <c r="AT12484" s="690"/>
      <c r="AU12484" s="690"/>
    </row>
    <row r="12485" spans="46:47">
      <c r="AT12485" s="690"/>
      <c r="AU12485" s="690"/>
    </row>
    <row r="12486" spans="46:47">
      <c r="AT12486" s="690"/>
      <c r="AU12486" s="690"/>
    </row>
    <row r="12487" spans="46:47">
      <c r="AT12487" s="690"/>
      <c r="AU12487" s="690"/>
    </row>
    <row r="12488" spans="46:47">
      <c r="AT12488" s="690"/>
      <c r="AU12488" s="690"/>
    </row>
    <row r="12489" spans="46:47">
      <c r="AT12489" s="690"/>
      <c r="AU12489" s="690"/>
    </row>
    <row r="12490" spans="46:47">
      <c r="AT12490" s="690"/>
      <c r="AU12490" s="690"/>
    </row>
    <row r="12491" spans="46:47">
      <c r="AT12491" s="690"/>
      <c r="AU12491" s="690"/>
    </row>
    <row r="12492" spans="46:47">
      <c r="AT12492" s="690"/>
      <c r="AU12492" s="690"/>
    </row>
    <row r="12493" spans="46:47">
      <c r="AT12493" s="690"/>
      <c r="AU12493" s="690"/>
    </row>
    <row r="12494" spans="46:47">
      <c r="AT12494" s="690"/>
      <c r="AU12494" s="690"/>
    </row>
    <row r="12495" spans="46:47">
      <c r="AT12495" s="690"/>
      <c r="AU12495" s="690"/>
    </row>
    <row r="12496" spans="46:47">
      <c r="AT12496" s="690"/>
      <c r="AU12496" s="690"/>
    </row>
    <row r="12497" spans="46:47">
      <c r="AT12497" s="690"/>
      <c r="AU12497" s="690"/>
    </row>
    <row r="12498" spans="46:47">
      <c r="AT12498" s="690"/>
      <c r="AU12498" s="690"/>
    </row>
    <row r="12499" spans="46:47">
      <c r="AT12499" s="690"/>
      <c r="AU12499" s="690"/>
    </row>
    <row r="12500" spans="46:47">
      <c r="AT12500" s="690"/>
      <c r="AU12500" s="690"/>
    </row>
    <row r="12501" spans="46:47">
      <c r="AT12501" s="690"/>
      <c r="AU12501" s="690"/>
    </row>
    <row r="12502" spans="46:47">
      <c r="AT12502" s="690"/>
      <c r="AU12502" s="690"/>
    </row>
    <row r="12503" spans="46:47">
      <c r="AT12503" s="690"/>
      <c r="AU12503" s="690"/>
    </row>
    <row r="12504" spans="46:47">
      <c r="AT12504" s="690"/>
      <c r="AU12504" s="690"/>
    </row>
    <row r="12505" spans="46:47">
      <c r="AT12505" s="690"/>
      <c r="AU12505" s="690"/>
    </row>
    <row r="12506" spans="46:47">
      <c r="AT12506" s="690"/>
      <c r="AU12506" s="690"/>
    </row>
    <row r="12507" spans="46:47">
      <c r="AT12507" s="690"/>
      <c r="AU12507" s="690"/>
    </row>
    <row r="12508" spans="46:47">
      <c r="AT12508" s="690"/>
      <c r="AU12508" s="690"/>
    </row>
    <row r="12509" spans="46:47">
      <c r="AT12509" s="690"/>
      <c r="AU12509" s="690"/>
    </row>
    <row r="12510" spans="46:47">
      <c r="AT12510" s="690"/>
      <c r="AU12510" s="690"/>
    </row>
    <row r="12511" spans="46:47">
      <c r="AT12511" s="690"/>
      <c r="AU12511" s="690"/>
    </row>
    <row r="12512" spans="46:47">
      <c r="AT12512" s="690"/>
      <c r="AU12512" s="690"/>
    </row>
    <row r="12513" spans="46:47">
      <c r="AT12513" s="690"/>
      <c r="AU12513" s="690"/>
    </row>
    <row r="12514" spans="46:47">
      <c r="AT12514" s="690"/>
      <c r="AU12514" s="690"/>
    </row>
    <row r="12515" spans="46:47">
      <c r="AT12515" s="690"/>
      <c r="AU12515" s="690"/>
    </row>
    <row r="12516" spans="46:47">
      <c r="AT12516" s="690"/>
      <c r="AU12516" s="690"/>
    </row>
    <row r="12517" spans="46:47">
      <c r="AT12517" s="690"/>
      <c r="AU12517" s="690"/>
    </row>
    <row r="12518" spans="46:47">
      <c r="AT12518" s="690"/>
      <c r="AU12518" s="690"/>
    </row>
    <row r="12519" spans="46:47">
      <c r="AT12519" s="690"/>
      <c r="AU12519" s="690"/>
    </row>
    <row r="12520" spans="46:47">
      <c r="AT12520" s="690"/>
      <c r="AU12520" s="690"/>
    </row>
    <row r="12521" spans="46:47">
      <c r="AT12521" s="690"/>
      <c r="AU12521" s="690"/>
    </row>
    <row r="12522" spans="46:47">
      <c r="AT12522" s="690"/>
      <c r="AU12522" s="690"/>
    </row>
    <row r="12523" spans="46:47">
      <c r="AT12523" s="690"/>
      <c r="AU12523" s="690"/>
    </row>
    <row r="12524" spans="46:47">
      <c r="AT12524" s="690"/>
      <c r="AU12524" s="690"/>
    </row>
    <row r="12525" spans="46:47">
      <c r="AT12525" s="690"/>
      <c r="AU12525" s="690"/>
    </row>
    <row r="12526" spans="46:47">
      <c r="AT12526" s="690"/>
      <c r="AU12526" s="690"/>
    </row>
    <row r="12527" spans="46:47">
      <c r="AT12527" s="690"/>
      <c r="AU12527" s="690"/>
    </row>
    <row r="12528" spans="46:47">
      <c r="AT12528" s="690"/>
      <c r="AU12528" s="690"/>
    </row>
    <row r="12529" spans="46:47">
      <c r="AT12529" s="690"/>
      <c r="AU12529" s="690"/>
    </row>
    <row r="12530" spans="46:47">
      <c r="AT12530" s="690"/>
      <c r="AU12530" s="690"/>
    </row>
    <row r="12531" spans="46:47">
      <c r="AT12531" s="690"/>
      <c r="AU12531" s="690"/>
    </row>
    <row r="12532" spans="46:47">
      <c r="AT12532" s="690"/>
      <c r="AU12532" s="690"/>
    </row>
    <row r="12533" spans="46:47">
      <c r="AT12533" s="690"/>
      <c r="AU12533" s="690"/>
    </row>
    <row r="12534" spans="46:47">
      <c r="AT12534" s="690"/>
      <c r="AU12534" s="690"/>
    </row>
    <row r="12535" spans="46:47">
      <c r="AT12535" s="690"/>
      <c r="AU12535" s="690"/>
    </row>
    <row r="12536" spans="46:47">
      <c r="AT12536" s="690"/>
      <c r="AU12536" s="690"/>
    </row>
    <row r="12537" spans="46:47">
      <c r="AT12537" s="690"/>
      <c r="AU12537" s="690"/>
    </row>
    <row r="12538" spans="46:47">
      <c r="AT12538" s="690"/>
      <c r="AU12538" s="690"/>
    </row>
    <row r="12539" spans="46:47">
      <c r="AT12539" s="690"/>
      <c r="AU12539" s="690"/>
    </row>
    <row r="12540" spans="46:47">
      <c r="AT12540" s="690"/>
      <c r="AU12540" s="690"/>
    </row>
    <row r="12541" spans="46:47">
      <c r="AT12541" s="690"/>
      <c r="AU12541" s="690"/>
    </row>
    <row r="12542" spans="46:47">
      <c r="AT12542" s="690"/>
      <c r="AU12542" s="690"/>
    </row>
    <row r="12543" spans="46:47">
      <c r="AT12543" s="690"/>
      <c r="AU12543" s="690"/>
    </row>
    <row r="12544" spans="46:47">
      <c r="AT12544" s="690"/>
      <c r="AU12544" s="690"/>
    </row>
    <row r="12545" spans="46:47">
      <c r="AT12545" s="690"/>
      <c r="AU12545" s="690"/>
    </row>
    <row r="12546" spans="46:47">
      <c r="AT12546" s="690"/>
      <c r="AU12546" s="690"/>
    </row>
    <row r="12547" spans="46:47">
      <c r="AT12547" s="690"/>
      <c r="AU12547" s="690"/>
    </row>
    <row r="12548" spans="46:47">
      <c r="AT12548" s="690"/>
      <c r="AU12548" s="690"/>
    </row>
    <row r="12549" spans="46:47">
      <c r="AT12549" s="690"/>
      <c r="AU12549" s="690"/>
    </row>
    <row r="12550" spans="46:47">
      <c r="AT12550" s="690"/>
      <c r="AU12550" s="690"/>
    </row>
    <row r="12551" spans="46:47">
      <c r="AT12551" s="690"/>
      <c r="AU12551" s="690"/>
    </row>
    <row r="12552" spans="46:47">
      <c r="AT12552" s="690"/>
      <c r="AU12552" s="690"/>
    </row>
    <row r="12553" spans="46:47">
      <c r="AT12553" s="690"/>
      <c r="AU12553" s="690"/>
    </row>
    <row r="12554" spans="46:47">
      <c r="AT12554" s="690"/>
      <c r="AU12554" s="690"/>
    </row>
    <row r="12555" spans="46:47">
      <c r="AT12555" s="690"/>
      <c r="AU12555" s="690"/>
    </row>
    <row r="12556" spans="46:47">
      <c r="AT12556" s="690"/>
      <c r="AU12556" s="690"/>
    </row>
    <row r="12557" spans="46:47">
      <c r="AT12557" s="690"/>
      <c r="AU12557" s="690"/>
    </row>
    <row r="12558" spans="46:47">
      <c r="AT12558" s="690"/>
      <c r="AU12558" s="690"/>
    </row>
    <row r="12559" spans="46:47">
      <c r="AT12559" s="690"/>
      <c r="AU12559" s="690"/>
    </row>
    <row r="12560" spans="46:47">
      <c r="AT12560" s="690"/>
      <c r="AU12560" s="690"/>
    </row>
    <row r="12561" spans="46:47">
      <c r="AT12561" s="690"/>
      <c r="AU12561" s="690"/>
    </row>
    <row r="12562" spans="46:47">
      <c r="AT12562" s="690"/>
      <c r="AU12562" s="690"/>
    </row>
    <row r="12563" spans="46:47">
      <c r="AT12563" s="690"/>
      <c r="AU12563" s="690"/>
    </row>
    <row r="12564" spans="46:47">
      <c r="AT12564" s="690"/>
      <c r="AU12564" s="690"/>
    </row>
    <row r="12565" spans="46:47">
      <c r="AT12565" s="690"/>
      <c r="AU12565" s="690"/>
    </row>
    <row r="12566" spans="46:47">
      <c r="AT12566" s="690"/>
      <c r="AU12566" s="690"/>
    </row>
    <row r="12567" spans="46:47">
      <c r="AT12567" s="690"/>
      <c r="AU12567" s="690"/>
    </row>
    <row r="12568" spans="46:47">
      <c r="AT12568" s="690"/>
      <c r="AU12568" s="690"/>
    </row>
    <row r="12569" spans="46:47">
      <c r="AT12569" s="690"/>
      <c r="AU12569" s="690"/>
    </row>
    <row r="12570" spans="46:47">
      <c r="AT12570" s="690"/>
      <c r="AU12570" s="690"/>
    </row>
    <row r="12571" spans="46:47">
      <c r="AT12571" s="690"/>
      <c r="AU12571" s="690"/>
    </row>
    <row r="12572" spans="46:47">
      <c r="AT12572" s="690"/>
      <c r="AU12572" s="690"/>
    </row>
    <row r="12573" spans="46:47">
      <c r="AT12573" s="690"/>
      <c r="AU12573" s="690"/>
    </row>
    <row r="12574" spans="46:47">
      <c r="AT12574" s="690"/>
      <c r="AU12574" s="690"/>
    </row>
    <row r="12575" spans="46:47">
      <c r="AT12575" s="690"/>
      <c r="AU12575" s="690"/>
    </row>
    <row r="12576" spans="46:47">
      <c r="AT12576" s="690"/>
      <c r="AU12576" s="690"/>
    </row>
    <row r="12577" spans="46:47">
      <c r="AT12577" s="690"/>
      <c r="AU12577" s="690"/>
    </row>
    <row r="12578" spans="46:47">
      <c r="AT12578" s="690"/>
      <c r="AU12578" s="690"/>
    </row>
    <row r="12579" spans="46:47">
      <c r="AT12579" s="690"/>
      <c r="AU12579" s="690"/>
    </row>
    <row r="12580" spans="46:47">
      <c r="AT12580" s="690"/>
      <c r="AU12580" s="690"/>
    </row>
    <row r="12581" spans="46:47">
      <c r="AT12581" s="690"/>
      <c r="AU12581" s="690"/>
    </row>
    <row r="12582" spans="46:47">
      <c r="AT12582" s="690"/>
      <c r="AU12582" s="690"/>
    </row>
    <row r="12583" spans="46:47">
      <c r="AT12583" s="690"/>
      <c r="AU12583" s="690"/>
    </row>
    <row r="12584" spans="46:47">
      <c r="AT12584" s="690"/>
      <c r="AU12584" s="690"/>
    </row>
    <row r="12585" spans="46:47">
      <c r="AT12585" s="690"/>
      <c r="AU12585" s="690"/>
    </row>
    <row r="12586" spans="46:47">
      <c r="AT12586" s="690"/>
      <c r="AU12586" s="690"/>
    </row>
    <row r="12587" spans="46:47">
      <c r="AT12587" s="690"/>
      <c r="AU12587" s="690"/>
    </row>
    <row r="12588" spans="46:47">
      <c r="AT12588" s="690"/>
      <c r="AU12588" s="690"/>
    </row>
    <row r="12589" spans="46:47">
      <c r="AT12589" s="690"/>
      <c r="AU12589" s="690"/>
    </row>
    <row r="12590" spans="46:47">
      <c r="AT12590" s="690"/>
      <c r="AU12590" s="690"/>
    </row>
    <row r="12591" spans="46:47">
      <c r="AT12591" s="690"/>
      <c r="AU12591" s="690"/>
    </row>
    <row r="12592" spans="46:47">
      <c r="AT12592" s="690"/>
      <c r="AU12592" s="690"/>
    </row>
    <row r="12593" spans="46:47">
      <c r="AT12593" s="690"/>
      <c r="AU12593" s="690"/>
    </row>
    <row r="12594" spans="46:47">
      <c r="AT12594" s="690"/>
      <c r="AU12594" s="690"/>
    </row>
    <row r="12595" spans="46:47">
      <c r="AT12595" s="690"/>
      <c r="AU12595" s="690"/>
    </row>
    <row r="12596" spans="46:47">
      <c r="AT12596" s="690"/>
      <c r="AU12596" s="690"/>
    </row>
    <row r="12597" spans="46:47">
      <c r="AT12597" s="690"/>
      <c r="AU12597" s="690"/>
    </row>
    <row r="12598" spans="46:47">
      <c r="AT12598" s="690"/>
      <c r="AU12598" s="690"/>
    </row>
    <row r="12599" spans="46:47">
      <c r="AT12599" s="690"/>
      <c r="AU12599" s="690"/>
    </row>
    <row r="12600" spans="46:47">
      <c r="AT12600" s="690"/>
      <c r="AU12600" s="690"/>
    </row>
    <row r="12601" spans="46:47">
      <c r="AT12601" s="690"/>
      <c r="AU12601" s="690"/>
    </row>
    <row r="12602" spans="46:47">
      <c r="AT12602" s="690"/>
      <c r="AU12602" s="690"/>
    </row>
    <row r="12603" spans="46:47">
      <c r="AT12603" s="690"/>
      <c r="AU12603" s="690"/>
    </row>
    <row r="12604" spans="46:47">
      <c r="AT12604" s="690"/>
      <c r="AU12604" s="690"/>
    </row>
    <row r="12605" spans="46:47">
      <c r="AT12605" s="690"/>
      <c r="AU12605" s="690"/>
    </row>
    <row r="12606" spans="46:47">
      <c r="AT12606" s="690"/>
      <c r="AU12606" s="690"/>
    </row>
    <row r="12607" spans="46:47">
      <c r="AT12607" s="690"/>
      <c r="AU12607" s="690"/>
    </row>
    <row r="12608" spans="46:47">
      <c r="AT12608" s="690"/>
      <c r="AU12608" s="690"/>
    </row>
    <row r="12609" spans="46:47">
      <c r="AT12609" s="690"/>
      <c r="AU12609" s="690"/>
    </row>
    <row r="12610" spans="46:47">
      <c r="AT12610" s="690"/>
      <c r="AU12610" s="690"/>
    </row>
    <row r="12611" spans="46:47">
      <c r="AT12611" s="690"/>
      <c r="AU12611" s="690"/>
    </row>
    <row r="12612" spans="46:47">
      <c r="AT12612" s="690"/>
      <c r="AU12612" s="690"/>
    </row>
    <row r="12613" spans="46:47">
      <c r="AT12613" s="690"/>
      <c r="AU12613" s="690"/>
    </row>
    <row r="12614" spans="46:47">
      <c r="AT12614" s="690"/>
      <c r="AU12614" s="690"/>
    </row>
    <row r="12615" spans="46:47">
      <c r="AT12615" s="690"/>
      <c r="AU12615" s="690"/>
    </row>
    <row r="12616" spans="46:47">
      <c r="AT12616" s="690"/>
      <c r="AU12616" s="690"/>
    </row>
    <row r="12617" spans="46:47">
      <c r="AT12617" s="690"/>
      <c r="AU12617" s="690"/>
    </row>
    <row r="12618" spans="46:47">
      <c r="AT12618" s="690"/>
      <c r="AU12618" s="690"/>
    </row>
    <row r="12619" spans="46:47">
      <c r="AT12619" s="690"/>
      <c r="AU12619" s="690"/>
    </row>
    <row r="12620" spans="46:47">
      <c r="AT12620" s="690"/>
      <c r="AU12620" s="690"/>
    </row>
    <row r="12621" spans="46:47">
      <c r="AT12621" s="690"/>
      <c r="AU12621" s="690"/>
    </row>
    <row r="12622" spans="46:47">
      <c r="AT12622" s="690"/>
      <c r="AU12622" s="690"/>
    </row>
    <row r="12623" spans="46:47">
      <c r="AT12623" s="690"/>
      <c r="AU12623" s="690"/>
    </row>
    <row r="12624" spans="46:47">
      <c r="AT12624" s="690"/>
      <c r="AU12624" s="690"/>
    </row>
    <row r="12625" spans="46:47">
      <c r="AT12625" s="690"/>
      <c r="AU12625" s="690"/>
    </row>
    <row r="12626" spans="46:47">
      <c r="AT12626" s="690"/>
      <c r="AU12626" s="690"/>
    </row>
    <row r="12627" spans="46:47">
      <c r="AT12627" s="690"/>
      <c r="AU12627" s="690"/>
    </row>
    <row r="12628" spans="46:47">
      <c r="AT12628" s="690"/>
      <c r="AU12628" s="690"/>
    </row>
    <row r="12629" spans="46:47">
      <c r="AT12629" s="690"/>
      <c r="AU12629" s="690"/>
    </row>
    <row r="12630" spans="46:47">
      <c r="AT12630" s="690"/>
      <c r="AU12630" s="690"/>
    </row>
    <row r="12631" spans="46:47">
      <c r="AT12631" s="690"/>
      <c r="AU12631" s="690"/>
    </row>
    <row r="12632" spans="46:47">
      <c r="AT12632" s="690"/>
      <c r="AU12632" s="690"/>
    </row>
    <row r="12633" spans="46:47">
      <c r="AT12633" s="690"/>
      <c r="AU12633" s="690"/>
    </row>
    <row r="12634" spans="46:47">
      <c r="AT12634" s="690"/>
      <c r="AU12634" s="690"/>
    </row>
    <row r="12635" spans="46:47">
      <c r="AT12635" s="690"/>
      <c r="AU12635" s="690"/>
    </row>
    <row r="12636" spans="46:47">
      <c r="AT12636" s="690"/>
      <c r="AU12636" s="690"/>
    </row>
    <row r="12637" spans="46:47">
      <c r="AT12637" s="690"/>
      <c r="AU12637" s="690"/>
    </row>
    <row r="12638" spans="46:47">
      <c r="AT12638" s="690"/>
      <c r="AU12638" s="690"/>
    </row>
    <row r="12639" spans="46:47">
      <c r="AT12639" s="690"/>
      <c r="AU12639" s="690"/>
    </row>
    <row r="12640" spans="46:47">
      <c r="AT12640" s="690"/>
      <c r="AU12640" s="690"/>
    </row>
    <row r="12641" spans="46:47">
      <c r="AT12641" s="690"/>
      <c r="AU12641" s="690"/>
    </row>
    <row r="12642" spans="46:47">
      <c r="AT12642" s="690"/>
      <c r="AU12642" s="690"/>
    </row>
    <row r="12643" spans="46:47">
      <c r="AT12643" s="690"/>
      <c r="AU12643" s="690"/>
    </row>
    <row r="12644" spans="46:47">
      <c r="AT12644" s="690"/>
      <c r="AU12644" s="690"/>
    </row>
    <row r="12645" spans="46:47">
      <c r="AT12645" s="690"/>
      <c r="AU12645" s="690"/>
    </row>
    <row r="12646" spans="46:47">
      <c r="AT12646" s="690"/>
      <c r="AU12646" s="690"/>
    </row>
    <row r="12647" spans="46:47">
      <c r="AT12647" s="690"/>
      <c r="AU12647" s="690"/>
    </row>
    <row r="12648" spans="46:47">
      <c r="AT12648" s="690"/>
      <c r="AU12648" s="690"/>
    </row>
    <row r="12649" spans="46:47">
      <c r="AT12649" s="690"/>
      <c r="AU12649" s="690"/>
    </row>
    <row r="12650" spans="46:47">
      <c r="AT12650" s="690"/>
      <c r="AU12650" s="690"/>
    </row>
    <row r="12651" spans="46:47">
      <c r="AT12651" s="690"/>
      <c r="AU12651" s="690"/>
    </row>
    <row r="12652" spans="46:47">
      <c r="AT12652" s="690"/>
      <c r="AU12652" s="690"/>
    </row>
    <row r="12653" spans="46:47">
      <c r="AT12653" s="690"/>
      <c r="AU12653" s="690"/>
    </row>
    <row r="12654" spans="46:47">
      <c r="AT12654" s="690"/>
      <c r="AU12654" s="690"/>
    </row>
    <row r="12655" spans="46:47">
      <c r="AT12655" s="690"/>
      <c r="AU12655" s="690"/>
    </row>
    <row r="12656" spans="46:47">
      <c r="AT12656" s="690"/>
      <c r="AU12656" s="690"/>
    </row>
    <row r="12657" spans="46:47">
      <c r="AT12657" s="690"/>
      <c r="AU12657" s="690"/>
    </row>
    <row r="12658" spans="46:47">
      <c r="AT12658" s="690"/>
      <c r="AU12658" s="690"/>
    </row>
    <row r="12659" spans="46:47">
      <c r="AT12659" s="690"/>
      <c r="AU12659" s="690"/>
    </row>
    <row r="12660" spans="46:47">
      <c r="AT12660" s="690"/>
      <c r="AU12660" s="690"/>
    </row>
    <row r="12661" spans="46:47">
      <c r="AT12661" s="690"/>
      <c r="AU12661" s="690"/>
    </row>
    <row r="12662" spans="46:47">
      <c r="AT12662" s="690"/>
      <c r="AU12662" s="690"/>
    </row>
    <row r="12663" spans="46:47">
      <c r="AT12663" s="690"/>
      <c r="AU12663" s="690"/>
    </row>
    <row r="12664" spans="46:47">
      <c r="AT12664" s="690"/>
      <c r="AU12664" s="690"/>
    </row>
    <row r="12665" spans="46:47">
      <c r="AT12665" s="690"/>
      <c r="AU12665" s="690"/>
    </row>
    <row r="12666" spans="46:47">
      <c r="AT12666" s="690"/>
      <c r="AU12666" s="690"/>
    </row>
    <row r="12667" spans="46:47">
      <c r="AT12667" s="690"/>
      <c r="AU12667" s="690"/>
    </row>
    <row r="12668" spans="46:47">
      <c r="AT12668" s="690"/>
      <c r="AU12668" s="690"/>
    </row>
    <row r="12669" spans="46:47">
      <c r="AT12669" s="690"/>
      <c r="AU12669" s="690"/>
    </row>
    <row r="12670" spans="46:47">
      <c r="AT12670" s="690"/>
      <c r="AU12670" s="690"/>
    </row>
    <row r="12671" spans="46:47">
      <c r="AT12671" s="690"/>
      <c r="AU12671" s="690"/>
    </row>
    <row r="12672" spans="46:47">
      <c r="AT12672" s="690"/>
      <c r="AU12672" s="690"/>
    </row>
    <row r="12673" spans="46:47">
      <c r="AT12673" s="690"/>
      <c r="AU12673" s="690"/>
    </row>
    <row r="12674" spans="46:47">
      <c r="AT12674" s="690"/>
      <c r="AU12674" s="690"/>
    </row>
    <row r="12675" spans="46:47">
      <c r="AT12675" s="690"/>
      <c r="AU12675" s="690"/>
    </row>
    <row r="12676" spans="46:47">
      <c r="AT12676" s="690"/>
      <c r="AU12676" s="690"/>
    </row>
    <row r="12677" spans="46:47">
      <c r="AT12677" s="690"/>
      <c r="AU12677" s="690"/>
    </row>
    <row r="12678" spans="46:47">
      <c r="AT12678" s="690"/>
      <c r="AU12678" s="690"/>
    </row>
    <row r="12679" spans="46:47">
      <c r="AT12679" s="690"/>
      <c r="AU12679" s="690"/>
    </row>
    <row r="12680" spans="46:47">
      <c r="AT12680" s="690"/>
      <c r="AU12680" s="690"/>
    </row>
    <row r="12681" spans="46:47">
      <c r="AT12681" s="690"/>
      <c r="AU12681" s="690"/>
    </row>
    <row r="12682" spans="46:47">
      <c r="AT12682" s="690"/>
      <c r="AU12682" s="690"/>
    </row>
    <row r="12683" spans="46:47">
      <c r="AT12683" s="690"/>
      <c r="AU12683" s="690"/>
    </row>
    <row r="12684" spans="46:47">
      <c r="AT12684" s="690"/>
      <c r="AU12684" s="690"/>
    </row>
    <row r="12685" spans="46:47">
      <c r="AT12685" s="690"/>
      <c r="AU12685" s="690"/>
    </row>
    <row r="12686" spans="46:47">
      <c r="AT12686" s="690"/>
      <c r="AU12686" s="690"/>
    </row>
    <row r="12687" spans="46:47">
      <c r="AT12687" s="690"/>
      <c r="AU12687" s="690"/>
    </row>
    <row r="12688" spans="46:47">
      <c r="AT12688" s="690"/>
      <c r="AU12688" s="690"/>
    </row>
    <row r="12689" spans="46:47">
      <c r="AT12689" s="690"/>
      <c r="AU12689" s="690"/>
    </row>
    <row r="12690" spans="46:47">
      <c r="AT12690" s="690"/>
      <c r="AU12690" s="690"/>
    </row>
    <row r="12691" spans="46:47">
      <c r="AT12691" s="690"/>
      <c r="AU12691" s="690"/>
    </row>
    <row r="12692" spans="46:47">
      <c r="AT12692" s="690"/>
      <c r="AU12692" s="690"/>
    </row>
    <row r="12693" spans="46:47">
      <c r="AT12693" s="690"/>
      <c r="AU12693" s="690"/>
    </row>
    <row r="12694" spans="46:47">
      <c r="AT12694" s="690"/>
      <c r="AU12694" s="690"/>
    </row>
    <row r="12695" spans="46:47">
      <c r="AT12695" s="690"/>
      <c r="AU12695" s="690"/>
    </row>
    <row r="12696" spans="46:47">
      <c r="AT12696" s="690"/>
      <c r="AU12696" s="690"/>
    </row>
    <row r="12697" spans="46:47">
      <c r="AT12697" s="690"/>
      <c r="AU12697" s="690"/>
    </row>
    <row r="12698" spans="46:47">
      <c r="AT12698" s="690"/>
      <c r="AU12698" s="690"/>
    </row>
    <row r="12699" spans="46:47">
      <c r="AT12699" s="690"/>
      <c r="AU12699" s="690"/>
    </row>
    <row r="12700" spans="46:47">
      <c r="AT12700" s="690"/>
      <c r="AU12700" s="690"/>
    </row>
    <row r="12701" spans="46:47">
      <c r="AT12701" s="690"/>
      <c r="AU12701" s="690"/>
    </row>
    <row r="12702" spans="46:47">
      <c r="AT12702" s="690"/>
      <c r="AU12702" s="690"/>
    </row>
    <row r="12703" spans="46:47">
      <c r="AT12703" s="690"/>
      <c r="AU12703" s="690"/>
    </row>
    <row r="12704" spans="46:47">
      <c r="AT12704" s="690"/>
      <c r="AU12704" s="690"/>
    </row>
    <row r="12705" spans="46:47">
      <c r="AT12705" s="690"/>
      <c r="AU12705" s="690"/>
    </row>
    <row r="12706" spans="46:47">
      <c r="AT12706" s="690"/>
      <c r="AU12706" s="690"/>
    </row>
    <row r="12707" spans="46:47">
      <c r="AT12707" s="690"/>
      <c r="AU12707" s="690"/>
    </row>
    <row r="12708" spans="46:47">
      <c r="AT12708" s="690"/>
      <c r="AU12708" s="690"/>
    </row>
    <row r="12709" spans="46:47">
      <c r="AT12709" s="690"/>
      <c r="AU12709" s="690"/>
    </row>
    <row r="12710" spans="46:47">
      <c r="AT12710" s="690"/>
      <c r="AU12710" s="690"/>
    </row>
    <row r="12711" spans="46:47">
      <c r="AT12711" s="690"/>
      <c r="AU12711" s="690"/>
    </row>
    <row r="12712" spans="46:47">
      <c r="AT12712" s="690"/>
      <c r="AU12712" s="690"/>
    </row>
    <row r="12713" spans="46:47">
      <c r="AT12713" s="690"/>
      <c r="AU12713" s="690"/>
    </row>
    <row r="12714" spans="46:47">
      <c r="AT12714" s="690"/>
      <c r="AU12714" s="690"/>
    </row>
    <row r="12715" spans="46:47">
      <c r="AT12715" s="690"/>
      <c r="AU12715" s="690"/>
    </row>
    <row r="12716" spans="46:47">
      <c r="AT12716" s="690"/>
      <c r="AU12716" s="690"/>
    </row>
    <row r="12717" spans="46:47">
      <c r="AT12717" s="690"/>
      <c r="AU12717" s="690"/>
    </row>
    <row r="12718" spans="46:47">
      <c r="AT12718" s="690"/>
      <c r="AU12718" s="690"/>
    </row>
    <row r="12719" spans="46:47">
      <c r="AT12719" s="690"/>
      <c r="AU12719" s="690"/>
    </row>
    <row r="12720" spans="46:47">
      <c r="AT12720" s="690"/>
      <c r="AU12720" s="690"/>
    </row>
    <row r="12721" spans="46:47">
      <c r="AT12721" s="690"/>
      <c r="AU12721" s="690"/>
    </row>
    <row r="12722" spans="46:47">
      <c r="AT12722" s="690"/>
      <c r="AU12722" s="690"/>
    </row>
    <row r="12723" spans="46:47">
      <c r="AT12723" s="690"/>
      <c r="AU12723" s="690"/>
    </row>
    <row r="12724" spans="46:47">
      <c r="AT12724" s="690"/>
      <c r="AU12724" s="690"/>
    </row>
    <row r="12725" spans="46:47">
      <c r="AT12725" s="690"/>
      <c r="AU12725" s="690"/>
    </row>
    <row r="12726" spans="46:47">
      <c r="AT12726" s="690"/>
      <c r="AU12726" s="690"/>
    </row>
    <row r="12727" spans="46:47">
      <c r="AT12727" s="690"/>
      <c r="AU12727" s="690"/>
    </row>
    <row r="12728" spans="46:47">
      <c r="AT12728" s="690"/>
      <c r="AU12728" s="690"/>
    </row>
    <row r="12729" spans="46:47">
      <c r="AT12729" s="690"/>
      <c r="AU12729" s="690"/>
    </row>
    <row r="12730" spans="46:47">
      <c r="AT12730" s="690"/>
      <c r="AU12730" s="690"/>
    </row>
    <row r="12731" spans="46:47">
      <c r="AT12731" s="690"/>
      <c r="AU12731" s="690"/>
    </row>
    <row r="12732" spans="46:47">
      <c r="AT12732" s="690"/>
      <c r="AU12732" s="690"/>
    </row>
    <row r="12733" spans="46:47">
      <c r="AT12733" s="690"/>
      <c r="AU12733" s="690"/>
    </row>
    <row r="12734" spans="46:47">
      <c r="AT12734" s="690"/>
      <c r="AU12734" s="690"/>
    </row>
    <row r="12735" spans="46:47">
      <c r="AT12735" s="690"/>
      <c r="AU12735" s="690"/>
    </row>
    <row r="12736" spans="46:47">
      <c r="AT12736" s="690"/>
      <c r="AU12736" s="690"/>
    </row>
    <row r="12737" spans="46:47">
      <c r="AT12737" s="690"/>
      <c r="AU12737" s="690"/>
    </row>
    <row r="12738" spans="46:47">
      <c r="AT12738" s="690"/>
      <c r="AU12738" s="690"/>
    </row>
    <row r="12739" spans="46:47">
      <c r="AT12739" s="690"/>
      <c r="AU12739" s="690"/>
    </row>
    <row r="12740" spans="46:47">
      <c r="AT12740" s="690"/>
      <c r="AU12740" s="690"/>
    </row>
    <row r="12741" spans="46:47">
      <c r="AT12741" s="690"/>
      <c r="AU12741" s="690"/>
    </row>
    <row r="12742" spans="46:47">
      <c r="AT12742" s="690"/>
      <c r="AU12742" s="690"/>
    </row>
    <row r="12743" spans="46:47">
      <c r="AT12743" s="690"/>
      <c r="AU12743" s="690"/>
    </row>
    <row r="12744" spans="46:47">
      <c r="AT12744" s="690"/>
      <c r="AU12744" s="690"/>
    </row>
    <row r="12745" spans="46:47">
      <c r="AT12745" s="690"/>
      <c r="AU12745" s="690"/>
    </row>
    <row r="12746" spans="46:47">
      <c r="AT12746" s="690"/>
      <c r="AU12746" s="690"/>
    </row>
    <row r="12747" spans="46:47">
      <c r="AT12747" s="690"/>
      <c r="AU12747" s="690"/>
    </row>
    <row r="12748" spans="46:47">
      <c r="AT12748" s="690"/>
      <c r="AU12748" s="690"/>
    </row>
    <row r="12749" spans="46:47">
      <c r="AT12749" s="690"/>
      <c r="AU12749" s="690"/>
    </row>
    <row r="12750" spans="46:47">
      <c r="AT12750" s="690"/>
      <c r="AU12750" s="690"/>
    </row>
    <row r="12751" spans="46:47">
      <c r="AT12751" s="690"/>
      <c r="AU12751" s="690"/>
    </row>
    <row r="12752" spans="46:47">
      <c r="AT12752" s="690"/>
      <c r="AU12752" s="690"/>
    </row>
    <row r="12753" spans="46:47">
      <c r="AT12753" s="690"/>
      <c r="AU12753" s="690"/>
    </row>
    <row r="12754" spans="46:47">
      <c r="AT12754" s="690"/>
      <c r="AU12754" s="690"/>
    </row>
    <row r="12755" spans="46:47">
      <c r="AT12755" s="690"/>
      <c r="AU12755" s="690"/>
    </row>
    <row r="12756" spans="46:47">
      <c r="AT12756" s="690"/>
      <c r="AU12756" s="690"/>
    </row>
    <row r="12757" spans="46:47">
      <c r="AT12757" s="690"/>
      <c r="AU12757" s="690"/>
    </row>
    <row r="12758" spans="46:47">
      <c r="AT12758" s="690"/>
      <c r="AU12758" s="690"/>
    </row>
    <row r="12759" spans="46:47">
      <c r="AT12759" s="690"/>
      <c r="AU12759" s="690"/>
    </row>
    <row r="12760" spans="46:47">
      <c r="AT12760" s="690"/>
      <c r="AU12760" s="690"/>
    </row>
    <row r="12761" spans="46:47">
      <c r="AT12761" s="690"/>
      <c r="AU12761" s="690"/>
    </row>
    <row r="12762" spans="46:47">
      <c r="AT12762" s="690"/>
      <c r="AU12762" s="690"/>
    </row>
    <row r="12763" spans="46:47">
      <c r="AT12763" s="690"/>
      <c r="AU12763" s="690"/>
    </row>
    <row r="12764" spans="46:47">
      <c r="AT12764" s="690"/>
      <c r="AU12764" s="690"/>
    </row>
    <row r="12765" spans="46:47">
      <c r="AT12765" s="690"/>
      <c r="AU12765" s="690"/>
    </row>
    <row r="12766" spans="46:47">
      <c r="AT12766" s="690"/>
      <c r="AU12766" s="690"/>
    </row>
    <row r="12767" spans="46:47">
      <c r="AT12767" s="690"/>
      <c r="AU12767" s="690"/>
    </row>
    <row r="12768" spans="46:47">
      <c r="AT12768" s="690"/>
      <c r="AU12768" s="690"/>
    </row>
    <row r="12769" spans="46:47">
      <c r="AT12769" s="690"/>
      <c r="AU12769" s="690"/>
    </row>
    <row r="12770" spans="46:47">
      <c r="AT12770" s="690"/>
      <c r="AU12770" s="690"/>
    </row>
    <row r="12771" spans="46:47">
      <c r="AT12771" s="690"/>
      <c r="AU12771" s="690"/>
    </row>
    <row r="12772" spans="46:47">
      <c r="AT12772" s="690"/>
      <c r="AU12772" s="690"/>
    </row>
    <row r="12773" spans="46:47">
      <c r="AT12773" s="690"/>
      <c r="AU12773" s="690"/>
    </row>
    <row r="12774" spans="46:47">
      <c r="AT12774" s="690"/>
      <c r="AU12774" s="690"/>
    </row>
    <row r="12775" spans="46:47">
      <c r="AT12775" s="690"/>
      <c r="AU12775" s="690"/>
    </row>
    <row r="12776" spans="46:47">
      <c r="AT12776" s="690"/>
      <c r="AU12776" s="690"/>
    </row>
    <row r="12777" spans="46:47">
      <c r="AT12777" s="690"/>
      <c r="AU12777" s="690"/>
    </row>
    <row r="12778" spans="46:47">
      <c r="AT12778" s="690"/>
      <c r="AU12778" s="690"/>
    </row>
    <row r="12779" spans="46:47">
      <c r="AT12779" s="690"/>
      <c r="AU12779" s="690"/>
    </row>
    <row r="12780" spans="46:47">
      <c r="AT12780" s="690"/>
      <c r="AU12780" s="690"/>
    </row>
    <row r="12781" spans="46:47">
      <c r="AT12781" s="690"/>
      <c r="AU12781" s="690"/>
    </row>
    <row r="12782" spans="46:47">
      <c r="AT12782" s="690"/>
      <c r="AU12782" s="690"/>
    </row>
    <row r="12783" spans="46:47">
      <c r="AT12783" s="690"/>
      <c r="AU12783" s="690"/>
    </row>
    <row r="12784" spans="46:47">
      <c r="AT12784" s="690"/>
      <c r="AU12784" s="690"/>
    </row>
    <row r="12785" spans="46:47">
      <c r="AT12785" s="690"/>
      <c r="AU12785" s="690"/>
    </row>
    <row r="12786" spans="46:47">
      <c r="AT12786" s="690"/>
      <c r="AU12786" s="690"/>
    </row>
    <row r="12787" spans="46:47">
      <c r="AT12787" s="690"/>
      <c r="AU12787" s="690"/>
    </row>
    <row r="12788" spans="46:47">
      <c r="AT12788" s="690"/>
      <c r="AU12788" s="690"/>
    </row>
    <row r="12789" spans="46:47">
      <c r="AT12789" s="690"/>
      <c r="AU12789" s="690"/>
    </row>
    <row r="12790" spans="46:47">
      <c r="AT12790" s="690"/>
      <c r="AU12790" s="690"/>
    </row>
    <row r="12791" spans="46:47">
      <c r="AT12791" s="690"/>
      <c r="AU12791" s="690"/>
    </row>
    <row r="12792" spans="46:47">
      <c r="AT12792" s="690"/>
      <c r="AU12792" s="690"/>
    </row>
    <row r="12793" spans="46:47">
      <c r="AT12793" s="690"/>
      <c r="AU12793" s="690"/>
    </row>
    <row r="12794" spans="46:47">
      <c r="AT12794" s="690"/>
      <c r="AU12794" s="690"/>
    </row>
    <row r="12795" spans="46:47">
      <c r="AT12795" s="690"/>
      <c r="AU12795" s="690"/>
    </row>
    <row r="12796" spans="46:47">
      <c r="AT12796" s="690"/>
      <c r="AU12796" s="690"/>
    </row>
    <row r="12797" spans="46:47">
      <c r="AT12797" s="690"/>
      <c r="AU12797" s="690"/>
    </row>
    <row r="12798" spans="46:47">
      <c r="AT12798" s="690"/>
      <c r="AU12798" s="690"/>
    </row>
    <row r="12799" spans="46:47">
      <c r="AT12799" s="690"/>
      <c r="AU12799" s="690"/>
    </row>
    <row r="12800" spans="46:47">
      <c r="AT12800" s="690"/>
      <c r="AU12800" s="690"/>
    </row>
    <row r="12801" spans="46:47">
      <c r="AT12801" s="690"/>
      <c r="AU12801" s="690"/>
    </row>
    <row r="12802" spans="46:47">
      <c r="AT12802" s="690"/>
      <c r="AU12802" s="690"/>
    </row>
    <row r="12803" spans="46:47">
      <c r="AT12803" s="690"/>
      <c r="AU12803" s="690"/>
    </row>
    <row r="12804" spans="46:47">
      <c r="AT12804" s="690"/>
      <c r="AU12804" s="690"/>
    </row>
    <row r="12805" spans="46:47">
      <c r="AT12805" s="690"/>
      <c r="AU12805" s="690"/>
    </row>
    <row r="12806" spans="46:47">
      <c r="AT12806" s="690"/>
      <c r="AU12806" s="690"/>
    </row>
    <row r="12807" spans="46:47">
      <c r="AT12807" s="690"/>
      <c r="AU12807" s="690"/>
    </row>
    <row r="12808" spans="46:47">
      <c r="AT12808" s="690"/>
      <c r="AU12808" s="690"/>
    </row>
    <row r="12809" spans="46:47">
      <c r="AT12809" s="690"/>
      <c r="AU12809" s="690"/>
    </row>
    <row r="12810" spans="46:47">
      <c r="AT12810" s="690"/>
      <c r="AU12810" s="690"/>
    </row>
    <row r="12811" spans="46:47">
      <c r="AT12811" s="690"/>
      <c r="AU12811" s="690"/>
    </row>
    <row r="12812" spans="46:47">
      <c r="AT12812" s="690"/>
      <c r="AU12812" s="690"/>
    </row>
    <row r="12813" spans="46:47">
      <c r="AT12813" s="690"/>
      <c r="AU12813" s="690"/>
    </row>
    <row r="12814" spans="46:47">
      <c r="AT12814" s="690"/>
      <c r="AU12814" s="690"/>
    </row>
    <row r="12815" spans="46:47">
      <c r="AT12815" s="690"/>
      <c r="AU12815" s="690"/>
    </row>
    <row r="12816" spans="46:47">
      <c r="AT12816" s="690"/>
      <c r="AU12816" s="690"/>
    </row>
    <row r="12817" spans="46:47">
      <c r="AT12817" s="690"/>
      <c r="AU12817" s="690"/>
    </row>
    <row r="12818" spans="46:47">
      <c r="AT12818" s="690"/>
      <c r="AU12818" s="690"/>
    </row>
    <row r="12819" spans="46:47">
      <c r="AT12819" s="690"/>
      <c r="AU12819" s="690"/>
    </row>
    <row r="12820" spans="46:47">
      <c r="AT12820" s="690"/>
      <c r="AU12820" s="690"/>
    </row>
    <row r="12821" spans="46:47">
      <c r="AT12821" s="690"/>
      <c r="AU12821" s="690"/>
    </row>
    <row r="12822" spans="46:47">
      <c r="AT12822" s="690"/>
      <c r="AU12822" s="690"/>
    </row>
    <row r="12823" spans="46:47">
      <c r="AT12823" s="690"/>
      <c r="AU12823" s="690"/>
    </row>
    <row r="12824" spans="46:47">
      <c r="AT12824" s="690"/>
      <c r="AU12824" s="690"/>
    </row>
    <row r="12825" spans="46:47">
      <c r="AT12825" s="690"/>
      <c r="AU12825" s="690"/>
    </row>
    <row r="12826" spans="46:47">
      <c r="AT12826" s="690"/>
      <c r="AU12826" s="690"/>
    </row>
    <row r="12827" spans="46:47">
      <c r="AT12827" s="690"/>
      <c r="AU12827" s="690"/>
    </row>
    <row r="12828" spans="46:47">
      <c r="AT12828" s="690"/>
      <c r="AU12828" s="690"/>
    </row>
    <row r="12829" spans="46:47">
      <c r="AT12829" s="690"/>
      <c r="AU12829" s="690"/>
    </row>
    <row r="12830" spans="46:47">
      <c r="AT12830" s="690"/>
      <c r="AU12830" s="690"/>
    </row>
    <row r="12831" spans="46:47">
      <c r="AT12831" s="690"/>
      <c r="AU12831" s="690"/>
    </row>
    <row r="12832" spans="46:47">
      <c r="AT12832" s="690"/>
      <c r="AU12832" s="690"/>
    </row>
    <row r="12833" spans="46:47">
      <c r="AT12833" s="690"/>
      <c r="AU12833" s="690"/>
    </row>
    <row r="12834" spans="46:47">
      <c r="AT12834" s="690"/>
      <c r="AU12834" s="690"/>
    </row>
    <row r="12835" spans="46:47">
      <c r="AT12835" s="690"/>
      <c r="AU12835" s="690"/>
    </row>
    <row r="12836" spans="46:47">
      <c r="AT12836" s="690"/>
      <c r="AU12836" s="690"/>
    </row>
    <row r="12837" spans="46:47">
      <c r="AT12837" s="690"/>
      <c r="AU12837" s="690"/>
    </row>
    <row r="12838" spans="46:47">
      <c r="AT12838" s="690"/>
      <c r="AU12838" s="690"/>
    </row>
    <row r="12839" spans="46:47">
      <c r="AT12839" s="690"/>
      <c r="AU12839" s="690"/>
    </row>
    <row r="12840" spans="46:47">
      <c r="AT12840" s="690"/>
      <c r="AU12840" s="690"/>
    </row>
    <row r="12841" spans="46:47">
      <c r="AT12841" s="690"/>
      <c r="AU12841" s="690"/>
    </row>
    <row r="12842" spans="46:47">
      <c r="AT12842" s="690"/>
      <c r="AU12842" s="690"/>
    </row>
    <row r="12843" spans="46:47">
      <c r="AT12843" s="690"/>
      <c r="AU12843" s="690"/>
    </row>
    <row r="12844" spans="46:47">
      <c r="AT12844" s="690"/>
      <c r="AU12844" s="690"/>
    </row>
    <row r="12845" spans="46:47">
      <c r="AT12845" s="690"/>
      <c r="AU12845" s="690"/>
    </row>
    <row r="12846" spans="46:47">
      <c r="AT12846" s="690"/>
      <c r="AU12846" s="690"/>
    </row>
    <row r="12847" spans="46:47">
      <c r="AT12847" s="690"/>
      <c r="AU12847" s="690"/>
    </row>
    <row r="12848" spans="46:47">
      <c r="AT12848" s="690"/>
      <c r="AU12848" s="690"/>
    </row>
    <row r="12849" spans="46:47">
      <c r="AT12849" s="690"/>
      <c r="AU12849" s="690"/>
    </row>
    <row r="12850" spans="46:47">
      <c r="AT12850" s="690"/>
      <c r="AU12850" s="690"/>
    </row>
    <row r="12851" spans="46:47">
      <c r="AT12851" s="690"/>
      <c r="AU12851" s="690"/>
    </row>
    <row r="12852" spans="46:47">
      <c r="AT12852" s="690"/>
      <c r="AU12852" s="690"/>
    </row>
    <row r="12853" spans="46:47">
      <c r="AT12853" s="690"/>
      <c r="AU12853" s="690"/>
    </row>
    <row r="12854" spans="46:47">
      <c r="AT12854" s="690"/>
      <c r="AU12854" s="690"/>
    </row>
    <row r="12855" spans="46:47">
      <c r="AT12855" s="690"/>
      <c r="AU12855" s="690"/>
    </row>
    <row r="12856" spans="46:47">
      <c r="AT12856" s="690"/>
      <c r="AU12856" s="690"/>
    </row>
    <row r="12857" spans="46:47">
      <c r="AT12857" s="690"/>
      <c r="AU12857" s="690"/>
    </row>
    <row r="12858" spans="46:47">
      <c r="AT12858" s="690"/>
      <c r="AU12858" s="690"/>
    </row>
    <row r="12859" spans="46:47">
      <c r="AT12859" s="690"/>
      <c r="AU12859" s="690"/>
    </row>
    <row r="12860" spans="46:47">
      <c r="AT12860" s="690"/>
      <c r="AU12860" s="690"/>
    </row>
    <row r="12861" spans="46:47">
      <c r="AT12861" s="690"/>
      <c r="AU12861" s="690"/>
    </row>
    <row r="12862" spans="46:47">
      <c r="AT12862" s="690"/>
      <c r="AU12862" s="690"/>
    </row>
    <row r="12863" spans="46:47">
      <c r="AT12863" s="690"/>
      <c r="AU12863" s="690"/>
    </row>
    <row r="12864" spans="46:47">
      <c r="AT12864" s="690"/>
      <c r="AU12864" s="690"/>
    </row>
    <row r="12865" spans="46:47">
      <c r="AT12865" s="690"/>
      <c r="AU12865" s="690"/>
    </row>
    <row r="12866" spans="46:47">
      <c r="AT12866" s="690"/>
      <c r="AU12866" s="690"/>
    </row>
    <row r="12867" spans="46:47">
      <c r="AT12867" s="690"/>
      <c r="AU12867" s="690"/>
    </row>
    <row r="12868" spans="46:47">
      <c r="AT12868" s="690"/>
      <c r="AU12868" s="690"/>
    </row>
    <row r="12869" spans="46:47">
      <c r="AT12869" s="690"/>
      <c r="AU12869" s="690"/>
    </row>
    <row r="12870" spans="46:47">
      <c r="AT12870" s="690"/>
      <c r="AU12870" s="690"/>
    </row>
    <row r="12871" spans="46:47">
      <c r="AT12871" s="690"/>
      <c r="AU12871" s="690"/>
    </row>
    <row r="12872" spans="46:47">
      <c r="AT12872" s="690"/>
      <c r="AU12872" s="690"/>
    </row>
    <row r="12873" spans="46:47">
      <c r="AT12873" s="690"/>
      <c r="AU12873" s="690"/>
    </row>
    <row r="12874" spans="46:47">
      <c r="AT12874" s="690"/>
      <c r="AU12874" s="690"/>
    </row>
    <row r="12875" spans="46:47">
      <c r="AT12875" s="690"/>
      <c r="AU12875" s="690"/>
    </row>
    <row r="12876" spans="46:47">
      <c r="AT12876" s="690"/>
      <c r="AU12876" s="690"/>
    </row>
    <row r="12877" spans="46:47">
      <c r="AT12877" s="690"/>
      <c r="AU12877" s="690"/>
    </row>
    <row r="12878" spans="46:47">
      <c r="AT12878" s="690"/>
      <c r="AU12878" s="690"/>
    </row>
    <row r="12879" spans="46:47">
      <c r="AT12879" s="690"/>
      <c r="AU12879" s="690"/>
    </row>
    <row r="12880" spans="46:47">
      <c r="AT12880" s="690"/>
      <c r="AU12880" s="690"/>
    </row>
    <row r="12881" spans="46:47">
      <c r="AT12881" s="690"/>
      <c r="AU12881" s="690"/>
    </row>
    <row r="12882" spans="46:47">
      <c r="AT12882" s="690"/>
      <c r="AU12882" s="690"/>
    </row>
    <row r="12883" spans="46:47">
      <c r="AT12883" s="690"/>
      <c r="AU12883" s="690"/>
    </row>
    <row r="12884" spans="46:47">
      <c r="AT12884" s="690"/>
      <c r="AU12884" s="690"/>
    </row>
    <row r="12885" spans="46:47">
      <c r="AT12885" s="690"/>
      <c r="AU12885" s="690"/>
    </row>
    <row r="12886" spans="46:47">
      <c r="AT12886" s="690"/>
      <c r="AU12886" s="690"/>
    </row>
    <row r="12887" spans="46:47">
      <c r="AT12887" s="690"/>
      <c r="AU12887" s="690"/>
    </row>
    <row r="12888" spans="46:47">
      <c r="AT12888" s="690"/>
      <c r="AU12888" s="690"/>
    </row>
    <row r="12889" spans="46:47">
      <c r="AT12889" s="690"/>
      <c r="AU12889" s="690"/>
    </row>
    <row r="12890" spans="46:47">
      <c r="AT12890" s="690"/>
      <c r="AU12890" s="690"/>
    </row>
    <row r="12891" spans="46:47">
      <c r="AT12891" s="690"/>
      <c r="AU12891" s="690"/>
    </row>
    <row r="12892" spans="46:47">
      <c r="AT12892" s="690"/>
      <c r="AU12892" s="690"/>
    </row>
    <row r="12893" spans="46:47">
      <c r="AT12893" s="690"/>
      <c r="AU12893" s="690"/>
    </row>
    <row r="12894" spans="46:47">
      <c r="AT12894" s="690"/>
      <c r="AU12894" s="690"/>
    </row>
    <row r="12895" spans="46:47">
      <c r="AT12895" s="690"/>
      <c r="AU12895" s="690"/>
    </row>
    <row r="12896" spans="46:47">
      <c r="AT12896" s="690"/>
      <c r="AU12896" s="690"/>
    </row>
    <row r="12897" spans="46:47">
      <c r="AT12897" s="690"/>
      <c r="AU12897" s="690"/>
    </row>
    <row r="12898" spans="46:47">
      <c r="AT12898" s="690"/>
      <c r="AU12898" s="690"/>
    </row>
    <row r="12899" spans="46:47">
      <c r="AT12899" s="690"/>
      <c r="AU12899" s="690"/>
    </row>
    <row r="12900" spans="46:47">
      <c r="AT12900" s="690"/>
      <c r="AU12900" s="690"/>
    </row>
    <row r="12901" spans="46:47">
      <c r="AT12901" s="690"/>
      <c r="AU12901" s="690"/>
    </row>
    <row r="12902" spans="46:47">
      <c r="AT12902" s="690"/>
      <c r="AU12902" s="690"/>
    </row>
    <row r="12903" spans="46:47">
      <c r="AT12903" s="690"/>
      <c r="AU12903" s="690"/>
    </row>
    <row r="12904" spans="46:47">
      <c r="AT12904" s="690"/>
      <c r="AU12904" s="690"/>
    </row>
    <row r="12905" spans="46:47">
      <c r="AT12905" s="690"/>
      <c r="AU12905" s="690"/>
    </row>
    <row r="12906" spans="46:47">
      <c r="AT12906" s="690"/>
      <c r="AU12906" s="690"/>
    </row>
    <row r="12907" spans="46:47">
      <c r="AT12907" s="690"/>
      <c r="AU12907" s="690"/>
    </row>
    <row r="12908" spans="46:47">
      <c r="AT12908" s="690"/>
      <c r="AU12908" s="690"/>
    </row>
    <row r="12909" spans="46:47">
      <c r="AT12909" s="690"/>
      <c r="AU12909" s="690"/>
    </row>
    <row r="12910" spans="46:47">
      <c r="AT12910" s="690"/>
      <c r="AU12910" s="690"/>
    </row>
    <row r="12911" spans="46:47">
      <c r="AT12911" s="690"/>
      <c r="AU12911" s="690"/>
    </row>
    <row r="12912" spans="46:47">
      <c r="AT12912" s="690"/>
      <c r="AU12912" s="690"/>
    </row>
    <row r="12913" spans="46:47">
      <c r="AT12913" s="690"/>
      <c r="AU12913" s="690"/>
    </row>
    <row r="12914" spans="46:47">
      <c r="AT12914" s="690"/>
      <c r="AU12914" s="690"/>
    </row>
    <row r="12915" spans="46:47">
      <c r="AT12915" s="690"/>
      <c r="AU12915" s="690"/>
    </row>
    <row r="12916" spans="46:47">
      <c r="AT12916" s="690"/>
      <c r="AU12916" s="690"/>
    </row>
    <row r="12917" spans="46:47">
      <c r="AT12917" s="690"/>
      <c r="AU12917" s="690"/>
    </row>
    <row r="12918" spans="46:47">
      <c r="AT12918" s="690"/>
      <c r="AU12918" s="690"/>
    </row>
    <row r="12919" spans="46:47">
      <c r="AT12919" s="690"/>
      <c r="AU12919" s="690"/>
    </row>
    <row r="12920" spans="46:47">
      <c r="AT12920" s="690"/>
      <c r="AU12920" s="690"/>
    </row>
    <row r="12921" spans="46:47">
      <c r="AT12921" s="690"/>
      <c r="AU12921" s="690"/>
    </row>
    <row r="12922" spans="46:47">
      <c r="AT12922" s="690"/>
      <c r="AU12922" s="690"/>
    </row>
    <row r="12923" spans="46:47">
      <c r="AT12923" s="690"/>
      <c r="AU12923" s="690"/>
    </row>
    <row r="12924" spans="46:47">
      <c r="AT12924" s="690"/>
      <c r="AU12924" s="690"/>
    </row>
    <row r="12925" spans="46:47">
      <c r="AT12925" s="690"/>
      <c r="AU12925" s="690"/>
    </row>
    <row r="12926" spans="46:47">
      <c r="AT12926" s="690"/>
      <c r="AU12926" s="690"/>
    </row>
    <row r="12927" spans="46:47">
      <c r="AT12927" s="690"/>
      <c r="AU12927" s="690"/>
    </row>
    <row r="12928" spans="46:47">
      <c r="AT12928" s="690"/>
      <c r="AU12928" s="690"/>
    </row>
    <row r="12929" spans="46:47">
      <c r="AT12929" s="690"/>
      <c r="AU12929" s="690"/>
    </row>
    <row r="12930" spans="46:47">
      <c r="AT12930" s="690"/>
      <c r="AU12930" s="690"/>
    </row>
    <row r="12931" spans="46:47">
      <c r="AT12931" s="690"/>
      <c r="AU12931" s="690"/>
    </row>
    <row r="12932" spans="46:47">
      <c r="AT12932" s="690"/>
      <c r="AU12932" s="690"/>
    </row>
    <row r="12933" spans="46:47">
      <c r="AT12933" s="690"/>
      <c r="AU12933" s="690"/>
    </row>
    <row r="12934" spans="46:47">
      <c r="AT12934" s="690"/>
      <c r="AU12934" s="690"/>
    </row>
    <row r="12935" spans="46:47">
      <c r="AT12935" s="690"/>
      <c r="AU12935" s="690"/>
    </row>
    <row r="12936" spans="46:47">
      <c r="AT12936" s="690"/>
      <c r="AU12936" s="690"/>
    </row>
    <row r="12937" spans="46:47">
      <c r="AT12937" s="690"/>
      <c r="AU12937" s="690"/>
    </row>
    <row r="12938" spans="46:47">
      <c r="AT12938" s="690"/>
      <c r="AU12938" s="690"/>
    </row>
    <row r="12939" spans="46:47">
      <c r="AT12939" s="690"/>
      <c r="AU12939" s="690"/>
    </row>
    <row r="12940" spans="46:47">
      <c r="AT12940" s="690"/>
      <c r="AU12940" s="690"/>
    </row>
    <row r="12941" spans="46:47">
      <c r="AT12941" s="690"/>
      <c r="AU12941" s="690"/>
    </row>
    <row r="12942" spans="46:47">
      <c r="AT12942" s="690"/>
      <c r="AU12942" s="690"/>
    </row>
    <row r="12943" spans="46:47">
      <c r="AT12943" s="690"/>
      <c r="AU12943" s="690"/>
    </row>
    <row r="12944" spans="46:47">
      <c r="AT12944" s="690"/>
      <c r="AU12944" s="690"/>
    </row>
    <row r="12945" spans="46:47">
      <c r="AT12945" s="690"/>
      <c r="AU12945" s="690"/>
    </row>
    <row r="12946" spans="46:47">
      <c r="AT12946" s="690"/>
      <c r="AU12946" s="690"/>
    </row>
    <row r="12947" spans="46:47">
      <c r="AT12947" s="690"/>
      <c r="AU12947" s="690"/>
    </row>
    <row r="12948" spans="46:47">
      <c r="AT12948" s="690"/>
      <c r="AU12948" s="690"/>
    </row>
    <row r="12949" spans="46:47">
      <c r="AT12949" s="690"/>
      <c r="AU12949" s="690"/>
    </row>
    <row r="12950" spans="46:47">
      <c r="AT12950" s="690"/>
      <c r="AU12950" s="690"/>
    </row>
    <row r="12951" spans="46:47">
      <c r="AT12951" s="690"/>
      <c r="AU12951" s="690"/>
    </row>
    <row r="12952" spans="46:47">
      <c r="AT12952" s="690"/>
      <c r="AU12952" s="690"/>
    </row>
    <row r="12953" spans="46:47">
      <c r="AT12953" s="690"/>
      <c r="AU12953" s="690"/>
    </row>
    <row r="12954" spans="46:47">
      <c r="AT12954" s="690"/>
      <c r="AU12954" s="690"/>
    </row>
    <row r="12955" spans="46:47">
      <c r="AT12955" s="690"/>
      <c r="AU12955" s="690"/>
    </row>
    <row r="12956" spans="46:47">
      <c r="AT12956" s="690"/>
      <c r="AU12956" s="690"/>
    </row>
    <row r="12957" spans="46:47">
      <c r="AT12957" s="690"/>
      <c r="AU12957" s="690"/>
    </row>
    <row r="12958" spans="46:47">
      <c r="AT12958" s="690"/>
      <c r="AU12958" s="690"/>
    </row>
    <row r="12959" spans="46:47">
      <c r="AT12959" s="690"/>
      <c r="AU12959" s="690"/>
    </row>
    <row r="12960" spans="46:47">
      <c r="AT12960" s="690"/>
      <c r="AU12960" s="690"/>
    </row>
    <row r="12961" spans="46:47">
      <c r="AT12961" s="690"/>
      <c r="AU12961" s="690"/>
    </row>
    <row r="12962" spans="46:47">
      <c r="AT12962" s="690"/>
      <c r="AU12962" s="690"/>
    </row>
    <row r="12963" spans="46:47">
      <c r="AT12963" s="690"/>
      <c r="AU12963" s="690"/>
    </row>
    <row r="12964" spans="46:47">
      <c r="AT12964" s="690"/>
      <c r="AU12964" s="690"/>
    </row>
    <row r="12965" spans="46:47">
      <c r="AT12965" s="690"/>
      <c r="AU12965" s="690"/>
    </row>
    <row r="12966" spans="46:47">
      <c r="AT12966" s="690"/>
      <c r="AU12966" s="690"/>
    </row>
    <row r="12967" spans="46:47">
      <c r="AT12967" s="690"/>
      <c r="AU12967" s="690"/>
    </row>
    <row r="12968" spans="46:47">
      <c r="AT12968" s="690"/>
      <c r="AU12968" s="690"/>
    </row>
    <row r="12969" spans="46:47">
      <c r="AT12969" s="690"/>
      <c r="AU12969" s="690"/>
    </row>
    <row r="12970" spans="46:47">
      <c r="AT12970" s="690"/>
      <c r="AU12970" s="690"/>
    </row>
    <row r="12971" spans="46:47">
      <c r="AT12971" s="690"/>
      <c r="AU12971" s="690"/>
    </row>
    <row r="12972" spans="46:47">
      <c r="AT12972" s="690"/>
      <c r="AU12972" s="690"/>
    </row>
    <row r="12973" spans="46:47">
      <c r="AT12973" s="690"/>
      <c r="AU12973" s="690"/>
    </row>
    <row r="12974" spans="46:47">
      <c r="AT12974" s="690"/>
      <c r="AU12974" s="690"/>
    </row>
    <row r="12975" spans="46:47">
      <c r="AT12975" s="690"/>
      <c r="AU12975" s="690"/>
    </row>
    <row r="12976" spans="46:47">
      <c r="AT12976" s="690"/>
      <c r="AU12976" s="690"/>
    </row>
    <row r="12977" spans="46:47">
      <c r="AT12977" s="690"/>
      <c r="AU12977" s="690"/>
    </row>
    <row r="12978" spans="46:47">
      <c r="AT12978" s="690"/>
      <c r="AU12978" s="690"/>
    </row>
    <row r="12979" spans="46:47">
      <c r="AT12979" s="690"/>
      <c r="AU12979" s="690"/>
    </row>
    <row r="12980" spans="46:47">
      <c r="AT12980" s="690"/>
      <c r="AU12980" s="690"/>
    </row>
    <row r="12981" spans="46:47">
      <c r="AT12981" s="690"/>
      <c r="AU12981" s="690"/>
    </row>
    <row r="12982" spans="46:47">
      <c r="AT12982" s="690"/>
      <c r="AU12982" s="690"/>
    </row>
    <row r="12983" spans="46:47">
      <c r="AT12983" s="690"/>
      <c r="AU12983" s="690"/>
    </row>
    <row r="12984" spans="46:47">
      <c r="AT12984" s="690"/>
      <c r="AU12984" s="690"/>
    </row>
    <row r="12985" spans="46:47">
      <c r="AT12985" s="690"/>
      <c r="AU12985" s="690"/>
    </row>
    <row r="12986" spans="46:47">
      <c r="AT12986" s="690"/>
      <c r="AU12986" s="690"/>
    </row>
    <row r="12987" spans="46:47">
      <c r="AT12987" s="690"/>
      <c r="AU12987" s="690"/>
    </row>
    <row r="12988" spans="46:47">
      <c r="AT12988" s="690"/>
      <c r="AU12988" s="690"/>
    </row>
    <row r="12989" spans="46:47">
      <c r="AT12989" s="690"/>
      <c r="AU12989" s="690"/>
    </row>
    <row r="12990" spans="46:47">
      <c r="AT12990" s="690"/>
      <c r="AU12990" s="690"/>
    </row>
    <row r="12991" spans="46:47">
      <c r="AT12991" s="690"/>
      <c r="AU12991" s="690"/>
    </row>
    <row r="12992" spans="46:47">
      <c r="AT12992" s="690"/>
      <c r="AU12992" s="690"/>
    </row>
    <row r="12993" spans="46:47">
      <c r="AT12993" s="690"/>
      <c r="AU12993" s="690"/>
    </row>
    <row r="12994" spans="46:47">
      <c r="AT12994" s="690"/>
      <c r="AU12994" s="690"/>
    </row>
    <row r="12995" spans="46:47">
      <c r="AT12995" s="690"/>
      <c r="AU12995" s="690"/>
    </row>
    <row r="12996" spans="46:47">
      <c r="AT12996" s="690"/>
      <c r="AU12996" s="690"/>
    </row>
    <row r="12997" spans="46:47">
      <c r="AT12997" s="690"/>
      <c r="AU12997" s="690"/>
    </row>
    <row r="12998" spans="46:47">
      <c r="AT12998" s="690"/>
      <c r="AU12998" s="690"/>
    </row>
    <row r="12999" spans="46:47">
      <c r="AT12999" s="690"/>
      <c r="AU12999" s="690"/>
    </row>
    <row r="13000" spans="46:47">
      <c r="AT13000" s="690"/>
      <c r="AU13000" s="690"/>
    </row>
    <row r="13001" spans="46:47">
      <c r="AT13001" s="690"/>
      <c r="AU13001" s="690"/>
    </row>
    <row r="13002" spans="46:47">
      <c r="AT13002" s="690"/>
      <c r="AU13002" s="690"/>
    </row>
    <row r="13003" spans="46:47">
      <c r="AT13003" s="690"/>
      <c r="AU13003" s="690"/>
    </row>
    <row r="13004" spans="46:47">
      <c r="AT13004" s="690"/>
      <c r="AU13004" s="690"/>
    </row>
    <row r="13005" spans="46:47">
      <c r="AT13005" s="690"/>
      <c r="AU13005" s="690"/>
    </row>
    <row r="13006" spans="46:47">
      <c r="AT13006" s="690"/>
      <c r="AU13006" s="690"/>
    </row>
    <row r="13007" spans="46:47">
      <c r="AT13007" s="690"/>
      <c r="AU13007" s="690"/>
    </row>
    <row r="13008" spans="46:47">
      <c r="AT13008" s="690"/>
      <c r="AU13008" s="690"/>
    </row>
    <row r="13009" spans="46:47">
      <c r="AT13009" s="690"/>
      <c r="AU13009" s="690"/>
    </row>
    <row r="13010" spans="46:47">
      <c r="AT13010" s="690"/>
      <c r="AU13010" s="690"/>
    </row>
    <row r="13011" spans="46:47">
      <c r="AT13011" s="690"/>
      <c r="AU13011" s="690"/>
    </row>
    <row r="13012" spans="46:47">
      <c r="AT13012" s="690"/>
      <c r="AU13012" s="690"/>
    </row>
    <row r="13013" spans="46:47">
      <c r="AT13013" s="690"/>
      <c r="AU13013" s="690"/>
    </row>
    <row r="13014" spans="46:47">
      <c r="AT13014" s="690"/>
      <c r="AU13014" s="690"/>
    </row>
    <row r="13015" spans="46:47">
      <c r="AT13015" s="690"/>
      <c r="AU13015" s="690"/>
    </row>
    <row r="13016" spans="46:47">
      <c r="AT13016" s="690"/>
      <c r="AU13016" s="690"/>
    </row>
    <row r="13017" spans="46:47">
      <c r="AT13017" s="690"/>
      <c r="AU13017" s="690"/>
    </row>
    <row r="13018" spans="46:47">
      <c r="AT13018" s="690"/>
      <c r="AU13018" s="690"/>
    </row>
    <row r="13019" spans="46:47">
      <c r="AT13019" s="690"/>
      <c r="AU13019" s="690"/>
    </row>
    <row r="13020" spans="46:47">
      <c r="AT13020" s="690"/>
      <c r="AU13020" s="690"/>
    </row>
    <row r="13021" spans="46:47">
      <c r="AT13021" s="690"/>
      <c r="AU13021" s="690"/>
    </row>
    <row r="13022" spans="46:47">
      <c r="AT13022" s="690"/>
      <c r="AU13022" s="690"/>
    </row>
    <row r="13023" spans="46:47">
      <c r="AT13023" s="690"/>
      <c r="AU13023" s="690"/>
    </row>
    <row r="13024" spans="46:47">
      <c r="AT13024" s="690"/>
      <c r="AU13024" s="690"/>
    </row>
    <row r="13025" spans="46:47">
      <c r="AT13025" s="690"/>
      <c r="AU13025" s="690"/>
    </row>
    <row r="13026" spans="46:47">
      <c r="AT13026" s="690"/>
      <c r="AU13026" s="690"/>
    </row>
    <row r="13027" spans="46:47">
      <c r="AT13027" s="690"/>
      <c r="AU13027" s="690"/>
    </row>
    <row r="13028" spans="46:47">
      <c r="AT13028" s="690"/>
      <c r="AU13028" s="690"/>
    </row>
    <row r="13029" spans="46:47">
      <c r="AT13029" s="690"/>
      <c r="AU13029" s="690"/>
    </row>
    <row r="13030" spans="46:47">
      <c r="AT13030" s="690"/>
      <c r="AU13030" s="690"/>
    </row>
    <row r="13031" spans="46:47">
      <c r="AT13031" s="690"/>
      <c r="AU13031" s="690"/>
    </row>
    <row r="13032" spans="46:47">
      <c r="AT13032" s="690"/>
      <c r="AU13032" s="690"/>
    </row>
    <row r="13033" spans="46:47">
      <c r="AT13033" s="690"/>
      <c r="AU13033" s="690"/>
    </row>
    <row r="13034" spans="46:47">
      <c r="AT13034" s="690"/>
      <c r="AU13034" s="690"/>
    </row>
    <row r="13035" spans="46:47">
      <c r="AT13035" s="690"/>
      <c r="AU13035" s="690"/>
    </row>
    <row r="13036" spans="46:47">
      <c r="AT13036" s="690"/>
      <c r="AU13036" s="690"/>
    </row>
    <row r="13037" spans="46:47">
      <c r="AT13037" s="690"/>
      <c r="AU13037" s="690"/>
    </row>
    <row r="13038" spans="46:47">
      <c r="AT13038" s="690"/>
      <c r="AU13038" s="690"/>
    </row>
    <row r="13039" spans="46:47">
      <c r="AT13039" s="690"/>
      <c r="AU13039" s="690"/>
    </row>
    <row r="13040" spans="46:47">
      <c r="AT13040" s="690"/>
      <c r="AU13040" s="690"/>
    </row>
    <row r="13041" spans="46:47">
      <c r="AT13041" s="690"/>
      <c r="AU13041" s="690"/>
    </row>
    <row r="13042" spans="46:47">
      <c r="AT13042" s="690"/>
      <c r="AU13042" s="690"/>
    </row>
    <row r="13043" spans="46:47">
      <c r="AT13043" s="690"/>
      <c r="AU13043" s="690"/>
    </row>
    <row r="13044" spans="46:47">
      <c r="AT13044" s="690"/>
      <c r="AU13044" s="690"/>
    </row>
    <row r="13045" spans="46:47">
      <c r="AT13045" s="690"/>
      <c r="AU13045" s="690"/>
    </row>
    <row r="13046" spans="46:47">
      <c r="AT13046" s="690"/>
      <c r="AU13046" s="690"/>
    </row>
    <row r="13047" spans="46:47">
      <c r="AT13047" s="690"/>
      <c r="AU13047" s="690"/>
    </row>
    <row r="13048" spans="46:47">
      <c r="AT13048" s="690"/>
      <c r="AU13048" s="690"/>
    </row>
    <row r="13049" spans="46:47">
      <c r="AT13049" s="690"/>
      <c r="AU13049" s="690"/>
    </row>
    <row r="13050" spans="46:47">
      <c r="AT13050" s="690"/>
      <c r="AU13050" s="690"/>
    </row>
    <row r="13051" spans="46:47">
      <c r="AT13051" s="690"/>
      <c r="AU13051" s="690"/>
    </row>
    <row r="13052" spans="46:47">
      <c r="AT13052" s="690"/>
      <c r="AU13052" s="690"/>
    </row>
    <row r="13053" spans="46:47">
      <c r="AT13053" s="690"/>
      <c r="AU13053" s="690"/>
    </row>
    <row r="13054" spans="46:47">
      <c r="AT13054" s="690"/>
      <c r="AU13054" s="690"/>
    </row>
    <row r="13055" spans="46:47">
      <c r="AT13055" s="690"/>
      <c r="AU13055" s="690"/>
    </row>
    <row r="13056" spans="46:47">
      <c r="AT13056" s="690"/>
      <c r="AU13056" s="690"/>
    </row>
    <row r="13057" spans="46:47">
      <c r="AT13057" s="690"/>
      <c r="AU13057" s="690"/>
    </row>
    <row r="13058" spans="46:47">
      <c r="AT13058" s="690"/>
      <c r="AU13058" s="690"/>
    </row>
    <row r="13059" spans="46:47">
      <c r="AT13059" s="690"/>
      <c r="AU13059" s="690"/>
    </row>
    <row r="13060" spans="46:47">
      <c r="AT13060" s="690"/>
      <c r="AU13060" s="690"/>
    </row>
    <row r="13061" spans="46:47">
      <c r="AT13061" s="690"/>
      <c r="AU13061" s="690"/>
    </row>
    <row r="13062" spans="46:47">
      <c r="AT13062" s="690"/>
      <c r="AU13062" s="690"/>
    </row>
    <row r="13063" spans="46:47">
      <c r="AT13063" s="690"/>
      <c r="AU13063" s="690"/>
    </row>
    <row r="13064" spans="46:47">
      <c r="AT13064" s="690"/>
      <c r="AU13064" s="690"/>
    </row>
    <row r="13065" spans="46:47">
      <c r="AT13065" s="690"/>
      <c r="AU13065" s="690"/>
    </row>
    <row r="13066" spans="46:47">
      <c r="AT13066" s="690"/>
      <c r="AU13066" s="690"/>
    </row>
    <row r="13067" spans="46:47">
      <c r="AT13067" s="690"/>
      <c r="AU13067" s="690"/>
    </row>
    <row r="13068" spans="46:47">
      <c r="AT13068" s="690"/>
      <c r="AU13068" s="690"/>
    </row>
    <row r="13069" spans="46:47">
      <c r="AT13069" s="690"/>
      <c r="AU13069" s="690"/>
    </row>
    <row r="13070" spans="46:47">
      <c r="AT13070" s="690"/>
      <c r="AU13070" s="690"/>
    </row>
    <row r="13071" spans="46:47">
      <c r="AT13071" s="690"/>
      <c r="AU13071" s="690"/>
    </row>
    <row r="13072" spans="46:47">
      <c r="AT13072" s="690"/>
      <c r="AU13072" s="690"/>
    </row>
    <row r="13073" spans="46:47">
      <c r="AT13073" s="690"/>
      <c r="AU13073" s="690"/>
    </row>
    <row r="13074" spans="46:47">
      <c r="AT13074" s="690"/>
      <c r="AU13074" s="690"/>
    </row>
    <row r="13075" spans="46:47">
      <c r="AT13075" s="690"/>
      <c r="AU13075" s="690"/>
    </row>
    <row r="13076" spans="46:47">
      <c r="AT13076" s="690"/>
      <c r="AU13076" s="690"/>
    </row>
    <row r="13077" spans="46:47">
      <c r="AT13077" s="690"/>
      <c r="AU13077" s="690"/>
    </row>
    <row r="13078" spans="46:47">
      <c r="AT13078" s="690"/>
      <c r="AU13078" s="690"/>
    </row>
    <row r="13079" spans="46:47">
      <c r="AT13079" s="690"/>
      <c r="AU13079" s="690"/>
    </row>
    <row r="13080" spans="46:47">
      <c r="AT13080" s="690"/>
      <c r="AU13080" s="690"/>
    </row>
    <row r="13081" spans="46:47">
      <c r="AT13081" s="690"/>
      <c r="AU13081" s="690"/>
    </row>
    <row r="13082" spans="46:47">
      <c r="AT13082" s="690"/>
      <c r="AU13082" s="690"/>
    </row>
    <row r="13083" spans="46:47">
      <c r="AT13083" s="690"/>
      <c r="AU13083" s="690"/>
    </row>
    <row r="13084" spans="46:47">
      <c r="AT13084" s="690"/>
      <c r="AU13084" s="690"/>
    </row>
    <row r="13085" spans="46:47">
      <c r="AT13085" s="690"/>
      <c r="AU13085" s="690"/>
    </row>
    <row r="13086" spans="46:47">
      <c r="AT13086" s="690"/>
      <c r="AU13086" s="690"/>
    </row>
    <row r="13087" spans="46:47">
      <c r="AT13087" s="690"/>
      <c r="AU13087" s="690"/>
    </row>
    <row r="13088" spans="46:47">
      <c r="AT13088" s="690"/>
      <c r="AU13088" s="690"/>
    </row>
    <row r="13089" spans="46:47">
      <c r="AT13089" s="690"/>
      <c r="AU13089" s="690"/>
    </row>
    <row r="13090" spans="46:47">
      <c r="AT13090" s="690"/>
      <c r="AU13090" s="690"/>
    </row>
    <row r="13091" spans="46:47">
      <c r="AT13091" s="690"/>
      <c r="AU13091" s="690"/>
    </row>
    <row r="13092" spans="46:47">
      <c r="AT13092" s="690"/>
      <c r="AU13092" s="690"/>
    </row>
    <row r="13093" spans="46:47">
      <c r="AT13093" s="690"/>
      <c r="AU13093" s="690"/>
    </row>
    <row r="13094" spans="46:47">
      <c r="AT13094" s="690"/>
      <c r="AU13094" s="690"/>
    </row>
    <row r="13095" spans="46:47">
      <c r="AT13095" s="690"/>
      <c r="AU13095" s="690"/>
    </row>
    <row r="13096" spans="46:47">
      <c r="AT13096" s="690"/>
      <c r="AU13096" s="690"/>
    </row>
    <row r="13097" spans="46:47">
      <c r="AT13097" s="690"/>
      <c r="AU13097" s="690"/>
    </row>
    <row r="13098" spans="46:47">
      <c r="AT13098" s="690"/>
      <c r="AU13098" s="690"/>
    </row>
    <row r="13099" spans="46:47">
      <c r="AT13099" s="690"/>
      <c r="AU13099" s="690"/>
    </row>
    <row r="13100" spans="46:47">
      <c r="AT13100" s="690"/>
      <c r="AU13100" s="690"/>
    </row>
    <row r="13101" spans="46:47">
      <c r="AT13101" s="690"/>
      <c r="AU13101" s="690"/>
    </row>
    <row r="13102" spans="46:47">
      <c r="AT13102" s="690"/>
      <c r="AU13102" s="690"/>
    </row>
    <row r="13103" spans="46:47">
      <c r="AT13103" s="690"/>
      <c r="AU13103" s="690"/>
    </row>
    <row r="13104" spans="46:47">
      <c r="AT13104" s="690"/>
      <c r="AU13104" s="690"/>
    </row>
    <row r="13105" spans="46:47">
      <c r="AT13105" s="690"/>
      <c r="AU13105" s="690"/>
    </row>
    <row r="13106" spans="46:47">
      <c r="AT13106" s="690"/>
      <c r="AU13106" s="690"/>
    </row>
    <row r="13107" spans="46:47">
      <c r="AT13107" s="690"/>
      <c r="AU13107" s="690"/>
    </row>
    <row r="13108" spans="46:47">
      <c r="AT13108" s="690"/>
      <c r="AU13108" s="690"/>
    </row>
    <row r="13109" spans="46:47">
      <c r="AT13109" s="690"/>
      <c r="AU13109" s="690"/>
    </row>
    <row r="13110" spans="46:47">
      <c r="AT13110" s="690"/>
      <c r="AU13110" s="690"/>
    </row>
    <row r="13111" spans="46:47">
      <c r="AT13111" s="690"/>
      <c r="AU13111" s="690"/>
    </row>
    <row r="13112" spans="46:47">
      <c r="AT13112" s="690"/>
      <c r="AU13112" s="690"/>
    </row>
    <row r="13113" spans="46:47">
      <c r="AT13113" s="690"/>
      <c r="AU13113" s="690"/>
    </row>
    <row r="13114" spans="46:47">
      <c r="AT13114" s="690"/>
      <c r="AU13114" s="690"/>
    </row>
    <row r="13115" spans="46:47">
      <c r="AT13115" s="690"/>
      <c r="AU13115" s="690"/>
    </row>
    <row r="13116" spans="46:47">
      <c r="AT13116" s="690"/>
      <c r="AU13116" s="690"/>
    </row>
    <row r="13117" spans="46:47">
      <c r="AT13117" s="690"/>
      <c r="AU13117" s="690"/>
    </row>
    <row r="13118" spans="46:47">
      <c r="AT13118" s="690"/>
      <c r="AU13118" s="690"/>
    </row>
    <row r="13119" spans="46:47">
      <c r="AT13119" s="690"/>
      <c r="AU13119" s="690"/>
    </row>
    <row r="13120" spans="46:47">
      <c r="AT13120" s="690"/>
      <c r="AU13120" s="690"/>
    </row>
    <row r="13121" spans="46:47">
      <c r="AT13121" s="690"/>
      <c r="AU13121" s="690"/>
    </row>
    <row r="13122" spans="46:47">
      <c r="AT13122" s="690"/>
      <c r="AU13122" s="690"/>
    </row>
    <row r="13123" spans="46:47">
      <c r="AT13123" s="690"/>
      <c r="AU13123" s="690"/>
    </row>
    <row r="13124" spans="46:47">
      <c r="AT13124" s="690"/>
      <c r="AU13124" s="690"/>
    </row>
    <row r="13125" spans="46:47">
      <c r="AT13125" s="690"/>
      <c r="AU13125" s="690"/>
    </row>
    <row r="13126" spans="46:47">
      <c r="AT13126" s="690"/>
      <c r="AU13126" s="690"/>
    </row>
    <row r="13127" spans="46:47">
      <c r="AT13127" s="690"/>
      <c r="AU13127" s="690"/>
    </row>
    <row r="13128" spans="46:47">
      <c r="AT13128" s="690"/>
      <c r="AU13128" s="690"/>
    </row>
    <row r="13129" spans="46:47">
      <c r="AT13129" s="690"/>
      <c r="AU13129" s="690"/>
    </row>
    <row r="13130" spans="46:47">
      <c r="AT13130" s="690"/>
      <c r="AU13130" s="690"/>
    </row>
    <row r="13131" spans="46:47">
      <c r="AT13131" s="690"/>
      <c r="AU13131" s="690"/>
    </row>
    <row r="13132" spans="46:47">
      <c r="AT13132" s="690"/>
      <c r="AU13132" s="690"/>
    </row>
    <row r="13133" spans="46:47">
      <c r="AT13133" s="690"/>
      <c r="AU13133" s="690"/>
    </row>
    <row r="13134" spans="46:47">
      <c r="AT13134" s="690"/>
      <c r="AU13134" s="690"/>
    </row>
    <row r="13135" spans="46:47">
      <c r="AT13135" s="690"/>
      <c r="AU13135" s="690"/>
    </row>
    <row r="13136" spans="46:47">
      <c r="AT13136" s="690"/>
      <c r="AU13136" s="690"/>
    </row>
    <row r="13137" spans="46:47">
      <c r="AT13137" s="690"/>
      <c r="AU13137" s="690"/>
    </row>
    <row r="13138" spans="46:47">
      <c r="AT13138" s="690"/>
      <c r="AU13138" s="690"/>
    </row>
    <row r="13139" spans="46:47">
      <c r="AT13139" s="690"/>
      <c r="AU13139" s="690"/>
    </row>
    <row r="13140" spans="46:47">
      <c r="AT13140" s="690"/>
      <c r="AU13140" s="690"/>
    </row>
    <row r="13141" spans="46:47">
      <c r="AT13141" s="690"/>
      <c r="AU13141" s="690"/>
    </row>
    <row r="13142" spans="46:47">
      <c r="AT13142" s="690"/>
      <c r="AU13142" s="690"/>
    </row>
    <row r="13143" spans="46:47">
      <c r="AT13143" s="690"/>
      <c r="AU13143" s="690"/>
    </row>
    <row r="13144" spans="46:47">
      <c r="AT13144" s="690"/>
      <c r="AU13144" s="690"/>
    </row>
    <row r="13145" spans="46:47">
      <c r="AT13145" s="690"/>
      <c r="AU13145" s="690"/>
    </row>
    <row r="13146" spans="46:47">
      <c r="AT13146" s="690"/>
      <c r="AU13146" s="690"/>
    </row>
    <row r="13147" spans="46:47">
      <c r="AT13147" s="690"/>
      <c r="AU13147" s="690"/>
    </row>
    <row r="13148" spans="46:47">
      <c r="AT13148" s="690"/>
      <c r="AU13148" s="690"/>
    </row>
    <row r="13149" spans="46:47">
      <c r="AT13149" s="690"/>
      <c r="AU13149" s="690"/>
    </row>
    <row r="13150" spans="46:47">
      <c r="AT13150" s="690"/>
      <c r="AU13150" s="690"/>
    </row>
    <row r="13151" spans="46:47">
      <c r="AT13151" s="690"/>
      <c r="AU13151" s="690"/>
    </row>
    <row r="13152" spans="46:47">
      <c r="AT13152" s="690"/>
      <c r="AU13152" s="690"/>
    </row>
    <row r="13153" spans="46:47">
      <c r="AT13153" s="690"/>
      <c r="AU13153" s="690"/>
    </row>
    <row r="13154" spans="46:47">
      <c r="AT13154" s="690"/>
      <c r="AU13154" s="690"/>
    </row>
    <row r="13155" spans="46:47">
      <c r="AT13155" s="690"/>
      <c r="AU13155" s="690"/>
    </row>
    <row r="13156" spans="46:47">
      <c r="AT13156" s="690"/>
      <c r="AU13156" s="690"/>
    </row>
    <row r="13157" spans="46:47">
      <c r="AT13157" s="690"/>
      <c r="AU13157" s="690"/>
    </row>
    <row r="13158" spans="46:47">
      <c r="AT13158" s="690"/>
      <c r="AU13158" s="690"/>
    </row>
    <row r="13159" spans="46:47">
      <c r="AT13159" s="690"/>
      <c r="AU13159" s="690"/>
    </row>
    <row r="13160" spans="46:47">
      <c r="AT13160" s="690"/>
      <c r="AU13160" s="690"/>
    </row>
    <row r="13161" spans="46:47">
      <c r="AT13161" s="690"/>
      <c r="AU13161" s="690"/>
    </row>
    <row r="13162" spans="46:47">
      <c r="AT13162" s="690"/>
      <c r="AU13162" s="690"/>
    </row>
    <row r="13163" spans="46:47">
      <c r="AT13163" s="690"/>
      <c r="AU13163" s="690"/>
    </row>
    <row r="13164" spans="46:47">
      <c r="AT13164" s="690"/>
      <c r="AU13164" s="690"/>
    </row>
    <row r="13165" spans="46:47">
      <c r="AT13165" s="690"/>
      <c r="AU13165" s="690"/>
    </row>
    <row r="13166" spans="46:47">
      <c r="AT13166" s="690"/>
      <c r="AU13166" s="690"/>
    </row>
    <row r="13167" spans="46:47">
      <c r="AT13167" s="690"/>
      <c r="AU13167" s="690"/>
    </row>
    <row r="13168" spans="46:47">
      <c r="AT13168" s="690"/>
      <c r="AU13168" s="690"/>
    </row>
    <row r="13169" spans="46:47">
      <c r="AT13169" s="690"/>
      <c r="AU13169" s="690"/>
    </row>
    <row r="13170" spans="46:47">
      <c r="AT13170" s="690"/>
      <c r="AU13170" s="690"/>
    </row>
    <row r="13171" spans="46:47">
      <c r="AT13171" s="690"/>
      <c r="AU13171" s="690"/>
    </row>
    <row r="13172" spans="46:47">
      <c r="AT13172" s="690"/>
      <c r="AU13172" s="690"/>
    </row>
    <row r="13173" spans="46:47">
      <c r="AT13173" s="690"/>
      <c r="AU13173" s="690"/>
    </row>
    <row r="13174" spans="46:47">
      <c r="AT13174" s="690"/>
      <c r="AU13174" s="690"/>
    </row>
    <row r="13175" spans="46:47">
      <c r="AT13175" s="690"/>
      <c r="AU13175" s="690"/>
    </row>
    <row r="13176" spans="46:47">
      <c r="AT13176" s="690"/>
      <c r="AU13176" s="690"/>
    </row>
    <row r="13177" spans="46:47">
      <c r="AT13177" s="690"/>
      <c r="AU13177" s="690"/>
    </row>
    <row r="13178" spans="46:47">
      <c r="AT13178" s="690"/>
      <c r="AU13178" s="690"/>
    </row>
    <row r="13179" spans="46:47">
      <c r="AT13179" s="690"/>
      <c r="AU13179" s="690"/>
    </row>
    <row r="13180" spans="46:47">
      <c r="AT13180" s="690"/>
      <c r="AU13180" s="690"/>
    </row>
    <row r="13181" spans="46:47">
      <c r="AT13181" s="690"/>
      <c r="AU13181" s="690"/>
    </row>
    <row r="13182" spans="46:47">
      <c r="AT13182" s="690"/>
      <c r="AU13182" s="690"/>
    </row>
    <row r="13183" spans="46:47">
      <c r="AT13183" s="690"/>
      <c r="AU13183" s="690"/>
    </row>
    <row r="13184" spans="46:47">
      <c r="AT13184" s="690"/>
      <c r="AU13184" s="690"/>
    </row>
    <row r="13185" spans="46:47">
      <c r="AT13185" s="690"/>
      <c r="AU13185" s="690"/>
    </row>
    <row r="13186" spans="46:47">
      <c r="AT13186" s="690"/>
      <c r="AU13186" s="690"/>
    </row>
    <row r="13187" spans="46:47">
      <c r="AT13187" s="690"/>
      <c r="AU13187" s="690"/>
    </row>
    <row r="13188" spans="46:47">
      <c r="AT13188" s="690"/>
      <c r="AU13188" s="690"/>
    </row>
    <row r="13189" spans="46:47">
      <c r="AT13189" s="690"/>
      <c r="AU13189" s="690"/>
    </row>
    <row r="13190" spans="46:47">
      <c r="AT13190" s="690"/>
      <c r="AU13190" s="690"/>
    </row>
    <row r="13191" spans="46:47">
      <c r="AT13191" s="690"/>
      <c r="AU13191" s="690"/>
    </row>
    <row r="13192" spans="46:47">
      <c r="AT13192" s="690"/>
      <c r="AU13192" s="690"/>
    </row>
    <row r="13193" spans="46:47">
      <c r="AT13193" s="690"/>
      <c r="AU13193" s="690"/>
    </row>
    <row r="13194" spans="46:47">
      <c r="AT13194" s="690"/>
      <c r="AU13194" s="690"/>
    </row>
    <row r="13195" spans="46:47">
      <c r="AT13195" s="690"/>
      <c r="AU13195" s="690"/>
    </row>
    <row r="13196" spans="46:47">
      <c r="AT13196" s="690"/>
      <c r="AU13196" s="690"/>
    </row>
    <row r="13197" spans="46:47">
      <c r="AT13197" s="690"/>
      <c r="AU13197" s="690"/>
    </row>
    <row r="13198" spans="46:47">
      <c r="AT13198" s="690"/>
      <c r="AU13198" s="690"/>
    </row>
    <row r="13199" spans="46:47">
      <c r="AT13199" s="690"/>
      <c r="AU13199" s="690"/>
    </row>
    <row r="13200" spans="46:47">
      <c r="AT13200" s="690"/>
      <c r="AU13200" s="690"/>
    </row>
    <row r="13201" spans="46:47">
      <c r="AT13201" s="690"/>
      <c r="AU13201" s="690"/>
    </row>
    <row r="13202" spans="46:47">
      <c r="AT13202" s="690"/>
      <c r="AU13202" s="690"/>
    </row>
    <row r="13203" spans="46:47">
      <c r="AT13203" s="690"/>
      <c r="AU13203" s="690"/>
    </row>
    <row r="13204" spans="46:47">
      <c r="AT13204" s="690"/>
      <c r="AU13204" s="690"/>
    </row>
    <row r="13205" spans="46:47">
      <c r="AT13205" s="690"/>
      <c r="AU13205" s="690"/>
    </row>
    <row r="13206" spans="46:47">
      <c r="AT13206" s="690"/>
      <c r="AU13206" s="690"/>
    </row>
    <row r="13207" spans="46:47">
      <c r="AT13207" s="690"/>
      <c r="AU13207" s="690"/>
    </row>
    <row r="13208" spans="46:47">
      <c r="AT13208" s="690"/>
      <c r="AU13208" s="690"/>
    </row>
    <row r="13209" spans="46:47">
      <c r="AT13209" s="690"/>
      <c r="AU13209" s="690"/>
    </row>
    <row r="13210" spans="46:47">
      <c r="AT13210" s="690"/>
      <c r="AU13210" s="690"/>
    </row>
    <row r="13211" spans="46:47">
      <c r="AT13211" s="690"/>
      <c r="AU13211" s="690"/>
    </row>
    <row r="13212" spans="46:47">
      <c r="AT13212" s="690"/>
      <c r="AU13212" s="690"/>
    </row>
    <row r="13213" spans="46:47">
      <c r="AT13213" s="690"/>
      <c r="AU13213" s="690"/>
    </row>
    <row r="13214" spans="46:47">
      <c r="AT13214" s="690"/>
      <c r="AU13214" s="690"/>
    </row>
    <row r="13215" spans="46:47">
      <c r="AT13215" s="690"/>
      <c r="AU13215" s="690"/>
    </row>
    <row r="13216" spans="46:47">
      <c r="AT13216" s="690"/>
      <c r="AU13216" s="690"/>
    </row>
    <row r="13217" spans="46:47">
      <c r="AT13217" s="690"/>
      <c r="AU13217" s="690"/>
    </row>
    <row r="13218" spans="46:47">
      <c r="AT13218" s="690"/>
      <c r="AU13218" s="690"/>
    </row>
    <row r="13219" spans="46:47">
      <c r="AT13219" s="690"/>
      <c r="AU13219" s="690"/>
    </row>
    <row r="13220" spans="46:47">
      <c r="AT13220" s="690"/>
      <c r="AU13220" s="690"/>
    </row>
    <row r="13221" spans="46:47">
      <c r="AT13221" s="690"/>
      <c r="AU13221" s="690"/>
    </row>
    <row r="13222" spans="46:47">
      <c r="AT13222" s="690"/>
      <c r="AU13222" s="690"/>
    </row>
    <row r="13223" spans="46:47">
      <c r="AT13223" s="690"/>
      <c r="AU13223" s="690"/>
    </row>
    <row r="13224" spans="46:47">
      <c r="AT13224" s="690"/>
      <c r="AU13224" s="690"/>
    </row>
    <row r="13225" spans="46:47">
      <c r="AT13225" s="690"/>
      <c r="AU13225" s="690"/>
    </row>
    <row r="13226" spans="46:47">
      <c r="AT13226" s="690"/>
      <c r="AU13226" s="690"/>
    </row>
    <row r="13227" spans="46:47">
      <c r="AT13227" s="690"/>
      <c r="AU13227" s="690"/>
    </row>
    <row r="13228" spans="46:47">
      <c r="AT13228" s="690"/>
      <c r="AU13228" s="690"/>
    </row>
    <row r="13229" spans="46:47">
      <c r="AT13229" s="690"/>
      <c r="AU13229" s="690"/>
    </row>
    <row r="13230" spans="46:47">
      <c r="AT13230" s="690"/>
      <c r="AU13230" s="690"/>
    </row>
    <row r="13231" spans="46:47">
      <c r="AT13231" s="690"/>
      <c r="AU13231" s="690"/>
    </row>
    <row r="13232" spans="46:47">
      <c r="AT13232" s="690"/>
      <c r="AU13232" s="690"/>
    </row>
    <row r="13233" spans="46:47">
      <c r="AT13233" s="690"/>
      <c r="AU13233" s="690"/>
    </row>
    <row r="13234" spans="46:47">
      <c r="AT13234" s="690"/>
      <c r="AU13234" s="690"/>
    </row>
    <row r="13235" spans="46:47">
      <c r="AT13235" s="690"/>
      <c r="AU13235" s="690"/>
    </row>
    <row r="13236" spans="46:47">
      <c r="AT13236" s="690"/>
      <c r="AU13236" s="690"/>
    </row>
    <row r="13237" spans="46:47">
      <c r="AT13237" s="690"/>
      <c r="AU13237" s="690"/>
    </row>
    <row r="13238" spans="46:47">
      <c r="AT13238" s="690"/>
      <c r="AU13238" s="690"/>
    </row>
    <row r="13239" spans="46:47">
      <c r="AT13239" s="690"/>
      <c r="AU13239" s="690"/>
    </row>
    <row r="13240" spans="46:47">
      <c r="AT13240" s="690"/>
      <c r="AU13240" s="690"/>
    </row>
    <row r="13241" spans="46:47">
      <c r="AT13241" s="690"/>
      <c r="AU13241" s="690"/>
    </row>
    <row r="13242" spans="46:47">
      <c r="AT13242" s="690"/>
      <c r="AU13242" s="690"/>
    </row>
    <row r="13243" spans="46:47">
      <c r="AT13243" s="690"/>
      <c r="AU13243" s="690"/>
    </row>
    <row r="13244" spans="46:47">
      <c r="AT13244" s="690"/>
      <c r="AU13244" s="690"/>
    </row>
    <row r="13245" spans="46:47">
      <c r="AT13245" s="690"/>
      <c r="AU13245" s="690"/>
    </row>
    <row r="13246" spans="46:47">
      <c r="AT13246" s="690"/>
      <c r="AU13246" s="690"/>
    </row>
    <row r="13247" spans="46:47">
      <c r="AT13247" s="690"/>
      <c r="AU13247" s="690"/>
    </row>
    <row r="13248" spans="46:47">
      <c r="AT13248" s="690"/>
      <c r="AU13248" s="690"/>
    </row>
    <row r="13249" spans="46:47">
      <c r="AT13249" s="690"/>
      <c r="AU13249" s="690"/>
    </row>
    <row r="13250" spans="46:47">
      <c r="AT13250" s="690"/>
      <c r="AU13250" s="690"/>
    </row>
    <row r="13251" spans="46:47">
      <c r="AT13251" s="690"/>
      <c r="AU13251" s="690"/>
    </row>
    <row r="13252" spans="46:47">
      <c r="AT13252" s="690"/>
      <c r="AU13252" s="690"/>
    </row>
    <row r="13253" spans="46:47">
      <c r="AT13253" s="690"/>
      <c r="AU13253" s="690"/>
    </row>
    <row r="13254" spans="46:47">
      <c r="AT13254" s="690"/>
      <c r="AU13254" s="690"/>
    </row>
    <row r="13255" spans="46:47">
      <c r="AT13255" s="690"/>
      <c r="AU13255" s="690"/>
    </row>
    <row r="13256" spans="46:47">
      <c r="AT13256" s="690"/>
      <c r="AU13256" s="690"/>
    </row>
    <row r="13257" spans="46:47">
      <c r="AT13257" s="690"/>
      <c r="AU13257" s="690"/>
    </row>
    <row r="13258" spans="46:47">
      <c r="AT13258" s="690"/>
      <c r="AU13258" s="690"/>
    </row>
    <row r="13259" spans="46:47">
      <c r="AT13259" s="690"/>
      <c r="AU13259" s="690"/>
    </row>
    <row r="13260" spans="46:47">
      <c r="AT13260" s="690"/>
      <c r="AU13260" s="690"/>
    </row>
    <row r="13261" spans="46:47">
      <c r="AT13261" s="690"/>
      <c r="AU13261" s="690"/>
    </row>
    <row r="13262" spans="46:47">
      <c r="AT13262" s="690"/>
      <c r="AU13262" s="690"/>
    </row>
    <row r="13263" spans="46:47">
      <c r="AT13263" s="690"/>
      <c r="AU13263" s="690"/>
    </row>
    <row r="13264" spans="46:47">
      <c r="AT13264" s="690"/>
      <c r="AU13264" s="690"/>
    </row>
    <row r="13265" spans="46:47">
      <c r="AT13265" s="690"/>
      <c r="AU13265" s="690"/>
    </row>
    <row r="13266" spans="46:47">
      <c r="AT13266" s="690"/>
      <c r="AU13266" s="690"/>
    </row>
    <row r="13267" spans="46:47">
      <c r="AT13267" s="690"/>
      <c r="AU13267" s="690"/>
    </row>
    <row r="13268" spans="46:47">
      <c r="AT13268" s="690"/>
      <c r="AU13268" s="690"/>
    </row>
    <row r="13269" spans="46:47">
      <c r="AT13269" s="690"/>
      <c r="AU13269" s="690"/>
    </row>
    <row r="13270" spans="46:47">
      <c r="AT13270" s="690"/>
      <c r="AU13270" s="690"/>
    </row>
    <row r="13271" spans="46:47">
      <c r="AT13271" s="690"/>
      <c r="AU13271" s="690"/>
    </row>
    <row r="13272" spans="46:47">
      <c r="AT13272" s="690"/>
      <c r="AU13272" s="690"/>
    </row>
    <row r="13273" spans="46:47">
      <c r="AT13273" s="690"/>
      <c r="AU13273" s="690"/>
    </row>
    <row r="13274" spans="46:47">
      <c r="AT13274" s="690"/>
      <c r="AU13274" s="690"/>
    </row>
    <row r="13275" spans="46:47">
      <c r="AT13275" s="690"/>
      <c r="AU13275" s="690"/>
    </row>
    <row r="13276" spans="46:47">
      <c r="AT13276" s="690"/>
      <c r="AU13276" s="690"/>
    </row>
    <row r="13277" spans="46:47">
      <c r="AT13277" s="690"/>
      <c r="AU13277" s="690"/>
    </row>
    <row r="13278" spans="46:47">
      <c r="AT13278" s="690"/>
      <c r="AU13278" s="690"/>
    </row>
    <row r="13279" spans="46:47">
      <c r="AT13279" s="690"/>
      <c r="AU13279" s="690"/>
    </row>
    <row r="13280" spans="46:47">
      <c r="AT13280" s="690"/>
      <c r="AU13280" s="690"/>
    </row>
    <row r="13281" spans="46:47">
      <c r="AT13281" s="690"/>
      <c r="AU13281" s="690"/>
    </row>
    <row r="13282" spans="46:47">
      <c r="AT13282" s="690"/>
      <c r="AU13282" s="690"/>
    </row>
    <row r="13283" spans="46:47">
      <c r="AT13283" s="690"/>
      <c r="AU13283" s="690"/>
    </row>
    <row r="13284" spans="46:47">
      <c r="AT13284" s="690"/>
      <c r="AU13284" s="690"/>
    </row>
    <row r="13285" spans="46:47">
      <c r="AT13285" s="690"/>
      <c r="AU13285" s="690"/>
    </row>
    <row r="13286" spans="46:47">
      <c r="AT13286" s="690"/>
      <c r="AU13286" s="690"/>
    </row>
    <row r="13287" spans="46:47">
      <c r="AT13287" s="690"/>
      <c r="AU13287" s="690"/>
    </row>
    <row r="13288" spans="46:47">
      <c r="AT13288" s="690"/>
      <c r="AU13288" s="690"/>
    </row>
    <row r="13289" spans="46:47">
      <c r="AT13289" s="690"/>
      <c r="AU13289" s="690"/>
    </row>
    <row r="13290" spans="46:47">
      <c r="AT13290" s="690"/>
      <c r="AU13290" s="690"/>
    </row>
    <row r="13291" spans="46:47">
      <c r="AT13291" s="690"/>
      <c r="AU13291" s="690"/>
    </row>
    <row r="13292" spans="46:47">
      <c r="AT13292" s="690"/>
      <c r="AU13292" s="690"/>
    </row>
    <row r="13293" spans="46:47">
      <c r="AT13293" s="690"/>
      <c r="AU13293" s="690"/>
    </row>
    <row r="13294" spans="46:47">
      <c r="AT13294" s="690"/>
      <c r="AU13294" s="690"/>
    </row>
    <row r="13295" spans="46:47">
      <c r="AT13295" s="690"/>
      <c r="AU13295" s="690"/>
    </row>
    <row r="13296" spans="46:47">
      <c r="AT13296" s="690"/>
      <c r="AU13296" s="690"/>
    </row>
    <row r="13297" spans="46:47">
      <c r="AT13297" s="690"/>
      <c r="AU13297" s="690"/>
    </row>
    <row r="13298" spans="46:47">
      <c r="AT13298" s="690"/>
      <c r="AU13298" s="690"/>
    </row>
    <row r="13299" spans="46:47">
      <c r="AT13299" s="690"/>
      <c r="AU13299" s="690"/>
    </row>
    <row r="13300" spans="46:47">
      <c r="AT13300" s="690"/>
      <c r="AU13300" s="690"/>
    </row>
    <row r="13301" spans="46:47">
      <c r="AT13301" s="690"/>
      <c r="AU13301" s="690"/>
    </row>
    <row r="13302" spans="46:47">
      <c r="AT13302" s="690"/>
      <c r="AU13302" s="690"/>
    </row>
    <row r="13303" spans="46:47">
      <c r="AT13303" s="690"/>
      <c r="AU13303" s="690"/>
    </row>
    <row r="13304" spans="46:47">
      <c r="AT13304" s="690"/>
      <c r="AU13304" s="690"/>
    </row>
    <row r="13305" spans="46:47">
      <c r="AT13305" s="690"/>
      <c r="AU13305" s="690"/>
    </row>
    <row r="13306" spans="46:47">
      <c r="AT13306" s="690"/>
      <c r="AU13306" s="690"/>
    </row>
    <row r="13307" spans="46:47">
      <c r="AT13307" s="690"/>
      <c r="AU13307" s="690"/>
    </row>
    <row r="13308" spans="46:47">
      <c r="AT13308" s="690"/>
      <c r="AU13308" s="690"/>
    </row>
    <row r="13309" spans="46:47">
      <c r="AT13309" s="690"/>
      <c r="AU13309" s="690"/>
    </row>
    <row r="13310" spans="46:47">
      <c r="AT13310" s="690"/>
      <c r="AU13310" s="690"/>
    </row>
    <row r="13311" spans="46:47">
      <c r="AT13311" s="690"/>
      <c r="AU13311" s="690"/>
    </row>
    <row r="13312" spans="46:47">
      <c r="AT13312" s="690"/>
      <c r="AU13312" s="690"/>
    </row>
    <row r="13313" spans="46:47">
      <c r="AT13313" s="690"/>
      <c r="AU13313" s="690"/>
    </row>
    <row r="13314" spans="46:47">
      <c r="AT13314" s="690"/>
      <c r="AU13314" s="690"/>
    </row>
    <row r="13315" spans="46:47">
      <c r="AT13315" s="690"/>
      <c r="AU13315" s="690"/>
    </row>
    <row r="13316" spans="46:47">
      <c r="AT13316" s="690"/>
      <c r="AU13316" s="690"/>
    </row>
    <row r="13317" spans="46:47">
      <c r="AT13317" s="690"/>
      <c r="AU13317" s="690"/>
    </row>
    <row r="13318" spans="46:47">
      <c r="AT13318" s="690"/>
      <c r="AU13318" s="690"/>
    </row>
    <row r="13319" spans="46:47">
      <c r="AT13319" s="690"/>
      <c r="AU13319" s="690"/>
    </row>
    <row r="13320" spans="46:47">
      <c r="AT13320" s="690"/>
      <c r="AU13320" s="690"/>
    </row>
    <row r="13321" spans="46:47">
      <c r="AT13321" s="690"/>
      <c r="AU13321" s="690"/>
    </row>
    <row r="13322" spans="46:47">
      <c r="AT13322" s="690"/>
      <c r="AU13322" s="690"/>
    </row>
    <row r="13323" spans="46:47">
      <c r="AT13323" s="690"/>
      <c r="AU13323" s="690"/>
    </row>
    <row r="13324" spans="46:47">
      <c r="AT13324" s="690"/>
      <c r="AU13324" s="690"/>
    </row>
    <row r="13325" spans="46:47">
      <c r="AT13325" s="690"/>
      <c r="AU13325" s="690"/>
    </row>
    <row r="13326" spans="46:47">
      <c r="AT13326" s="690"/>
      <c r="AU13326" s="690"/>
    </row>
    <row r="13327" spans="46:47">
      <c r="AT13327" s="690"/>
      <c r="AU13327" s="690"/>
    </row>
    <row r="13328" spans="46:47">
      <c r="AT13328" s="690"/>
      <c r="AU13328" s="690"/>
    </row>
    <row r="13329" spans="46:47">
      <c r="AT13329" s="690"/>
      <c r="AU13329" s="690"/>
    </row>
    <row r="13330" spans="46:47">
      <c r="AT13330" s="690"/>
      <c r="AU13330" s="690"/>
    </row>
    <row r="13331" spans="46:47">
      <c r="AT13331" s="690"/>
      <c r="AU13331" s="690"/>
    </row>
    <row r="13332" spans="46:47">
      <c r="AT13332" s="690"/>
      <c r="AU13332" s="690"/>
    </row>
    <row r="13333" spans="46:47">
      <c r="AT13333" s="690"/>
      <c r="AU13333" s="690"/>
    </row>
    <row r="13334" spans="46:47">
      <c r="AT13334" s="690"/>
      <c r="AU13334" s="690"/>
    </row>
    <row r="13335" spans="46:47">
      <c r="AT13335" s="690"/>
      <c r="AU13335" s="690"/>
    </row>
    <row r="13336" spans="46:47">
      <c r="AT13336" s="690"/>
      <c r="AU13336" s="690"/>
    </row>
    <row r="13337" spans="46:47">
      <c r="AT13337" s="690"/>
      <c r="AU13337" s="690"/>
    </row>
    <row r="13338" spans="46:47">
      <c r="AT13338" s="690"/>
      <c r="AU13338" s="690"/>
    </row>
    <row r="13339" spans="46:47">
      <c r="AT13339" s="690"/>
      <c r="AU13339" s="690"/>
    </row>
    <row r="13340" spans="46:47">
      <c r="AT13340" s="690"/>
      <c r="AU13340" s="690"/>
    </row>
    <row r="13341" spans="46:47">
      <c r="AT13341" s="690"/>
      <c r="AU13341" s="690"/>
    </row>
    <row r="13342" spans="46:47">
      <c r="AT13342" s="690"/>
      <c r="AU13342" s="690"/>
    </row>
    <row r="13343" spans="46:47">
      <c r="AT13343" s="690"/>
      <c r="AU13343" s="690"/>
    </row>
    <row r="13344" spans="46:47">
      <c r="AT13344" s="690"/>
      <c r="AU13344" s="690"/>
    </row>
    <row r="13345" spans="46:47">
      <c r="AT13345" s="690"/>
      <c r="AU13345" s="690"/>
    </row>
    <row r="13346" spans="46:47">
      <c r="AT13346" s="690"/>
      <c r="AU13346" s="690"/>
    </row>
    <row r="13347" spans="46:47">
      <c r="AT13347" s="690"/>
      <c r="AU13347" s="690"/>
    </row>
    <row r="13348" spans="46:47">
      <c r="AT13348" s="690"/>
      <c r="AU13348" s="690"/>
    </row>
    <row r="13349" spans="46:47">
      <c r="AT13349" s="690"/>
      <c r="AU13349" s="690"/>
    </row>
    <row r="13350" spans="46:47">
      <c r="AT13350" s="690"/>
      <c r="AU13350" s="690"/>
    </row>
    <row r="13351" spans="46:47">
      <c r="AT13351" s="690"/>
      <c r="AU13351" s="690"/>
    </row>
    <row r="13352" spans="46:47">
      <c r="AT13352" s="690"/>
      <c r="AU13352" s="690"/>
    </row>
    <row r="13353" spans="46:47">
      <c r="AT13353" s="690"/>
      <c r="AU13353" s="690"/>
    </row>
    <row r="13354" spans="46:47">
      <c r="AT13354" s="690"/>
      <c r="AU13354" s="690"/>
    </row>
    <row r="13355" spans="46:47">
      <c r="AT13355" s="690"/>
      <c r="AU13355" s="690"/>
    </row>
    <row r="13356" spans="46:47">
      <c r="AT13356" s="690"/>
      <c r="AU13356" s="690"/>
    </row>
    <row r="13357" spans="46:47">
      <c r="AT13357" s="690"/>
      <c r="AU13357" s="690"/>
    </row>
    <row r="13358" spans="46:47">
      <c r="AT13358" s="690"/>
      <c r="AU13358" s="690"/>
    </row>
    <row r="13359" spans="46:47">
      <c r="AT13359" s="690"/>
      <c r="AU13359" s="690"/>
    </row>
    <row r="13360" spans="46:47">
      <c r="AT13360" s="690"/>
      <c r="AU13360" s="690"/>
    </row>
    <row r="13361" spans="46:47">
      <c r="AT13361" s="690"/>
      <c r="AU13361" s="690"/>
    </row>
    <row r="13362" spans="46:47">
      <c r="AT13362" s="690"/>
      <c r="AU13362" s="690"/>
    </row>
    <row r="13363" spans="46:47">
      <c r="AT13363" s="690"/>
      <c r="AU13363" s="690"/>
    </row>
    <row r="13364" spans="46:47">
      <c r="AT13364" s="690"/>
      <c r="AU13364" s="690"/>
    </row>
    <row r="13365" spans="46:47">
      <c r="AT13365" s="690"/>
      <c r="AU13365" s="690"/>
    </row>
    <row r="13366" spans="46:47">
      <c r="AT13366" s="690"/>
      <c r="AU13366" s="690"/>
    </row>
    <row r="13367" spans="46:47">
      <c r="AT13367" s="690"/>
      <c r="AU13367" s="690"/>
    </row>
    <row r="13368" spans="46:47">
      <c r="AT13368" s="690"/>
      <c r="AU13368" s="690"/>
    </row>
    <row r="13369" spans="46:47">
      <c r="AT13369" s="690"/>
      <c r="AU13369" s="690"/>
    </row>
    <row r="13370" spans="46:47">
      <c r="AT13370" s="690"/>
      <c r="AU13370" s="690"/>
    </row>
    <row r="13371" spans="46:47">
      <c r="AT13371" s="690"/>
      <c r="AU13371" s="690"/>
    </row>
    <row r="13372" spans="46:47">
      <c r="AT13372" s="690"/>
      <c r="AU13372" s="690"/>
    </row>
    <row r="13373" spans="46:47">
      <c r="AT13373" s="690"/>
      <c r="AU13373" s="690"/>
    </row>
    <row r="13374" spans="46:47">
      <c r="AT13374" s="690"/>
      <c r="AU13374" s="690"/>
    </row>
    <row r="13375" spans="46:47">
      <c r="AT13375" s="690"/>
      <c r="AU13375" s="690"/>
    </row>
    <row r="13376" spans="46:47">
      <c r="AT13376" s="690"/>
      <c r="AU13376" s="690"/>
    </row>
    <row r="13377" spans="46:47">
      <c r="AT13377" s="690"/>
      <c r="AU13377" s="690"/>
    </row>
    <row r="13378" spans="46:47">
      <c r="AT13378" s="690"/>
      <c r="AU13378" s="690"/>
    </row>
    <row r="13379" spans="46:47">
      <c r="AT13379" s="690"/>
      <c r="AU13379" s="690"/>
    </row>
    <row r="13380" spans="46:47">
      <c r="AT13380" s="690"/>
      <c r="AU13380" s="690"/>
    </row>
    <row r="13381" spans="46:47">
      <c r="AT13381" s="690"/>
      <c r="AU13381" s="690"/>
    </row>
    <row r="13382" spans="46:47">
      <c r="AT13382" s="690"/>
      <c r="AU13382" s="690"/>
    </row>
    <row r="13383" spans="46:47">
      <c r="AT13383" s="690"/>
      <c r="AU13383" s="690"/>
    </row>
    <row r="13384" spans="46:47">
      <c r="AT13384" s="690"/>
      <c r="AU13384" s="690"/>
    </row>
    <row r="13385" spans="46:47">
      <c r="AT13385" s="690"/>
      <c r="AU13385" s="690"/>
    </row>
    <row r="13386" spans="46:47">
      <c r="AT13386" s="690"/>
      <c r="AU13386" s="690"/>
    </row>
    <row r="13387" spans="46:47">
      <c r="AT13387" s="690"/>
      <c r="AU13387" s="690"/>
    </row>
    <row r="13388" spans="46:47">
      <c r="AT13388" s="690"/>
      <c r="AU13388" s="690"/>
    </row>
    <row r="13389" spans="46:47">
      <c r="AT13389" s="690"/>
      <c r="AU13389" s="690"/>
    </row>
    <row r="13390" spans="46:47">
      <c r="AT13390" s="690"/>
      <c r="AU13390" s="690"/>
    </row>
    <row r="13391" spans="46:47">
      <c r="AT13391" s="690"/>
      <c r="AU13391" s="690"/>
    </row>
    <row r="13392" spans="46:47">
      <c r="AT13392" s="690"/>
      <c r="AU13392" s="690"/>
    </row>
    <row r="13393" spans="46:47">
      <c r="AT13393" s="690"/>
      <c r="AU13393" s="690"/>
    </row>
    <row r="13394" spans="46:47">
      <c r="AT13394" s="690"/>
      <c r="AU13394" s="690"/>
    </row>
    <row r="13395" spans="46:47">
      <c r="AT13395" s="690"/>
      <c r="AU13395" s="690"/>
    </row>
    <row r="13396" spans="46:47">
      <c r="AT13396" s="690"/>
      <c r="AU13396" s="690"/>
    </row>
    <row r="13397" spans="46:47">
      <c r="AT13397" s="690"/>
      <c r="AU13397" s="690"/>
    </row>
    <row r="13398" spans="46:47">
      <c r="AT13398" s="690"/>
      <c r="AU13398" s="690"/>
    </row>
    <row r="13399" spans="46:47">
      <c r="AT13399" s="690"/>
      <c r="AU13399" s="690"/>
    </row>
    <row r="13400" spans="46:47">
      <c r="AT13400" s="690"/>
      <c r="AU13400" s="690"/>
    </row>
    <row r="13401" spans="46:47">
      <c r="AT13401" s="690"/>
      <c r="AU13401" s="690"/>
    </row>
    <row r="13402" spans="46:47">
      <c r="AT13402" s="690"/>
      <c r="AU13402" s="690"/>
    </row>
    <row r="13403" spans="46:47">
      <c r="AT13403" s="690"/>
      <c r="AU13403" s="690"/>
    </row>
    <row r="13404" spans="46:47">
      <c r="AT13404" s="690"/>
      <c r="AU13404" s="690"/>
    </row>
    <row r="13405" spans="46:47">
      <c r="AT13405" s="690"/>
      <c r="AU13405" s="690"/>
    </row>
    <row r="13406" spans="46:47">
      <c r="AT13406" s="690"/>
      <c r="AU13406" s="690"/>
    </row>
    <row r="13407" spans="46:47">
      <c r="AT13407" s="690"/>
      <c r="AU13407" s="690"/>
    </row>
    <row r="13408" spans="46:47">
      <c r="AT13408" s="690"/>
      <c r="AU13408" s="690"/>
    </row>
    <row r="13409" spans="46:47">
      <c r="AT13409" s="690"/>
      <c r="AU13409" s="690"/>
    </row>
    <row r="13410" spans="46:47">
      <c r="AT13410" s="690"/>
      <c r="AU13410" s="690"/>
    </row>
    <row r="13411" spans="46:47">
      <c r="AT13411" s="690"/>
      <c r="AU13411" s="690"/>
    </row>
    <row r="13412" spans="46:47">
      <c r="AT13412" s="690"/>
      <c r="AU13412" s="690"/>
    </row>
    <row r="13413" spans="46:47">
      <c r="AT13413" s="690"/>
      <c r="AU13413" s="690"/>
    </row>
    <row r="13414" spans="46:47">
      <c r="AT13414" s="690"/>
      <c r="AU13414" s="690"/>
    </row>
    <row r="13415" spans="46:47">
      <c r="AT13415" s="690"/>
      <c r="AU13415" s="690"/>
    </row>
    <row r="13416" spans="46:47">
      <c r="AT13416" s="690"/>
      <c r="AU13416" s="690"/>
    </row>
    <row r="13417" spans="46:47">
      <c r="AT13417" s="690"/>
      <c r="AU13417" s="690"/>
    </row>
    <row r="13418" spans="46:47">
      <c r="AT13418" s="690"/>
      <c r="AU13418" s="690"/>
    </row>
    <row r="13419" spans="46:47">
      <c r="AT13419" s="690"/>
      <c r="AU13419" s="690"/>
    </row>
    <row r="13420" spans="46:47">
      <c r="AT13420" s="690"/>
      <c r="AU13420" s="690"/>
    </row>
    <row r="13421" spans="46:47">
      <c r="AT13421" s="690"/>
      <c r="AU13421" s="690"/>
    </row>
    <row r="13422" spans="46:47">
      <c r="AT13422" s="690"/>
      <c r="AU13422" s="690"/>
    </row>
    <row r="13423" spans="46:47">
      <c r="AT13423" s="690"/>
      <c r="AU13423" s="690"/>
    </row>
    <row r="13424" spans="46:47">
      <c r="AT13424" s="690"/>
      <c r="AU13424" s="690"/>
    </row>
    <row r="13425" spans="46:47">
      <c r="AT13425" s="690"/>
      <c r="AU13425" s="690"/>
    </row>
    <row r="13426" spans="46:47">
      <c r="AT13426" s="690"/>
      <c r="AU13426" s="690"/>
    </row>
    <row r="13427" spans="46:47">
      <c r="AT13427" s="690"/>
      <c r="AU13427" s="690"/>
    </row>
    <row r="13428" spans="46:47">
      <c r="AT13428" s="690"/>
      <c r="AU13428" s="690"/>
    </row>
    <row r="13429" spans="46:47">
      <c r="AT13429" s="690"/>
      <c r="AU13429" s="690"/>
    </row>
    <row r="13430" spans="46:47">
      <c r="AT13430" s="690"/>
      <c r="AU13430" s="690"/>
    </row>
    <row r="13431" spans="46:47">
      <c r="AT13431" s="690"/>
      <c r="AU13431" s="690"/>
    </row>
    <row r="13432" spans="46:47">
      <c r="AT13432" s="690"/>
      <c r="AU13432" s="690"/>
    </row>
    <row r="13433" spans="46:47">
      <c r="AT13433" s="690"/>
      <c r="AU13433" s="690"/>
    </row>
    <row r="13434" spans="46:47">
      <c r="AT13434" s="690"/>
      <c r="AU13434" s="690"/>
    </row>
    <row r="13435" spans="46:47">
      <c r="AT13435" s="690"/>
      <c r="AU13435" s="690"/>
    </row>
    <row r="13436" spans="46:47">
      <c r="AT13436" s="690"/>
      <c r="AU13436" s="690"/>
    </row>
    <row r="13437" spans="46:47">
      <c r="AT13437" s="690"/>
      <c r="AU13437" s="690"/>
    </row>
    <row r="13438" spans="46:47">
      <c r="AT13438" s="690"/>
      <c r="AU13438" s="690"/>
    </row>
    <row r="13439" spans="46:47">
      <c r="AT13439" s="690"/>
      <c r="AU13439" s="690"/>
    </row>
    <row r="13440" spans="46:47">
      <c r="AT13440" s="690"/>
      <c r="AU13440" s="690"/>
    </row>
    <row r="13441" spans="46:47">
      <c r="AT13441" s="690"/>
      <c r="AU13441" s="690"/>
    </row>
    <row r="13442" spans="46:47">
      <c r="AT13442" s="690"/>
      <c r="AU13442" s="690"/>
    </row>
    <row r="13443" spans="46:47">
      <c r="AT13443" s="690"/>
      <c r="AU13443" s="690"/>
    </row>
    <row r="13444" spans="46:47">
      <c r="AT13444" s="690"/>
      <c r="AU13444" s="690"/>
    </row>
    <row r="13445" spans="46:47">
      <c r="AT13445" s="690"/>
      <c r="AU13445" s="690"/>
    </row>
    <row r="13446" spans="46:47">
      <c r="AT13446" s="690"/>
      <c r="AU13446" s="690"/>
    </row>
    <row r="13447" spans="46:47">
      <c r="AT13447" s="690"/>
      <c r="AU13447" s="690"/>
    </row>
    <row r="13448" spans="46:47">
      <c r="AT13448" s="690"/>
      <c r="AU13448" s="690"/>
    </row>
    <row r="13449" spans="46:47">
      <c r="AT13449" s="690"/>
      <c r="AU13449" s="690"/>
    </row>
    <row r="13450" spans="46:47">
      <c r="AT13450" s="690"/>
      <c r="AU13450" s="690"/>
    </row>
    <row r="13451" spans="46:47">
      <c r="AT13451" s="690"/>
      <c r="AU13451" s="690"/>
    </row>
    <row r="13452" spans="46:47">
      <c r="AT13452" s="690"/>
      <c r="AU13452" s="690"/>
    </row>
    <row r="13453" spans="46:47">
      <c r="AT13453" s="690"/>
      <c r="AU13453" s="690"/>
    </row>
    <row r="13454" spans="46:47">
      <c r="AT13454" s="690"/>
      <c r="AU13454" s="690"/>
    </row>
    <row r="13455" spans="46:47">
      <c r="AT13455" s="690"/>
      <c r="AU13455" s="690"/>
    </row>
    <row r="13456" spans="46:47">
      <c r="AT13456" s="690"/>
      <c r="AU13456" s="690"/>
    </row>
    <row r="13457" spans="46:47">
      <c r="AT13457" s="690"/>
      <c r="AU13457" s="690"/>
    </row>
    <row r="13458" spans="46:47">
      <c r="AT13458" s="690"/>
      <c r="AU13458" s="690"/>
    </row>
    <row r="13459" spans="46:47">
      <c r="AT13459" s="690"/>
      <c r="AU13459" s="690"/>
    </row>
    <row r="13460" spans="46:47">
      <c r="AT13460" s="690"/>
      <c r="AU13460" s="690"/>
    </row>
    <row r="13461" spans="46:47">
      <c r="AT13461" s="690"/>
      <c r="AU13461" s="690"/>
    </row>
    <row r="13462" spans="46:47">
      <c r="AT13462" s="690"/>
      <c r="AU13462" s="690"/>
    </row>
    <row r="13463" spans="46:47">
      <c r="AT13463" s="690"/>
      <c r="AU13463" s="690"/>
    </row>
    <row r="13464" spans="46:47">
      <c r="AT13464" s="690"/>
      <c r="AU13464" s="690"/>
    </row>
    <row r="13465" spans="46:47">
      <c r="AT13465" s="690"/>
      <c r="AU13465" s="690"/>
    </row>
    <row r="13466" spans="46:47">
      <c r="AT13466" s="690"/>
      <c r="AU13466" s="690"/>
    </row>
    <row r="13467" spans="46:47">
      <c r="AT13467" s="690"/>
      <c r="AU13467" s="690"/>
    </row>
    <row r="13468" spans="46:47">
      <c r="AT13468" s="690"/>
      <c r="AU13468" s="690"/>
    </row>
    <row r="13469" spans="46:47">
      <c r="AT13469" s="690"/>
      <c r="AU13469" s="690"/>
    </row>
    <row r="13470" spans="46:47">
      <c r="AT13470" s="690"/>
      <c r="AU13470" s="690"/>
    </row>
    <row r="13471" spans="46:47">
      <c r="AT13471" s="690"/>
      <c r="AU13471" s="690"/>
    </row>
    <row r="13472" spans="46:47">
      <c r="AT13472" s="690"/>
      <c r="AU13472" s="690"/>
    </row>
    <row r="13473" spans="46:47">
      <c r="AT13473" s="690"/>
      <c r="AU13473" s="690"/>
    </row>
    <row r="13474" spans="46:47">
      <c r="AT13474" s="690"/>
      <c r="AU13474" s="690"/>
    </row>
    <row r="13475" spans="46:47">
      <c r="AT13475" s="690"/>
      <c r="AU13475" s="690"/>
    </row>
    <row r="13476" spans="46:47">
      <c r="AT13476" s="690"/>
      <c r="AU13476" s="690"/>
    </row>
    <row r="13477" spans="46:47">
      <c r="AT13477" s="690"/>
      <c r="AU13477" s="690"/>
    </row>
    <row r="13478" spans="46:47">
      <c r="AT13478" s="690"/>
      <c r="AU13478" s="690"/>
    </row>
    <row r="13479" spans="46:47">
      <c r="AT13479" s="690"/>
      <c r="AU13479" s="690"/>
    </row>
    <row r="13480" spans="46:47">
      <c r="AT13480" s="690"/>
      <c r="AU13480" s="690"/>
    </row>
    <row r="13481" spans="46:47">
      <c r="AT13481" s="690"/>
      <c r="AU13481" s="690"/>
    </row>
    <row r="13482" spans="46:47">
      <c r="AT13482" s="690"/>
      <c r="AU13482" s="690"/>
    </row>
    <row r="13483" spans="46:47">
      <c r="AT13483" s="690"/>
      <c r="AU13483" s="690"/>
    </row>
    <row r="13484" spans="46:47">
      <c r="AT13484" s="690"/>
      <c r="AU13484" s="690"/>
    </row>
    <row r="13485" spans="46:47">
      <c r="AT13485" s="690"/>
      <c r="AU13485" s="690"/>
    </row>
    <row r="13486" spans="46:47">
      <c r="AT13486" s="690"/>
      <c r="AU13486" s="690"/>
    </row>
    <row r="13487" spans="46:47">
      <c r="AT13487" s="690"/>
      <c r="AU13487" s="690"/>
    </row>
    <row r="13488" spans="46:47">
      <c r="AT13488" s="690"/>
      <c r="AU13488" s="690"/>
    </row>
    <row r="13489" spans="46:47">
      <c r="AT13489" s="690"/>
      <c r="AU13489" s="690"/>
    </row>
    <row r="13490" spans="46:47">
      <c r="AT13490" s="690"/>
      <c r="AU13490" s="690"/>
    </row>
    <row r="13491" spans="46:47">
      <c r="AT13491" s="690"/>
      <c r="AU13491" s="690"/>
    </row>
    <row r="13492" spans="46:47">
      <c r="AT13492" s="690"/>
      <c r="AU13492" s="690"/>
    </row>
    <row r="13493" spans="46:47">
      <c r="AT13493" s="690"/>
      <c r="AU13493" s="690"/>
    </row>
    <row r="13494" spans="46:47">
      <c r="AT13494" s="690"/>
      <c r="AU13494" s="690"/>
    </row>
    <row r="13495" spans="46:47">
      <c r="AT13495" s="690"/>
      <c r="AU13495" s="690"/>
    </row>
    <row r="13496" spans="46:47">
      <c r="AT13496" s="690"/>
      <c r="AU13496" s="690"/>
    </row>
    <row r="13497" spans="46:47">
      <c r="AT13497" s="690"/>
      <c r="AU13497" s="690"/>
    </row>
    <row r="13498" spans="46:47">
      <c r="AT13498" s="690"/>
      <c r="AU13498" s="690"/>
    </row>
    <row r="13499" spans="46:47">
      <c r="AT13499" s="690"/>
      <c r="AU13499" s="690"/>
    </row>
    <row r="13500" spans="46:47">
      <c r="AT13500" s="690"/>
      <c r="AU13500" s="690"/>
    </row>
    <row r="13501" spans="46:47">
      <c r="AT13501" s="690"/>
      <c r="AU13501" s="690"/>
    </row>
    <row r="13502" spans="46:47">
      <c r="AT13502" s="690"/>
      <c r="AU13502" s="690"/>
    </row>
    <row r="13503" spans="46:47">
      <c r="AT13503" s="690"/>
      <c r="AU13503" s="690"/>
    </row>
    <row r="13504" spans="46:47">
      <c r="AT13504" s="690"/>
      <c r="AU13504" s="690"/>
    </row>
    <row r="13505" spans="46:47">
      <c r="AT13505" s="690"/>
      <c r="AU13505" s="690"/>
    </row>
    <row r="13506" spans="46:47">
      <c r="AT13506" s="690"/>
      <c r="AU13506" s="690"/>
    </row>
    <row r="13507" spans="46:47">
      <c r="AT13507" s="690"/>
      <c r="AU13507" s="690"/>
    </row>
    <row r="13508" spans="46:47">
      <c r="AT13508" s="690"/>
      <c r="AU13508" s="690"/>
    </row>
    <row r="13509" spans="46:47">
      <c r="AT13509" s="690"/>
      <c r="AU13509" s="690"/>
    </row>
    <row r="13510" spans="46:47">
      <c r="AT13510" s="690"/>
      <c r="AU13510" s="690"/>
    </row>
    <row r="13511" spans="46:47">
      <c r="AT13511" s="690"/>
      <c r="AU13511" s="690"/>
    </row>
    <row r="13512" spans="46:47">
      <c r="AT13512" s="690"/>
      <c r="AU13512" s="690"/>
    </row>
    <row r="13513" spans="46:47">
      <c r="AT13513" s="690"/>
      <c r="AU13513" s="690"/>
    </row>
    <row r="13514" spans="46:47">
      <c r="AT13514" s="690"/>
      <c r="AU13514" s="690"/>
    </row>
    <row r="13515" spans="46:47">
      <c r="AT13515" s="690"/>
      <c r="AU13515" s="690"/>
    </row>
    <row r="13516" spans="46:47">
      <c r="AT13516" s="690"/>
      <c r="AU13516" s="690"/>
    </row>
    <row r="13517" spans="46:47">
      <c r="AT13517" s="690"/>
      <c r="AU13517" s="690"/>
    </row>
    <row r="13518" spans="46:47">
      <c r="AT13518" s="690"/>
      <c r="AU13518" s="690"/>
    </row>
    <row r="13519" spans="46:47">
      <c r="AT13519" s="690"/>
      <c r="AU13519" s="690"/>
    </row>
    <row r="13520" spans="46:47">
      <c r="AT13520" s="690"/>
      <c r="AU13520" s="690"/>
    </row>
    <row r="13521" spans="46:47">
      <c r="AT13521" s="690"/>
      <c r="AU13521" s="690"/>
    </row>
    <row r="13522" spans="46:47">
      <c r="AT13522" s="690"/>
      <c r="AU13522" s="690"/>
    </row>
    <row r="13523" spans="46:47">
      <c r="AT13523" s="690"/>
      <c r="AU13523" s="690"/>
    </row>
    <row r="13524" spans="46:47">
      <c r="AT13524" s="690"/>
      <c r="AU13524" s="690"/>
    </row>
    <row r="13525" spans="46:47">
      <c r="AT13525" s="690"/>
      <c r="AU13525" s="690"/>
    </row>
    <row r="13526" spans="46:47">
      <c r="AT13526" s="690"/>
      <c r="AU13526" s="690"/>
    </row>
    <row r="13527" spans="46:47">
      <c r="AT13527" s="690"/>
      <c r="AU13527" s="690"/>
    </row>
    <row r="13528" spans="46:47">
      <c r="AT13528" s="690"/>
      <c r="AU13528" s="690"/>
    </row>
    <row r="13529" spans="46:47">
      <c r="AT13529" s="690"/>
      <c r="AU13529" s="690"/>
    </row>
    <row r="13530" spans="46:47">
      <c r="AT13530" s="690"/>
      <c r="AU13530" s="690"/>
    </row>
    <row r="13531" spans="46:47">
      <c r="AT13531" s="690"/>
      <c r="AU13531" s="690"/>
    </row>
    <row r="13532" spans="46:47">
      <c r="AT13532" s="690"/>
      <c r="AU13532" s="690"/>
    </row>
    <row r="13533" spans="46:47">
      <c r="AT13533" s="690"/>
      <c r="AU13533" s="690"/>
    </row>
    <row r="13534" spans="46:47">
      <c r="AT13534" s="690"/>
      <c r="AU13534" s="690"/>
    </row>
    <row r="13535" spans="46:47">
      <c r="AT13535" s="690"/>
      <c r="AU13535" s="690"/>
    </row>
    <row r="13536" spans="46:47">
      <c r="AT13536" s="690"/>
      <c r="AU13536" s="690"/>
    </row>
    <row r="13537" spans="46:47">
      <c r="AT13537" s="690"/>
      <c r="AU13537" s="690"/>
    </row>
    <row r="13538" spans="46:47">
      <c r="AT13538" s="690"/>
      <c r="AU13538" s="690"/>
    </row>
    <row r="13539" spans="46:47">
      <c r="AT13539" s="690"/>
      <c r="AU13539" s="690"/>
    </row>
    <row r="13540" spans="46:47">
      <c r="AT13540" s="690"/>
      <c r="AU13540" s="690"/>
    </row>
    <row r="13541" spans="46:47">
      <c r="AT13541" s="690"/>
      <c r="AU13541" s="690"/>
    </row>
    <row r="13542" spans="46:47">
      <c r="AT13542" s="690"/>
      <c r="AU13542" s="690"/>
    </row>
    <row r="13543" spans="46:47">
      <c r="AT13543" s="690"/>
      <c r="AU13543" s="690"/>
    </row>
    <row r="13544" spans="46:47">
      <c r="AT13544" s="690"/>
      <c r="AU13544" s="690"/>
    </row>
    <row r="13545" spans="46:47">
      <c r="AT13545" s="690"/>
      <c r="AU13545" s="690"/>
    </row>
    <row r="13546" spans="46:47">
      <c r="AT13546" s="690"/>
      <c r="AU13546" s="690"/>
    </row>
    <row r="13547" spans="46:47">
      <c r="AT13547" s="690"/>
      <c r="AU13547" s="690"/>
    </row>
    <row r="13548" spans="46:47">
      <c r="AT13548" s="690"/>
      <c r="AU13548" s="690"/>
    </row>
    <row r="13549" spans="46:47">
      <c r="AT13549" s="690"/>
      <c r="AU13549" s="690"/>
    </row>
    <row r="13550" spans="46:47">
      <c r="AT13550" s="690"/>
      <c r="AU13550" s="690"/>
    </row>
    <row r="13551" spans="46:47">
      <c r="AT13551" s="690"/>
      <c r="AU13551" s="690"/>
    </row>
    <row r="13552" spans="46:47">
      <c r="AT13552" s="690"/>
      <c r="AU13552" s="690"/>
    </row>
    <row r="13553" spans="46:47">
      <c r="AT13553" s="690"/>
      <c r="AU13553" s="690"/>
    </row>
    <row r="13554" spans="46:47">
      <c r="AT13554" s="690"/>
      <c r="AU13554" s="690"/>
    </row>
    <row r="13555" spans="46:47">
      <c r="AT13555" s="690"/>
      <c r="AU13555" s="690"/>
    </row>
    <row r="13556" spans="46:47">
      <c r="AT13556" s="690"/>
      <c r="AU13556" s="690"/>
    </row>
    <row r="13557" spans="46:47">
      <c r="AT13557" s="690"/>
      <c r="AU13557" s="690"/>
    </row>
    <row r="13558" spans="46:47">
      <c r="AT13558" s="690"/>
      <c r="AU13558" s="690"/>
    </row>
    <row r="13559" spans="46:47">
      <c r="AT13559" s="690"/>
      <c r="AU13559" s="690"/>
    </row>
    <row r="13560" spans="46:47">
      <c r="AT13560" s="690"/>
      <c r="AU13560" s="690"/>
    </row>
    <row r="13561" spans="46:47">
      <c r="AT13561" s="690"/>
      <c r="AU13561" s="690"/>
    </row>
    <row r="13562" spans="46:47">
      <c r="AT13562" s="690"/>
      <c r="AU13562" s="690"/>
    </row>
    <row r="13563" spans="46:47">
      <c r="AT13563" s="690"/>
      <c r="AU13563" s="690"/>
    </row>
    <row r="13564" spans="46:47">
      <c r="AT13564" s="690"/>
      <c r="AU13564" s="690"/>
    </row>
    <row r="13565" spans="46:47">
      <c r="AT13565" s="690"/>
      <c r="AU13565" s="690"/>
    </row>
    <row r="13566" spans="46:47">
      <c r="AT13566" s="690"/>
      <c r="AU13566" s="690"/>
    </row>
    <row r="13567" spans="46:47">
      <c r="AT13567" s="690"/>
      <c r="AU13567" s="690"/>
    </row>
    <row r="13568" spans="46:47">
      <c r="AT13568" s="690"/>
      <c r="AU13568" s="690"/>
    </row>
    <row r="13569" spans="46:47">
      <c r="AT13569" s="690"/>
      <c r="AU13569" s="690"/>
    </row>
    <row r="13570" spans="46:47">
      <c r="AT13570" s="690"/>
      <c r="AU13570" s="690"/>
    </row>
    <row r="13571" spans="46:47">
      <c r="AT13571" s="690"/>
      <c r="AU13571" s="690"/>
    </row>
    <row r="13572" spans="46:47">
      <c r="AT13572" s="690"/>
      <c r="AU13572" s="690"/>
    </row>
    <row r="13573" spans="46:47">
      <c r="AT13573" s="690"/>
      <c r="AU13573" s="690"/>
    </row>
    <row r="13574" spans="46:47">
      <c r="AT13574" s="690"/>
      <c r="AU13574" s="690"/>
    </row>
    <row r="13575" spans="46:47">
      <c r="AT13575" s="690"/>
      <c r="AU13575" s="690"/>
    </row>
    <row r="13576" spans="46:47">
      <c r="AT13576" s="690"/>
      <c r="AU13576" s="690"/>
    </row>
    <row r="13577" spans="46:47">
      <c r="AT13577" s="690"/>
      <c r="AU13577" s="690"/>
    </row>
    <row r="13578" spans="46:47">
      <c r="AT13578" s="690"/>
      <c r="AU13578" s="690"/>
    </row>
    <row r="13579" spans="46:47">
      <c r="AT13579" s="690"/>
      <c r="AU13579" s="690"/>
    </row>
    <row r="13580" spans="46:47">
      <c r="AT13580" s="690"/>
      <c r="AU13580" s="690"/>
    </row>
    <row r="13581" spans="46:47">
      <c r="AT13581" s="690"/>
      <c r="AU13581" s="690"/>
    </row>
    <row r="13582" spans="46:47">
      <c r="AT13582" s="690"/>
      <c r="AU13582" s="690"/>
    </row>
    <row r="13583" spans="46:47">
      <c r="AT13583" s="690"/>
      <c r="AU13583" s="690"/>
    </row>
    <row r="13584" spans="46:47">
      <c r="AT13584" s="690"/>
      <c r="AU13584" s="690"/>
    </row>
    <row r="13585" spans="46:47">
      <c r="AT13585" s="690"/>
      <c r="AU13585" s="690"/>
    </row>
    <row r="13586" spans="46:47">
      <c r="AT13586" s="690"/>
      <c r="AU13586" s="690"/>
    </row>
    <row r="13587" spans="46:47">
      <c r="AT13587" s="690"/>
      <c r="AU13587" s="690"/>
    </row>
    <row r="13588" spans="46:47">
      <c r="AT13588" s="690"/>
      <c r="AU13588" s="690"/>
    </row>
    <row r="13589" spans="46:47">
      <c r="AT13589" s="690"/>
      <c r="AU13589" s="690"/>
    </row>
    <row r="13590" spans="46:47">
      <c r="AT13590" s="690"/>
      <c r="AU13590" s="690"/>
    </row>
    <row r="13591" spans="46:47">
      <c r="AT13591" s="690"/>
      <c r="AU13591" s="690"/>
    </row>
    <row r="13592" spans="46:47">
      <c r="AT13592" s="690"/>
      <c r="AU13592" s="690"/>
    </row>
    <row r="13593" spans="46:47">
      <c r="AT13593" s="690"/>
      <c r="AU13593" s="690"/>
    </row>
    <row r="13594" spans="46:47">
      <c r="AT13594" s="690"/>
      <c r="AU13594" s="690"/>
    </row>
    <row r="13595" spans="46:47">
      <c r="AT13595" s="690"/>
      <c r="AU13595" s="690"/>
    </row>
    <row r="13596" spans="46:47">
      <c r="AT13596" s="690"/>
      <c r="AU13596" s="690"/>
    </row>
    <row r="13597" spans="46:47">
      <c r="AT13597" s="690"/>
      <c r="AU13597" s="690"/>
    </row>
    <row r="13598" spans="46:47">
      <c r="AT13598" s="690"/>
      <c r="AU13598" s="690"/>
    </row>
    <row r="13599" spans="46:47">
      <c r="AT13599" s="690"/>
      <c r="AU13599" s="690"/>
    </row>
    <row r="13600" spans="46:47">
      <c r="AT13600" s="690"/>
      <c r="AU13600" s="690"/>
    </row>
    <row r="13601" spans="46:47">
      <c r="AT13601" s="690"/>
      <c r="AU13601" s="690"/>
    </row>
    <row r="13602" spans="46:47">
      <c r="AT13602" s="690"/>
      <c r="AU13602" s="690"/>
    </row>
    <row r="13603" spans="46:47">
      <c r="AT13603" s="690"/>
      <c r="AU13603" s="690"/>
    </row>
    <row r="13604" spans="46:47">
      <c r="AT13604" s="690"/>
      <c r="AU13604" s="690"/>
    </row>
    <row r="13605" spans="46:47">
      <c r="AT13605" s="690"/>
      <c r="AU13605" s="690"/>
    </row>
    <row r="13606" spans="46:47">
      <c r="AT13606" s="690"/>
      <c r="AU13606" s="690"/>
    </row>
    <row r="13607" spans="46:47">
      <c r="AT13607" s="690"/>
      <c r="AU13607" s="690"/>
    </row>
    <row r="13608" spans="46:47">
      <c r="AT13608" s="690"/>
      <c r="AU13608" s="690"/>
    </row>
    <row r="13609" spans="46:47">
      <c r="AT13609" s="690"/>
      <c r="AU13609" s="690"/>
    </row>
    <row r="13610" spans="46:47">
      <c r="AT13610" s="690"/>
      <c r="AU13610" s="690"/>
    </row>
    <row r="13611" spans="46:47">
      <c r="AT13611" s="690"/>
      <c r="AU13611" s="690"/>
    </row>
    <row r="13612" spans="46:47">
      <c r="AT13612" s="690"/>
      <c r="AU13612" s="690"/>
    </row>
    <row r="13613" spans="46:47">
      <c r="AT13613" s="690"/>
      <c r="AU13613" s="690"/>
    </row>
    <row r="13614" spans="46:47">
      <c r="AT13614" s="690"/>
      <c r="AU13614" s="690"/>
    </row>
    <row r="13615" spans="46:47">
      <c r="AT13615" s="690"/>
      <c r="AU13615" s="690"/>
    </row>
    <row r="13616" spans="46:47">
      <c r="AT13616" s="690"/>
      <c r="AU13616" s="690"/>
    </row>
    <row r="13617" spans="46:47">
      <c r="AT13617" s="690"/>
      <c r="AU13617" s="690"/>
    </row>
    <row r="13618" spans="46:47">
      <c r="AT13618" s="690"/>
      <c r="AU13618" s="690"/>
    </row>
    <row r="13619" spans="46:47">
      <c r="AT13619" s="690"/>
      <c r="AU13619" s="690"/>
    </row>
    <row r="13620" spans="46:47">
      <c r="AT13620" s="690"/>
      <c r="AU13620" s="690"/>
    </row>
    <row r="13621" spans="46:47">
      <c r="AT13621" s="690"/>
      <c r="AU13621" s="690"/>
    </row>
    <row r="13622" spans="46:47">
      <c r="AT13622" s="690"/>
      <c r="AU13622" s="690"/>
    </row>
    <row r="13623" spans="46:47">
      <c r="AT13623" s="690"/>
      <c r="AU13623" s="690"/>
    </row>
    <row r="13624" spans="46:47">
      <c r="AT13624" s="690"/>
      <c r="AU13624" s="690"/>
    </row>
    <row r="13625" spans="46:47">
      <c r="AT13625" s="690"/>
      <c r="AU13625" s="690"/>
    </row>
    <row r="13626" spans="46:47">
      <c r="AT13626" s="690"/>
      <c r="AU13626" s="690"/>
    </row>
    <row r="13627" spans="46:47">
      <c r="AT13627" s="690"/>
      <c r="AU13627" s="690"/>
    </row>
    <row r="13628" spans="46:47">
      <c r="AT13628" s="690"/>
      <c r="AU13628" s="690"/>
    </row>
    <row r="13629" spans="46:47">
      <c r="AT13629" s="690"/>
      <c r="AU13629" s="690"/>
    </row>
    <row r="13630" spans="46:47">
      <c r="AT13630" s="690"/>
      <c r="AU13630" s="690"/>
    </row>
    <row r="13631" spans="46:47">
      <c r="AT13631" s="690"/>
      <c r="AU13631" s="690"/>
    </row>
    <row r="13632" spans="46:47">
      <c r="AT13632" s="690"/>
      <c r="AU13632" s="690"/>
    </row>
    <row r="13633" spans="46:47">
      <c r="AT13633" s="690"/>
      <c r="AU13633" s="690"/>
    </row>
    <row r="13634" spans="46:47">
      <c r="AT13634" s="690"/>
      <c r="AU13634" s="690"/>
    </row>
    <row r="13635" spans="46:47">
      <c r="AT13635" s="690"/>
      <c r="AU13635" s="690"/>
    </row>
    <row r="13636" spans="46:47">
      <c r="AT13636" s="690"/>
      <c r="AU13636" s="690"/>
    </row>
    <row r="13637" spans="46:47">
      <c r="AT13637" s="690"/>
      <c r="AU13637" s="690"/>
    </row>
    <row r="13638" spans="46:47">
      <c r="AT13638" s="690"/>
      <c r="AU13638" s="690"/>
    </row>
    <row r="13639" spans="46:47">
      <c r="AT13639" s="690"/>
      <c r="AU13639" s="690"/>
    </row>
    <row r="13640" spans="46:47">
      <c r="AT13640" s="690"/>
      <c r="AU13640" s="690"/>
    </row>
    <row r="13641" spans="46:47">
      <c r="AT13641" s="690"/>
      <c r="AU13641" s="690"/>
    </row>
    <row r="13642" spans="46:47">
      <c r="AT13642" s="690"/>
      <c r="AU13642" s="690"/>
    </row>
    <row r="13643" spans="46:47">
      <c r="AT13643" s="690"/>
      <c r="AU13643" s="690"/>
    </row>
    <row r="13644" spans="46:47">
      <c r="AT13644" s="690"/>
      <c r="AU13644" s="690"/>
    </row>
    <row r="13645" spans="46:47">
      <c r="AT13645" s="690"/>
      <c r="AU13645" s="690"/>
    </row>
    <row r="13646" spans="46:47">
      <c r="AT13646" s="690"/>
      <c r="AU13646" s="690"/>
    </row>
    <row r="13647" spans="46:47">
      <c r="AT13647" s="690"/>
      <c r="AU13647" s="690"/>
    </row>
    <row r="13648" spans="46:47">
      <c r="AT13648" s="690"/>
      <c r="AU13648" s="690"/>
    </row>
    <row r="13649" spans="46:47">
      <c r="AT13649" s="690"/>
      <c r="AU13649" s="690"/>
    </row>
    <row r="13650" spans="46:47">
      <c r="AT13650" s="690"/>
      <c r="AU13650" s="690"/>
    </row>
    <row r="13651" spans="46:47">
      <c r="AT13651" s="690"/>
      <c r="AU13651" s="690"/>
    </row>
    <row r="13652" spans="46:47">
      <c r="AT13652" s="690"/>
      <c r="AU13652" s="690"/>
    </row>
    <row r="13653" spans="46:47">
      <c r="AT13653" s="690"/>
      <c r="AU13653" s="690"/>
    </row>
    <row r="13654" spans="46:47">
      <c r="AT13654" s="690"/>
      <c r="AU13654" s="690"/>
    </row>
    <row r="13655" spans="46:47">
      <c r="AT13655" s="690"/>
      <c r="AU13655" s="690"/>
    </row>
    <row r="13656" spans="46:47">
      <c r="AT13656" s="690"/>
      <c r="AU13656" s="690"/>
    </row>
    <row r="13657" spans="46:47">
      <c r="AT13657" s="690"/>
      <c r="AU13657" s="690"/>
    </row>
    <row r="13658" spans="46:47">
      <c r="AT13658" s="690"/>
      <c r="AU13658" s="690"/>
    </row>
    <row r="13659" spans="46:47">
      <c r="AT13659" s="690"/>
      <c r="AU13659" s="690"/>
    </row>
    <row r="13660" spans="46:47">
      <c r="AT13660" s="690"/>
      <c r="AU13660" s="690"/>
    </row>
    <row r="13661" spans="46:47">
      <c r="AT13661" s="690"/>
      <c r="AU13661" s="690"/>
    </row>
    <row r="13662" spans="46:47">
      <c r="AT13662" s="690"/>
      <c r="AU13662" s="690"/>
    </row>
    <row r="13663" spans="46:47">
      <c r="AT13663" s="690"/>
      <c r="AU13663" s="690"/>
    </row>
    <row r="13664" spans="46:47">
      <c r="AT13664" s="690"/>
      <c r="AU13664" s="690"/>
    </row>
    <row r="13665" spans="46:47">
      <c r="AT13665" s="690"/>
      <c r="AU13665" s="690"/>
    </row>
    <row r="13666" spans="46:47">
      <c r="AT13666" s="690"/>
      <c r="AU13666" s="690"/>
    </row>
    <row r="13667" spans="46:47">
      <c r="AT13667" s="690"/>
      <c r="AU13667" s="690"/>
    </row>
    <row r="13668" spans="46:47">
      <c r="AT13668" s="690"/>
      <c r="AU13668" s="690"/>
    </row>
    <row r="13669" spans="46:47">
      <c r="AT13669" s="690"/>
      <c r="AU13669" s="690"/>
    </row>
    <row r="13670" spans="46:47">
      <c r="AT13670" s="690"/>
      <c r="AU13670" s="690"/>
    </row>
    <row r="13671" spans="46:47">
      <c r="AT13671" s="690"/>
      <c r="AU13671" s="690"/>
    </row>
    <row r="13672" spans="46:47">
      <c r="AT13672" s="690"/>
      <c r="AU13672" s="690"/>
    </row>
    <row r="13673" spans="46:47">
      <c r="AT13673" s="690"/>
      <c r="AU13673" s="690"/>
    </row>
    <row r="13674" spans="46:47">
      <c r="AT13674" s="690"/>
      <c r="AU13674" s="690"/>
    </row>
    <row r="13675" spans="46:47">
      <c r="AT13675" s="690"/>
      <c r="AU13675" s="690"/>
    </row>
    <row r="13676" spans="46:47">
      <c r="AT13676" s="690"/>
      <c r="AU13676" s="690"/>
    </row>
    <row r="13677" spans="46:47">
      <c r="AT13677" s="690"/>
      <c r="AU13677" s="690"/>
    </row>
    <row r="13678" spans="46:47">
      <c r="AT13678" s="690"/>
      <c r="AU13678" s="690"/>
    </row>
    <row r="13679" spans="46:47">
      <c r="AT13679" s="690"/>
      <c r="AU13679" s="690"/>
    </row>
    <row r="13680" spans="46:47">
      <c r="AT13680" s="690"/>
      <c r="AU13680" s="690"/>
    </row>
    <row r="13681" spans="46:47">
      <c r="AT13681" s="690"/>
      <c r="AU13681" s="690"/>
    </row>
    <row r="13682" spans="46:47">
      <c r="AT13682" s="690"/>
      <c r="AU13682" s="690"/>
    </row>
    <row r="13683" spans="46:47">
      <c r="AT13683" s="690"/>
      <c r="AU13683" s="690"/>
    </row>
    <row r="13684" spans="46:47">
      <c r="AT13684" s="690"/>
      <c r="AU13684" s="690"/>
    </row>
    <row r="13685" spans="46:47">
      <c r="AT13685" s="690"/>
      <c r="AU13685" s="690"/>
    </row>
    <row r="13686" spans="46:47">
      <c r="AT13686" s="690"/>
      <c r="AU13686" s="690"/>
    </row>
    <row r="13687" spans="46:47">
      <c r="AT13687" s="690"/>
      <c r="AU13687" s="690"/>
    </row>
    <row r="13688" spans="46:47">
      <c r="AT13688" s="690"/>
      <c r="AU13688" s="690"/>
    </row>
    <row r="13689" spans="46:47">
      <c r="AT13689" s="690"/>
      <c r="AU13689" s="690"/>
    </row>
    <row r="13690" spans="46:47">
      <c r="AT13690" s="690"/>
      <c r="AU13690" s="690"/>
    </row>
    <row r="13691" spans="46:47">
      <c r="AT13691" s="690"/>
      <c r="AU13691" s="690"/>
    </row>
    <row r="13692" spans="46:47">
      <c r="AT13692" s="690"/>
      <c r="AU13692" s="690"/>
    </row>
    <row r="13693" spans="46:47">
      <c r="AT13693" s="690"/>
      <c r="AU13693" s="690"/>
    </row>
    <row r="13694" spans="46:47">
      <c r="AT13694" s="690"/>
      <c r="AU13694" s="690"/>
    </row>
    <row r="13695" spans="46:47">
      <c r="AT13695" s="690"/>
      <c r="AU13695" s="690"/>
    </row>
    <row r="13696" spans="46:47">
      <c r="AT13696" s="690"/>
      <c r="AU13696" s="690"/>
    </row>
    <row r="13697" spans="46:47">
      <c r="AT13697" s="690"/>
      <c r="AU13697" s="690"/>
    </row>
    <row r="13698" spans="46:47">
      <c r="AT13698" s="690"/>
      <c r="AU13698" s="690"/>
    </row>
    <row r="13699" spans="46:47">
      <c r="AT13699" s="690"/>
      <c r="AU13699" s="690"/>
    </row>
    <row r="13700" spans="46:47">
      <c r="AT13700" s="690"/>
      <c r="AU13700" s="690"/>
    </row>
    <row r="13701" spans="46:47">
      <c r="AT13701" s="690"/>
      <c r="AU13701" s="690"/>
    </row>
    <row r="13702" spans="46:47">
      <c r="AT13702" s="690"/>
      <c r="AU13702" s="690"/>
    </row>
    <row r="13703" spans="46:47">
      <c r="AT13703" s="690"/>
      <c r="AU13703" s="690"/>
    </row>
    <row r="13704" spans="46:47">
      <c r="AT13704" s="690"/>
      <c r="AU13704" s="690"/>
    </row>
    <row r="13705" spans="46:47">
      <c r="AT13705" s="690"/>
      <c r="AU13705" s="690"/>
    </row>
    <row r="13706" spans="46:47">
      <c r="AT13706" s="690"/>
      <c r="AU13706" s="690"/>
    </row>
    <row r="13707" spans="46:47">
      <c r="AT13707" s="690"/>
      <c r="AU13707" s="690"/>
    </row>
    <row r="13708" spans="46:47">
      <c r="AT13708" s="690"/>
      <c r="AU13708" s="690"/>
    </row>
    <row r="13709" spans="46:47">
      <c r="AT13709" s="690"/>
      <c r="AU13709" s="690"/>
    </row>
    <row r="13710" spans="46:47">
      <c r="AT13710" s="690"/>
      <c r="AU13710" s="690"/>
    </row>
    <row r="13711" spans="46:47">
      <c r="AT13711" s="690"/>
      <c r="AU13711" s="690"/>
    </row>
    <row r="13712" spans="46:47">
      <c r="AT13712" s="690"/>
      <c r="AU13712" s="690"/>
    </row>
    <row r="13713" spans="46:47">
      <c r="AT13713" s="690"/>
      <c r="AU13713" s="690"/>
    </row>
    <row r="13714" spans="46:47">
      <c r="AT13714" s="690"/>
      <c r="AU13714" s="690"/>
    </row>
    <row r="13715" spans="46:47">
      <c r="AT13715" s="690"/>
      <c r="AU13715" s="690"/>
    </row>
    <row r="13716" spans="46:47">
      <c r="AT13716" s="690"/>
      <c r="AU13716" s="690"/>
    </row>
    <row r="13717" spans="46:47">
      <c r="AT13717" s="690"/>
      <c r="AU13717" s="690"/>
    </row>
    <row r="13718" spans="46:47">
      <c r="AT13718" s="690"/>
      <c r="AU13718" s="690"/>
    </row>
    <row r="13719" spans="46:47">
      <c r="AT13719" s="690"/>
      <c r="AU13719" s="690"/>
    </row>
    <row r="13720" spans="46:47">
      <c r="AT13720" s="690"/>
      <c r="AU13720" s="690"/>
    </row>
    <row r="13721" spans="46:47">
      <c r="AT13721" s="690"/>
      <c r="AU13721" s="690"/>
    </row>
    <row r="13722" spans="46:47">
      <c r="AT13722" s="690"/>
      <c r="AU13722" s="690"/>
    </row>
    <row r="13723" spans="46:47">
      <c r="AT13723" s="690"/>
      <c r="AU13723" s="690"/>
    </row>
    <row r="13724" spans="46:47">
      <c r="AT13724" s="690"/>
      <c r="AU13724" s="690"/>
    </row>
    <row r="13725" spans="46:47">
      <c r="AT13725" s="690"/>
      <c r="AU13725" s="690"/>
    </row>
    <row r="13726" spans="46:47">
      <c r="AT13726" s="690"/>
      <c r="AU13726" s="690"/>
    </row>
    <row r="13727" spans="46:47">
      <c r="AT13727" s="690"/>
      <c r="AU13727" s="690"/>
    </row>
    <row r="13728" spans="46:47">
      <c r="AT13728" s="690"/>
      <c r="AU13728" s="690"/>
    </row>
    <row r="13729" spans="46:47">
      <c r="AT13729" s="690"/>
      <c r="AU13729" s="690"/>
    </row>
    <row r="13730" spans="46:47">
      <c r="AT13730" s="690"/>
      <c r="AU13730" s="690"/>
    </row>
    <row r="13731" spans="46:47">
      <c r="AT13731" s="690"/>
      <c r="AU13731" s="690"/>
    </row>
    <row r="13732" spans="46:47">
      <c r="AT13732" s="690"/>
      <c r="AU13732" s="690"/>
    </row>
    <row r="13733" spans="46:47">
      <c r="AT13733" s="690"/>
      <c r="AU13733" s="690"/>
    </row>
    <row r="13734" spans="46:47">
      <c r="AT13734" s="690"/>
      <c r="AU13734" s="690"/>
    </row>
    <row r="13735" spans="46:47">
      <c r="AT13735" s="690"/>
      <c r="AU13735" s="690"/>
    </row>
    <row r="13736" spans="46:47">
      <c r="AT13736" s="690"/>
      <c r="AU13736" s="690"/>
    </row>
    <row r="13737" spans="46:47">
      <c r="AT13737" s="690"/>
      <c r="AU13737" s="690"/>
    </row>
    <row r="13738" spans="46:47">
      <c r="AT13738" s="690"/>
      <c r="AU13738" s="690"/>
    </row>
    <row r="13739" spans="46:47">
      <c r="AT13739" s="690"/>
      <c r="AU13739" s="690"/>
    </row>
    <row r="13740" spans="46:47">
      <c r="AT13740" s="690"/>
      <c r="AU13740" s="690"/>
    </row>
    <row r="13741" spans="46:47">
      <c r="AT13741" s="690"/>
      <c r="AU13741" s="690"/>
    </row>
    <row r="13742" spans="46:47">
      <c r="AT13742" s="690"/>
      <c r="AU13742" s="690"/>
    </row>
    <row r="13743" spans="46:47">
      <c r="AT13743" s="690"/>
      <c r="AU13743" s="690"/>
    </row>
    <row r="13744" spans="46:47">
      <c r="AT13744" s="690"/>
      <c r="AU13744" s="690"/>
    </row>
    <row r="13745" spans="46:47">
      <c r="AT13745" s="690"/>
      <c r="AU13745" s="690"/>
    </row>
    <row r="13746" spans="46:47">
      <c r="AT13746" s="690"/>
      <c r="AU13746" s="690"/>
    </row>
    <row r="13747" spans="46:47">
      <c r="AT13747" s="690"/>
      <c r="AU13747" s="690"/>
    </row>
    <row r="13748" spans="46:47">
      <c r="AT13748" s="690"/>
      <c r="AU13748" s="690"/>
    </row>
    <row r="13749" spans="46:47">
      <c r="AT13749" s="690"/>
      <c r="AU13749" s="690"/>
    </row>
    <row r="13750" spans="46:47">
      <c r="AT13750" s="690"/>
      <c r="AU13750" s="690"/>
    </row>
    <row r="13751" spans="46:47">
      <c r="AT13751" s="690"/>
      <c r="AU13751" s="690"/>
    </row>
    <row r="13752" spans="46:47">
      <c r="AT13752" s="690"/>
      <c r="AU13752" s="690"/>
    </row>
    <row r="13753" spans="46:47">
      <c r="AT13753" s="690"/>
      <c r="AU13753" s="690"/>
    </row>
    <row r="13754" spans="46:47">
      <c r="AT13754" s="690"/>
      <c r="AU13754" s="690"/>
    </row>
    <row r="13755" spans="46:47">
      <c r="AT13755" s="690"/>
      <c r="AU13755" s="690"/>
    </row>
    <row r="13756" spans="46:47">
      <c r="AT13756" s="690"/>
      <c r="AU13756" s="690"/>
    </row>
    <row r="13757" spans="46:47">
      <c r="AT13757" s="690"/>
      <c r="AU13757" s="690"/>
    </row>
    <row r="13758" spans="46:47">
      <c r="AT13758" s="690"/>
      <c r="AU13758" s="690"/>
    </row>
    <row r="13759" spans="46:47">
      <c r="AT13759" s="690"/>
      <c r="AU13759" s="690"/>
    </row>
    <row r="13760" spans="46:47">
      <c r="AT13760" s="690"/>
      <c r="AU13760" s="690"/>
    </row>
    <row r="13761" spans="46:47">
      <c r="AT13761" s="690"/>
      <c r="AU13761" s="690"/>
    </row>
    <row r="13762" spans="46:47">
      <c r="AT13762" s="690"/>
      <c r="AU13762" s="690"/>
    </row>
    <row r="13763" spans="46:47">
      <c r="AT13763" s="690"/>
      <c r="AU13763" s="690"/>
    </row>
    <row r="13764" spans="46:47">
      <c r="AT13764" s="690"/>
      <c r="AU13764" s="690"/>
    </row>
    <row r="13765" spans="46:47">
      <c r="AT13765" s="690"/>
      <c r="AU13765" s="690"/>
    </row>
    <row r="13766" spans="46:47">
      <c r="AT13766" s="690"/>
      <c r="AU13766" s="690"/>
    </row>
    <row r="13767" spans="46:47">
      <c r="AT13767" s="690"/>
      <c r="AU13767" s="690"/>
    </row>
    <row r="13768" spans="46:47">
      <c r="AT13768" s="690"/>
      <c r="AU13768" s="690"/>
    </row>
    <row r="13769" spans="46:47">
      <c r="AT13769" s="690"/>
      <c r="AU13769" s="690"/>
    </row>
    <row r="13770" spans="46:47">
      <c r="AT13770" s="690"/>
      <c r="AU13770" s="690"/>
    </row>
    <row r="13771" spans="46:47">
      <c r="AT13771" s="690"/>
      <c r="AU13771" s="690"/>
    </row>
    <row r="13772" spans="46:47">
      <c r="AT13772" s="690"/>
      <c r="AU13772" s="690"/>
    </row>
    <row r="13773" spans="46:47">
      <c r="AT13773" s="690"/>
      <c r="AU13773" s="690"/>
    </row>
    <row r="13774" spans="46:47">
      <c r="AT13774" s="690"/>
      <c r="AU13774" s="690"/>
    </row>
    <row r="13775" spans="46:47">
      <c r="AT13775" s="690"/>
      <c r="AU13775" s="690"/>
    </row>
    <row r="13776" spans="46:47">
      <c r="AT13776" s="690"/>
      <c r="AU13776" s="690"/>
    </row>
    <row r="13777" spans="46:47">
      <c r="AT13777" s="690"/>
      <c r="AU13777" s="690"/>
    </row>
    <row r="13778" spans="46:47">
      <c r="AT13778" s="690"/>
      <c r="AU13778" s="690"/>
    </row>
    <row r="13779" spans="46:47">
      <c r="AT13779" s="690"/>
      <c r="AU13779" s="690"/>
    </row>
    <row r="13780" spans="46:47">
      <c r="AT13780" s="690"/>
      <c r="AU13780" s="690"/>
    </row>
    <row r="13781" spans="46:47">
      <c r="AT13781" s="690"/>
      <c r="AU13781" s="690"/>
    </row>
    <row r="13782" spans="46:47">
      <c r="AT13782" s="690"/>
      <c r="AU13782" s="690"/>
    </row>
    <row r="13783" spans="46:47">
      <c r="AT13783" s="690"/>
      <c r="AU13783" s="690"/>
    </row>
    <row r="13784" spans="46:47">
      <c r="AT13784" s="690"/>
      <c r="AU13784" s="690"/>
    </row>
    <row r="13785" spans="46:47">
      <c r="AT13785" s="690"/>
      <c r="AU13785" s="690"/>
    </row>
    <row r="13786" spans="46:47">
      <c r="AT13786" s="690"/>
      <c r="AU13786" s="690"/>
    </row>
    <row r="13787" spans="46:47">
      <c r="AT13787" s="690"/>
      <c r="AU13787" s="690"/>
    </row>
    <row r="13788" spans="46:47">
      <c r="AT13788" s="690"/>
      <c r="AU13788" s="690"/>
    </row>
    <row r="13789" spans="46:47">
      <c r="AT13789" s="690"/>
      <c r="AU13789" s="690"/>
    </row>
    <row r="13790" spans="46:47">
      <c r="AT13790" s="690"/>
      <c r="AU13790" s="690"/>
    </row>
    <row r="13791" spans="46:47">
      <c r="AT13791" s="690"/>
      <c r="AU13791" s="690"/>
    </row>
    <row r="13792" spans="46:47">
      <c r="AT13792" s="690"/>
      <c r="AU13792" s="690"/>
    </row>
    <row r="13793" spans="46:47">
      <c r="AT13793" s="690"/>
      <c r="AU13793" s="690"/>
    </row>
    <row r="13794" spans="46:47">
      <c r="AT13794" s="690"/>
      <c r="AU13794" s="690"/>
    </row>
    <row r="13795" spans="46:47">
      <c r="AT13795" s="690"/>
      <c r="AU13795" s="690"/>
    </row>
    <row r="13796" spans="46:47">
      <c r="AT13796" s="690"/>
      <c r="AU13796" s="690"/>
    </row>
    <row r="13797" spans="46:47">
      <c r="AT13797" s="690"/>
      <c r="AU13797" s="690"/>
    </row>
    <row r="13798" spans="46:47">
      <c r="AT13798" s="690"/>
      <c r="AU13798" s="690"/>
    </row>
    <row r="13799" spans="46:47">
      <c r="AT13799" s="690"/>
      <c r="AU13799" s="690"/>
    </row>
    <row r="13800" spans="46:47">
      <c r="AT13800" s="690"/>
      <c r="AU13800" s="690"/>
    </row>
    <row r="13801" spans="46:47">
      <c r="AT13801" s="690"/>
      <c r="AU13801" s="690"/>
    </row>
    <row r="13802" spans="46:47">
      <c r="AT13802" s="690"/>
      <c r="AU13802" s="690"/>
    </row>
    <row r="13803" spans="46:47">
      <c r="AT13803" s="690"/>
      <c r="AU13803" s="690"/>
    </row>
    <row r="13804" spans="46:47">
      <c r="AT13804" s="690"/>
      <c r="AU13804" s="690"/>
    </row>
    <row r="13805" spans="46:47">
      <c r="AT13805" s="690"/>
      <c r="AU13805" s="690"/>
    </row>
    <row r="13806" spans="46:47">
      <c r="AT13806" s="690"/>
      <c r="AU13806" s="690"/>
    </row>
    <row r="13807" spans="46:47">
      <c r="AT13807" s="690"/>
      <c r="AU13807" s="690"/>
    </row>
    <row r="13808" spans="46:47">
      <c r="AT13808" s="690"/>
      <c r="AU13808" s="690"/>
    </row>
    <row r="13809" spans="46:47">
      <c r="AT13809" s="690"/>
      <c r="AU13809" s="690"/>
    </row>
    <row r="13810" spans="46:47">
      <c r="AT13810" s="690"/>
      <c r="AU13810" s="690"/>
    </row>
    <row r="13811" spans="46:47">
      <c r="AT13811" s="690"/>
      <c r="AU13811" s="690"/>
    </row>
    <row r="13812" spans="46:47">
      <c r="AT13812" s="690"/>
      <c r="AU13812" s="690"/>
    </row>
    <row r="13813" spans="46:47">
      <c r="AT13813" s="690"/>
      <c r="AU13813" s="690"/>
    </row>
    <row r="13814" spans="46:47">
      <c r="AT13814" s="690"/>
      <c r="AU13814" s="690"/>
    </row>
    <row r="13815" spans="46:47">
      <c r="AT13815" s="690"/>
      <c r="AU13815" s="690"/>
    </row>
    <row r="13816" spans="46:47">
      <c r="AT13816" s="690"/>
      <c r="AU13816" s="690"/>
    </row>
    <row r="13817" spans="46:47">
      <c r="AT13817" s="690"/>
      <c r="AU13817" s="690"/>
    </row>
    <row r="13818" spans="46:47">
      <c r="AT13818" s="690"/>
      <c r="AU13818" s="690"/>
    </row>
    <row r="13819" spans="46:47">
      <c r="AT13819" s="690"/>
      <c r="AU13819" s="690"/>
    </row>
    <row r="13820" spans="46:47">
      <c r="AT13820" s="690"/>
      <c r="AU13820" s="690"/>
    </row>
    <row r="13821" spans="46:47">
      <c r="AT13821" s="690"/>
      <c r="AU13821" s="690"/>
    </row>
    <row r="13822" spans="46:47">
      <c r="AT13822" s="690"/>
      <c r="AU13822" s="690"/>
    </row>
    <row r="13823" spans="46:47">
      <c r="AT13823" s="690"/>
      <c r="AU13823" s="690"/>
    </row>
    <row r="13824" spans="46:47">
      <c r="AT13824" s="690"/>
      <c r="AU13824" s="690"/>
    </row>
    <row r="13825" spans="46:47">
      <c r="AT13825" s="690"/>
      <c r="AU13825" s="690"/>
    </row>
    <row r="13826" spans="46:47">
      <c r="AT13826" s="690"/>
      <c r="AU13826" s="690"/>
    </row>
    <row r="13827" spans="46:47">
      <c r="AT13827" s="690"/>
      <c r="AU13827" s="690"/>
    </row>
    <row r="13828" spans="46:47">
      <c r="AT13828" s="690"/>
      <c r="AU13828" s="690"/>
    </row>
    <row r="13829" spans="46:47">
      <c r="AT13829" s="690"/>
      <c r="AU13829" s="690"/>
    </row>
    <row r="13830" spans="46:47">
      <c r="AT13830" s="690"/>
      <c r="AU13830" s="690"/>
    </row>
    <row r="13831" spans="46:47">
      <c r="AT13831" s="690"/>
      <c r="AU13831" s="690"/>
    </row>
    <row r="13832" spans="46:47">
      <c r="AT13832" s="690"/>
      <c r="AU13832" s="690"/>
    </row>
    <row r="13833" spans="46:47">
      <c r="AT13833" s="690"/>
      <c r="AU13833" s="690"/>
    </row>
    <row r="13834" spans="46:47">
      <c r="AT13834" s="690"/>
      <c r="AU13834" s="690"/>
    </row>
    <row r="13835" spans="46:47">
      <c r="AT13835" s="690"/>
      <c r="AU13835" s="690"/>
    </row>
    <row r="13836" spans="46:47">
      <c r="AT13836" s="690"/>
      <c r="AU13836" s="690"/>
    </row>
    <row r="13837" spans="46:47">
      <c r="AT13837" s="690"/>
      <c r="AU13837" s="690"/>
    </row>
    <row r="13838" spans="46:47">
      <c r="AT13838" s="690"/>
      <c r="AU13838" s="690"/>
    </row>
    <row r="13839" spans="46:47">
      <c r="AT13839" s="690"/>
      <c r="AU13839" s="690"/>
    </row>
    <row r="13840" spans="46:47">
      <c r="AT13840" s="690"/>
      <c r="AU13840" s="690"/>
    </row>
    <row r="13841" spans="46:47">
      <c r="AT13841" s="690"/>
      <c r="AU13841" s="690"/>
    </row>
    <row r="13842" spans="46:47">
      <c r="AT13842" s="690"/>
      <c r="AU13842" s="690"/>
    </row>
    <row r="13843" spans="46:47">
      <c r="AT13843" s="690"/>
      <c r="AU13843" s="690"/>
    </row>
    <row r="13844" spans="46:47">
      <c r="AT13844" s="690"/>
      <c r="AU13844" s="690"/>
    </row>
    <row r="13845" spans="46:47">
      <c r="AT13845" s="690"/>
      <c r="AU13845" s="690"/>
    </row>
    <row r="13846" spans="46:47">
      <c r="AT13846" s="690"/>
      <c r="AU13846" s="690"/>
    </row>
    <row r="13847" spans="46:47">
      <c r="AT13847" s="690"/>
      <c r="AU13847" s="690"/>
    </row>
    <row r="13848" spans="46:47">
      <c r="AT13848" s="690"/>
      <c r="AU13848" s="690"/>
    </row>
    <row r="13849" spans="46:47">
      <c r="AT13849" s="690"/>
      <c r="AU13849" s="690"/>
    </row>
    <row r="13850" spans="46:47">
      <c r="AT13850" s="690"/>
      <c r="AU13850" s="690"/>
    </row>
    <row r="13851" spans="46:47">
      <c r="AT13851" s="690"/>
      <c r="AU13851" s="690"/>
    </row>
    <row r="13852" spans="46:47">
      <c r="AT13852" s="690"/>
      <c r="AU13852" s="690"/>
    </row>
    <row r="13853" spans="46:47">
      <c r="AT13853" s="690"/>
      <c r="AU13853" s="690"/>
    </row>
    <row r="13854" spans="46:47">
      <c r="AT13854" s="690"/>
      <c r="AU13854" s="690"/>
    </row>
    <row r="13855" spans="46:47">
      <c r="AT13855" s="690"/>
      <c r="AU13855" s="690"/>
    </row>
    <row r="13856" spans="46:47">
      <c r="AT13856" s="690"/>
      <c r="AU13856" s="690"/>
    </row>
    <row r="13857" spans="46:47">
      <c r="AT13857" s="690"/>
      <c r="AU13857" s="690"/>
    </row>
    <row r="13858" spans="46:47">
      <c r="AT13858" s="690"/>
      <c r="AU13858" s="690"/>
    </row>
    <row r="13859" spans="46:47">
      <c r="AT13859" s="690"/>
      <c r="AU13859" s="690"/>
    </row>
    <row r="13860" spans="46:47">
      <c r="AT13860" s="690"/>
      <c r="AU13860" s="690"/>
    </row>
    <row r="13861" spans="46:47">
      <c r="AT13861" s="690"/>
      <c r="AU13861" s="690"/>
    </row>
    <row r="13862" spans="46:47">
      <c r="AT13862" s="690"/>
      <c r="AU13862" s="690"/>
    </row>
    <row r="13863" spans="46:47">
      <c r="AT13863" s="690"/>
      <c r="AU13863" s="690"/>
    </row>
    <row r="13864" spans="46:47">
      <c r="AT13864" s="690"/>
      <c r="AU13864" s="690"/>
    </row>
    <row r="13865" spans="46:47">
      <c r="AT13865" s="690"/>
      <c r="AU13865" s="690"/>
    </row>
    <row r="13866" spans="46:47">
      <c r="AT13866" s="690"/>
      <c r="AU13866" s="690"/>
    </row>
    <row r="13867" spans="46:47">
      <c r="AT13867" s="690"/>
      <c r="AU13867" s="690"/>
    </row>
    <row r="13868" spans="46:47">
      <c r="AT13868" s="690"/>
      <c r="AU13868" s="690"/>
    </row>
    <row r="13869" spans="46:47">
      <c r="AT13869" s="690"/>
      <c r="AU13869" s="690"/>
    </row>
    <row r="13870" spans="46:47">
      <c r="AT13870" s="690"/>
      <c r="AU13870" s="690"/>
    </row>
    <row r="13871" spans="46:47">
      <c r="AT13871" s="690"/>
      <c r="AU13871" s="690"/>
    </row>
    <row r="13872" spans="46:47">
      <c r="AT13872" s="690"/>
      <c r="AU13872" s="690"/>
    </row>
    <row r="13873" spans="46:47">
      <c r="AT13873" s="690"/>
      <c r="AU13873" s="690"/>
    </row>
    <row r="13874" spans="46:47">
      <c r="AT13874" s="690"/>
      <c r="AU13874" s="690"/>
    </row>
    <row r="13875" spans="46:47">
      <c r="AT13875" s="690"/>
      <c r="AU13875" s="690"/>
    </row>
    <row r="13876" spans="46:47">
      <c r="AT13876" s="690"/>
      <c r="AU13876" s="690"/>
    </row>
    <row r="13877" spans="46:47">
      <c r="AT13877" s="690"/>
      <c r="AU13877" s="690"/>
    </row>
    <row r="13878" spans="46:47">
      <c r="AT13878" s="690"/>
      <c r="AU13878" s="690"/>
    </row>
    <row r="13879" spans="46:47">
      <c r="AT13879" s="690"/>
      <c r="AU13879" s="690"/>
    </row>
    <row r="13880" spans="46:47">
      <c r="AT13880" s="690"/>
      <c r="AU13880" s="690"/>
    </row>
    <row r="13881" spans="46:47">
      <c r="AT13881" s="690"/>
      <c r="AU13881" s="690"/>
    </row>
    <row r="13882" spans="46:47">
      <c r="AT13882" s="690"/>
      <c r="AU13882" s="690"/>
    </row>
    <row r="13883" spans="46:47">
      <c r="AT13883" s="690"/>
      <c r="AU13883" s="690"/>
    </row>
    <row r="13884" spans="46:47">
      <c r="AT13884" s="690"/>
      <c r="AU13884" s="690"/>
    </row>
    <row r="13885" spans="46:47">
      <c r="AT13885" s="690"/>
      <c r="AU13885" s="690"/>
    </row>
    <row r="13886" spans="46:47">
      <c r="AT13886" s="690"/>
      <c r="AU13886" s="690"/>
    </row>
    <row r="13887" spans="46:47">
      <c r="AT13887" s="690"/>
      <c r="AU13887" s="690"/>
    </row>
    <row r="13888" spans="46:47">
      <c r="AT13888" s="690"/>
      <c r="AU13888" s="690"/>
    </row>
    <row r="13889" spans="46:47">
      <c r="AT13889" s="690"/>
      <c r="AU13889" s="690"/>
    </row>
    <row r="13890" spans="46:47">
      <c r="AT13890" s="690"/>
      <c r="AU13890" s="690"/>
    </row>
    <row r="13891" spans="46:47">
      <c r="AT13891" s="690"/>
      <c r="AU13891" s="690"/>
    </row>
    <row r="13892" spans="46:47">
      <c r="AT13892" s="690"/>
      <c r="AU13892" s="690"/>
    </row>
    <row r="13893" spans="46:47">
      <c r="AT13893" s="690"/>
      <c r="AU13893" s="690"/>
    </row>
    <row r="13894" spans="46:47">
      <c r="AT13894" s="690"/>
      <c r="AU13894" s="690"/>
    </row>
    <row r="13895" spans="46:47">
      <c r="AT13895" s="690"/>
      <c r="AU13895" s="690"/>
    </row>
    <row r="13896" spans="46:47">
      <c r="AT13896" s="690"/>
      <c r="AU13896" s="690"/>
    </row>
    <row r="13897" spans="46:47">
      <c r="AT13897" s="690"/>
      <c r="AU13897" s="690"/>
    </row>
    <row r="13898" spans="46:47">
      <c r="AT13898" s="690"/>
      <c r="AU13898" s="690"/>
    </row>
    <row r="13899" spans="46:47">
      <c r="AT13899" s="690"/>
      <c r="AU13899" s="690"/>
    </row>
    <row r="13900" spans="46:47">
      <c r="AT13900" s="690"/>
      <c r="AU13900" s="690"/>
    </row>
    <row r="13901" spans="46:47">
      <c r="AT13901" s="690"/>
      <c r="AU13901" s="690"/>
    </row>
    <row r="13902" spans="46:47">
      <c r="AT13902" s="690"/>
      <c r="AU13902" s="690"/>
    </row>
    <row r="13903" spans="46:47">
      <c r="AT13903" s="690"/>
      <c r="AU13903" s="690"/>
    </row>
    <row r="13904" spans="46:47">
      <c r="AT13904" s="690"/>
      <c r="AU13904" s="690"/>
    </row>
    <row r="13905" spans="46:47">
      <c r="AT13905" s="690"/>
      <c r="AU13905" s="690"/>
    </row>
    <row r="13906" spans="46:47">
      <c r="AT13906" s="690"/>
      <c r="AU13906" s="690"/>
    </row>
    <row r="13907" spans="46:47">
      <c r="AT13907" s="690"/>
      <c r="AU13907" s="690"/>
    </row>
    <row r="13908" spans="46:47">
      <c r="AT13908" s="690"/>
      <c r="AU13908" s="690"/>
    </row>
    <row r="13909" spans="46:47">
      <c r="AT13909" s="690"/>
      <c r="AU13909" s="690"/>
    </row>
    <row r="13910" spans="46:47">
      <c r="AT13910" s="690"/>
      <c r="AU13910" s="690"/>
    </row>
    <row r="13911" spans="46:47">
      <c r="AT13911" s="690"/>
      <c r="AU13911" s="690"/>
    </row>
    <row r="13912" spans="46:47">
      <c r="AT13912" s="690"/>
      <c r="AU13912" s="690"/>
    </row>
    <row r="13913" spans="46:47">
      <c r="AT13913" s="690"/>
      <c r="AU13913" s="690"/>
    </row>
    <row r="13914" spans="46:47">
      <c r="AT13914" s="690"/>
      <c r="AU13914" s="690"/>
    </row>
    <row r="13915" spans="46:47">
      <c r="AT13915" s="690"/>
      <c r="AU13915" s="690"/>
    </row>
    <row r="13916" spans="46:47">
      <c r="AT13916" s="690"/>
      <c r="AU13916" s="690"/>
    </row>
    <row r="13917" spans="46:47">
      <c r="AT13917" s="690"/>
      <c r="AU13917" s="690"/>
    </row>
    <row r="13918" spans="46:47">
      <c r="AT13918" s="690"/>
      <c r="AU13918" s="690"/>
    </row>
    <row r="13919" spans="46:47">
      <c r="AT13919" s="690"/>
      <c r="AU13919" s="690"/>
    </row>
    <row r="13920" spans="46:47">
      <c r="AT13920" s="690"/>
      <c r="AU13920" s="690"/>
    </row>
    <row r="13921" spans="46:47">
      <c r="AT13921" s="690"/>
      <c r="AU13921" s="690"/>
    </row>
    <row r="13922" spans="46:47">
      <c r="AT13922" s="690"/>
      <c r="AU13922" s="690"/>
    </row>
    <row r="13923" spans="46:47">
      <c r="AT13923" s="690"/>
      <c r="AU13923" s="690"/>
    </row>
    <row r="13924" spans="46:47">
      <c r="AT13924" s="690"/>
      <c r="AU13924" s="690"/>
    </row>
    <row r="13925" spans="46:47">
      <c r="AT13925" s="690"/>
      <c r="AU13925" s="690"/>
    </row>
    <row r="13926" spans="46:47">
      <c r="AT13926" s="690"/>
      <c r="AU13926" s="690"/>
    </row>
    <row r="13927" spans="46:47">
      <c r="AT13927" s="690"/>
      <c r="AU13927" s="690"/>
    </row>
    <row r="13928" spans="46:47">
      <c r="AT13928" s="690"/>
      <c r="AU13928" s="690"/>
    </row>
    <row r="13929" spans="46:47">
      <c r="AT13929" s="690"/>
      <c r="AU13929" s="690"/>
    </row>
    <row r="13930" spans="46:47">
      <c r="AT13930" s="690"/>
      <c r="AU13930" s="690"/>
    </row>
    <row r="13931" spans="46:47">
      <c r="AT13931" s="690"/>
      <c r="AU13931" s="690"/>
    </row>
    <row r="13932" spans="46:47">
      <c r="AT13932" s="690"/>
      <c r="AU13932" s="690"/>
    </row>
    <row r="13933" spans="46:47">
      <c r="AT13933" s="690"/>
      <c r="AU13933" s="690"/>
    </row>
    <row r="13934" spans="46:47">
      <c r="AT13934" s="690"/>
      <c r="AU13934" s="690"/>
    </row>
    <row r="13935" spans="46:47">
      <c r="AT13935" s="690"/>
      <c r="AU13935" s="690"/>
    </row>
    <row r="13936" spans="46:47">
      <c r="AT13936" s="690"/>
      <c r="AU13936" s="690"/>
    </row>
    <row r="13937" spans="46:47">
      <c r="AT13937" s="690"/>
      <c r="AU13937" s="690"/>
    </row>
    <row r="13938" spans="46:47">
      <c r="AT13938" s="690"/>
      <c r="AU13938" s="690"/>
    </row>
    <row r="13939" spans="46:47">
      <c r="AT13939" s="690"/>
      <c r="AU13939" s="690"/>
    </row>
    <row r="13940" spans="46:47">
      <c r="AT13940" s="690"/>
      <c r="AU13940" s="690"/>
    </row>
    <row r="13941" spans="46:47">
      <c r="AT13941" s="690"/>
      <c r="AU13941" s="690"/>
    </row>
    <row r="13942" spans="46:47">
      <c r="AT13942" s="690"/>
      <c r="AU13942" s="690"/>
    </row>
    <row r="13943" spans="46:47">
      <c r="AT13943" s="690"/>
      <c r="AU13943" s="690"/>
    </row>
    <row r="13944" spans="46:47">
      <c r="AT13944" s="690"/>
      <c r="AU13944" s="690"/>
    </row>
    <row r="13945" spans="46:47">
      <c r="AT13945" s="690"/>
      <c r="AU13945" s="690"/>
    </row>
    <row r="13946" spans="46:47">
      <c r="AT13946" s="690"/>
      <c r="AU13946" s="690"/>
    </row>
    <row r="13947" spans="46:47">
      <c r="AT13947" s="690"/>
      <c r="AU13947" s="690"/>
    </row>
    <row r="13948" spans="46:47">
      <c r="AT13948" s="690"/>
      <c r="AU13948" s="690"/>
    </row>
    <row r="13949" spans="46:47">
      <c r="AT13949" s="690"/>
      <c r="AU13949" s="690"/>
    </row>
    <row r="13950" spans="46:47">
      <c r="AT13950" s="690"/>
      <c r="AU13950" s="690"/>
    </row>
    <row r="13951" spans="46:47">
      <c r="AT13951" s="690"/>
      <c r="AU13951" s="690"/>
    </row>
    <row r="13952" spans="46:47">
      <c r="AT13952" s="690"/>
      <c r="AU13952" s="690"/>
    </row>
    <row r="13953" spans="46:47">
      <c r="AT13953" s="690"/>
      <c r="AU13953" s="690"/>
    </row>
    <row r="13954" spans="46:47">
      <c r="AT13954" s="690"/>
      <c r="AU13954" s="690"/>
    </row>
    <row r="13955" spans="46:47">
      <c r="AT13955" s="690"/>
      <c r="AU13955" s="690"/>
    </row>
    <row r="13956" spans="46:47">
      <c r="AT13956" s="690"/>
      <c r="AU13956" s="690"/>
    </row>
    <row r="13957" spans="46:47">
      <c r="AT13957" s="690"/>
      <c r="AU13957" s="690"/>
    </row>
    <row r="13958" spans="46:47">
      <c r="AT13958" s="690"/>
      <c r="AU13958" s="690"/>
    </row>
    <row r="13959" spans="46:47">
      <c r="AT13959" s="690"/>
      <c r="AU13959" s="690"/>
    </row>
    <row r="13960" spans="46:47">
      <c r="AT13960" s="690"/>
      <c r="AU13960" s="690"/>
    </row>
    <row r="13961" spans="46:47">
      <c r="AT13961" s="690"/>
      <c r="AU13961" s="690"/>
    </row>
    <row r="13962" spans="46:47">
      <c r="AT13962" s="690"/>
      <c r="AU13962" s="690"/>
    </row>
    <row r="13963" spans="46:47">
      <c r="AT13963" s="690"/>
      <c r="AU13963" s="690"/>
    </row>
    <row r="13964" spans="46:47">
      <c r="AT13964" s="690"/>
      <c r="AU13964" s="690"/>
    </row>
    <row r="13965" spans="46:47">
      <c r="AT13965" s="690"/>
      <c r="AU13965" s="690"/>
    </row>
    <row r="13966" spans="46:47">
      <c r="AT13966" s="690"/>
      <c r="AU13966" s="690"/>
    </row>
    <row r="13967" spans="46:47">
      <c r="AT13967" s="690"/>
      <c r="AU13967" s="690"/>
    </row>
    <row r="13968" spans="46:47">
      <c r="AT13968" s="690"/>
      <c r="AU13968" s="690"/>
    </row>
    <row r="13969" spans="46:47">
      <c r="AT13969" s="690"/>
      <c r="AU13969" s="690"/>
    </row>
    <row r="13970" spans="46:47">
      <c r="AT13970" s="690"/>
      <c r="AU13970" s="690"/>
    </row>
    <row r="13971" spans="46:47">
      <c r="AT13971" s="690"/>
      <c r="AU13971" s="690"/>
    </row>
    <row r="13972" spans="46:47">
      <c r="AT13972" s="690"/>
      <c r="AU13972" s="690"/>
    </row>
    <row r="13973" spans="46:47">
      <c r="AT13973" s="690"/>
      <c r="AU13973" s="690"/>
    </row>
    <row r="13974" spans="46:47">
      <c r="AT13974" s="690"/>
      <c r="AU13974" s="690"/>
    </row>
    <row r="13975" spans="46:47">
      <c r="AT13975" s="690"/>
      <c r="AU13975" s="690"/>
    </row>
    <row r="13976" spans="46:47">
      <c r="AT13976" s="690"/>
      <c r="AU13976" s="690"/>
    </row>
    <row r="13977" spans="46:47">
      <c r="AT13977" s="690"/>
      <c r="AU13977" s="690"/>
    </row>
    <row r="13978" spans="46:47">
      <c r="AT13978" s="690"/>
      <c r="AU13978" s="690"/>
    </row>
    <row r="13979" spans="46:47">
      <c r="AT13979" s="690"/>
      <c r="AU13979" s="690"/>
    </row>
    <row r="13980" spans="46:47">
      <c r="AT13980" s="690"/>
      <c r="AU13980" s="690"/>
    </row>
    <row r="13981" spans="46:47">
      <c r="AT13981" s="690"/>
      <c r="AU13981" s="690"/>
    </row>
    <row r="13982" spans="46:47">
      <c r="AT13982" s="690"/>
      <c r="AU13982" s="690"/>
    </row>
    <row r="13983" spans="46:47">
      <c r="AT13983" s="690"/>
      <c r="AU13983" s="690"/>
    </row>
    <row r="13984" spans="46:47">
      <c r="AT13984" s="690"/>
      <c r="AU13984" s="690"/>
    </row>
    <row r="13985" spans="46:47">
      <c r="AT13985" s="690"/>
      <c r="AU13985" s="690"/>
    </row>
    <row r="13986" spans="46:47">
      <c r="AT13986" s="690"/>
      <c r="AU13986" s="690"/>
    </row>
    <row r="13987" spans="46:47">
      <c r="AT13987" s="690"/>
      <c r="AU13987" s="690"/>
    </row>
    <row r="13988" spans="46:47">
      <c r="AT13988" s="690"/>
      <c r="AU13988" s="690"/>
    </row>
    <row r="13989" spans="46:47">
      <c r="AT13989" s="690"/>
      <c r="AU13989" s="690"/>
    </row>
    <row r="13990" spans="46:47">
      <c r="AT13990" s="690"/>
      <c r="AU13990" s="690"/>
    </row>
    <row r="13991" spans="46:47">
      <c r="AT13991" s="690"/>
      <c r="AU13991" s="690"/>
    </row>
    <row r="13992" spans="46:47">
      <c r="AT13992" s="690"/>
      <c r="AU13992" s="690"/>
    </row>
    <row r="13993" spans="46:47">
      <c r="AT13993" s="690"/>
      <c r="AU13993" s="690"/>
    </row>
    <row r="13994" spans="46:47">
      <c r="AT13994" s="690"/>
      <c r="AU13994" s="690"/>
    </row>
    <row r="13995" spans="46:47">
      <c r="AT13995" s="690"/>
      <c r="AU13995" s="690"/>
    </row>
    <row r="13996" spans="46:47">
      <c r="AT13996" s="690"/>
      <c r="AU13996" s="690"/>
    </row>
    <row r="13997" spans="46:47">
      <c r="AT13997" s="690"/>
      <c r="AU13997" s="690"/>
    </row>
    <row r="13998" spans="46:47">
      <c r="AT13998" s="690"/>
      <c r="AU13998" s="690"/>
    </row>
    <row r="13999" spans="46:47">
      <c r="AT13999" s="690"/>
      <c r="AU13999" s="690"/>
    </row>
    <row r="14000" spans="46:47">
      <c r="AT14000" s="690"/>
      <c r="AU14000" s="690"/>
    </row>
    <row r="14001" spans="46:47">
      <c r="AT14001" s="690"/>
      <c r="AU14001" s="690"/>
    </row>
    <row r="14002" spans="46:47">
      <c r="AT14002" s="690"/>
      <c r="AU14002" s="690"/>
    </row>
    <row r="14003" spans="46:47">
      <c r="AT14003" s="690"/>
      <c r="AU14003" s="690"/>
    </row>
    <row r="14004" spans="46:47">
      <c r="AT14004" s="690"/>
      <c r="AU14004" s="690"/>
    </row>
    <row r="14005" spans="46:47">
      <c r="AT14005" s="690"/>
      <c r="AU14005" s="690"/>
    </row>
    <row r="14006" spans="46:47">
      <c r="AT14006" s="690"/>
      <c r="AU14006" s="690"/>
    </row>
    <row r="14007" spans="46:47">
      <c r="AT14007" s="690"/>
      <c r="AU14007" s="690"/>
    </row>
    <row r="14008" spans="46:47">
      <c r="AT14008" s="690"/>
      <c r="AU14008" s="690"/>
    </row>
    <row r="14009" spans="46:47">
      <c r="AT14009" s="690"/>
      <c r="AU14009" s="690"/>
    </row>
    <row r="14010" spans="46:47">
      <c r="AT14010" s="690"/>
      <c r="AU14010" s="690"/>
    </row>
    <row r="14011" spans="46:47">
      <c r="AT14011" s="690"/>
      <c r="AU14011" s="690"/>
    </row>
    <row r="14012" spans="46:47">
      <c r="AT14012" s="690"/>
      <c r="AU14012" s="690"/>
    </row>
    <row r="14013" spans="46:47">
      <c r="AT14013" s="690"/>
      <c r="AU14013" s="690"/>
    </row>
    <row r="14014" spans="46:47">
      <c r="AT14014" s="690"/>
      <c r="AU14014" s="690"/>
    </row>
    <row r="14015" spans="46:47">
      <c r="AT14015" s="690"/>
      <c r="AU14015" s="690"/>
    </row>
    <row r="14016" spans="46:47">
      <c r="AT14016" s="690"/>
      <c r="AU14016" s="690"/>
    </row>
    <row r="14017" spans="46:47">
      <c r="AT14017" s="690"/>
      <c r="AU14017" s="690"/>
    </row>
    <row r="14018" spans="46:47">
      <c r="AT14018" s="690"/>
      <c r="AU14018" s="690"/>
    </row>
    <row r="14019" spans="46:47">
      <c r="AT14019" s="690"/>
      <c r="AU14019" s="690"/>
    </row>
    <row r="14020" spans="46:47">
      <c r="AT14020" s="690"/>
      <c r="AU14020" s="690"/>
    </row>
    <row r="14021" spans="46:47">
      <c r="AT14021" s="690"/>
      <c r="AU14021" s="690"/>
    </row>
    <row r="14022" spans="46:47">
      <c r="AT14022" s="690"/>
      <c r="AU14022" s="690"/>
    </row>
    <row r="14023" spans="46:47">
      <c r="AT14023" s="690"/>
      <c r="AU14023" s="690"/>
    </row>
    <row r="14024" spans="46:47">
      <c r="AT14024" s="690"/>
      <c r="AU14024" s="690"/>
    </row>
    <row r="14025" spans="46:47">
      <c r="AT14025" s="690"/>
      <c r="AU14025" s="690"/>
    </row>
    <row r="14026" spans="46:47">
      <c r="AT14026" s="690"/>
      <c r="AU14026" s="690"/>
    </row>
    <row r="14027" spans="46:47">
      <c r="AT14027" s="690"/>
      <c r="AU14027" s="690"/>
    </row>
    <row r="14028" spans="46:47">
      <c r="AT14028" s="690"/>
      <c r="AU14028" s="690"/>
    </row>
    <row r="14029" spans="46:47">
      <c r="AT14029" s="690"/>
      <c r="AU14029" s="690"/>
    </row>
    <row r="14030" spans="46:47">
      <c r="AT14030" s="690"/>
      <c r="AU14030" s="690"/>
    </row>
    <row r="14031" spans="46:47">
      <c r="AT14031" s="690"/>
      <c r="AU14031" s="690"/>
    </row>
    <row r="14032" spans="46:47">
      <c r="AT14032" s="690"/>
      <c r="AU14032" s="690"/>
    </row>
    <row r="14033" spans="46:47">
      <c r="AT14033" s="690"/>
      <c r="AU14033" s="690"/>
    </row>
    <row r="14034" spans="46:47">
      <c r="AT14034" s="690"/>
      <c r="AU14034" s="690"/>
    </row>
    <row r="14035" spans="46:47">
      <c r="AT14035" s="690"/>
      <c r="AU14035" s="690"/>
    </row>
    <row r="14036" spans="46:47">
      <c r="AT14036" s="690"/>
      <c r="AU14036" s="690"/>
    </row>
    <row r="14037" spans="46:47">
      <c r="AT14037" s="690"/>
      <c r="AU14037" s="690"/>
    </row>
    <row r="14038" spans="46:47">
      <c r="AT14038" s="690"/>
      <c r="AU14038" s="690"/>
    </row>
    <row r="14039" spans="46:47">
      <c r="AT14039" s="690"/>
      <c r="AU14039" s="690"/>
    </row>
    <row r="14040" spans="46:47">
      <c r="AT14040" s="690"/>
      <c r="AU14040" s="690"/>
    </row>
    <row r="14041" spans="46:47">
      <c r="AT14041" s="690"/>
      <c r="AU14041" s="690"/>
    </row>
    <row r="14042" spans="46:47">
      <c r="AT14042" s="690"/>
      <c r="AU14042" s="690"/>
    </row>
    <row r="14043" spans="46:47">
      <c r="AT14043" s="690"/>
      <c r="AU14043" s="690"/>
    </row>
    <row r="14044" spans="46:47">
      <c r="AT14044" s="690"/>
      <c r="AU14044" s="690"/>
    </row>
    <row r="14045" spans="46:47">
      <c r="AT14045" s="690"/>
      <c r="AU14045" s="690"/>
    </row>
    <row r="14046" spans="46:47">
      <c r="AT14046" s="690"/>
      <c r="AU14046" s="690"/>
    </row>
    <row r="14047" spans="46:47">
      <c r="AT14047" s="690"/>
      <c r="AU14047" s="690"/>
    </row>
    <row r="14048" spans="46:47">
      <c r="AT14048" s="690"/>
      <c r="AU14048" s="690"/>
    </row>
    <row r="14049" spans="46:47">
      <c r="AT14049" s="690"/>
      <c r="AU14049" s="690"/>
    </row>
    <row r="14050" spans="46:47">
      <c r="AT14050" s="690"/>
      <c r="AU14050" s="690"/>
    </row>
    <row r="14051" spans="46:47">
      <c r="AT14051" s="690"/>
      <c r="AU14051" s="690"/>
    </row>
    <row r="14052" spans="46:47">
      <c r="AT14052" s="690"/>
      <c r="AU14052" s="690"/>
    </row>
    <row r="14053" spans="46:47">
      <c r="AT14053" s="690"/>
      <c r="AU14053" s="690"/>
    </row>
    <row r="14054" spans="46:47">
      <c r="AT14054" s="690"/>
      <c r="AU14054" s="690"/>
    </row>
    <row r="14055" spans="46:47">
      <c r="AT14055" s="690"/>
      <c r="AU14055" s="690"/>
    </row>
    <row r="14056" spans="46:47">
      <c r="AT14056" s="690"/>
      <c r="AU14056" s="690"/>
    </row>
    <row r="14057" spans="46:47">
      <c r="AT14057" s="690"/>
      <c r="AU14057" s="690"/>
    </row>
    <row r="14058" spans="46:47">
      <c r="AT14058" s="690"/>
      <c r="AU14058" s="690"/>
    </row>
    <row r="14059" spans="46:47">
      <c r="AT14059" s="690"/>
      <c r="AU14059" s="690"/>
    </row>
    <row r="14060" spans="46:47">
      <c r="AT14060" s="690"/>
      <c r="AU14060" s="690"/>
    </row>
    <row r="14061" spans="46:47">
      <c r="AT14061" s="690"/>
      <c r="AU14061" s="690"/>
    </row>
    <row r="14062" spans="46:47">
      <c r="AT14062" s="690"/>
      <c r="AU14062" s="690"/>
    </row>
    <row r="14063" spans="46:47">
      <c r="AT14063" s="690"/>
      <c r="AU14063" s="690"/>
    </row>
    <row r="14064" spans="46:47">
      <c r="AT14064" s="690"/>
      <c r="AU14064" s="690"/>
    </row>
    <row r="14065" spans="46:47">
      <c r="AT14065" s="690"/>
      <c r="AU14065" s="690"/>
    </row>
    <row r="14066" spans="46:47">
      <c r="AT14066" s="690"/>
      <c r="AU14066" s="690"/>
    </row>
    <row r="14067" spans="46:47">
      <c r="AT14067" s="690"/>
      <c r="AU14067" s="690"/>
    </row>
    <row r="14068" spans="46:47">
      <c r="AT14068" s="690"/>
      <c r="AU14068" s="690"/>
    </row>
    <row r="14069" spans="46:47">
      <c r="AT14069" s="690"/>
      <c r="AU14069" s="690"/>
    </row>
    <row r="14070" spans="46:47">
      <c r="AT14070" s="690"/>
      <c r="AU14070" s="690"/>
    </row>
    <row r="14071" spans="46:47">
      <c r="AT14071" s="690"/>
      <c r="AU14071" s="690"/>
    </row>
    <row r="14072" spans="46:47">
      <c r="AT14072" s="690"/>
      <c r="AU14072" s="690"/>
    </row>
    <row r="14073" spans="46:47">
      <c r="AT14073" s="690"/>
      <c r="AU14073" s="690"/>
    </row>
    <row r="14074" spans="46:47">
      <c r="AT14074" s="690"/>
      <c r="AU14074" s="690"/>
    </row>
    <row r="14075" spans="46:47">
      <c r="AT14075" s="690"/>
      <c r="AU14075" s="690"/>
    </row>
    <row r="14076" spans="46:47">
      <c r="AT14076" s="690"/>
      <c r="AU14076" s="690"/>
    </row>
    <row r="14077" spans="46:47">
      <c r="AT14077" s="690"/>
      <c r="AU14077" s="690"/>
    </row>
    <row r="14078" spans="46:47">
      <c r="AT14078" s="690"/>
      <c r="AU14078" s="690"/>
    </row>
    <row r="14079" spans="46:47">
      <c r="AT14079" s="690"/>
      <c r="AU14079" s="690"/>
    </row>
    <row r="14080" spans="46:47">
      <c r="AT14080" s="690"/>
      <c r="AU14080" s="690"/>
    </row>
    <row r="14081" spans="46:47">
      <c r="AT14081" s="690"/>
      <c r="AU14081" s="690"/>
    </row>
    <row r="14082" spans="46:47">
      <c r="AT14082" s="690"/>
      <c r="AU14082" s="690"/>
    </row>
    <row r="14083" spans="46:47">
      <c r="AT14083" s="690"/>
      <c r="AU14083" s="690"/>
    </row>
    <row r="14084" spans="46:47">
      <c r="AT14084" s="690"/>
      <c r="AU14084" s="690"/>
    </row>
    <row r="14085" spans="46:47">
      <c r="AT14085" s="690"/>
      <c r="AU14085" s="690"/>
    </row>
    <row r="14086" spans="46:47">
      <c r="AT14086" s="690"/>
      <c r="AU14086" s="690"/>
    </row>
    <row r="14087" spans="46:47">
      <c r="AT14087" s="690"/>
      <c r="AU14087" s="690"/>
    </row>
    <row r="14088" spans="46:47">
      <c r="AT14088" s="690"/>
      <c r="AU14088" s="690"/>
    </row>
    <row r="14089" spans="46:47">
      <c r="AT14089" s="690"/>
      <c r="AU14089" s="690"/>
    </row>
    <row r="14090" spans="46:47">
      <c r="AT14090" s="690"/>
      <c r="AU14090" s="690"/>
    </row>
    <row r="14091" spans="46:47">
      <c r="AT14091" s="690"/>
      <c r="AU14091" s="690"/>
    </row>
    <row r="14092" spans="46:47">
      <c r="AT14092" s="690"/>
      <c r="AU14092" s="690"/>
    </row>
    <row r="14093" spans="46:47">
      <c r="AT14093" s="690"/>
      <c r="AU14093" s="690"/>
    </row>
    <row r="14094" spans="46:47">
      <c r="AT14094" s="690"/>
      <c r="AU14094" s="690"/>
    </row>
    <row r="14095" spans="46:47">
      <c r="AT14095" s="690"/>
      <c r="AU14095" s="690"/>
    </row>
    <row r="14096" spans="46:47">
      <c r="AT14096" s="690"/>
      <c r="AU14096" s="690"/>
    </row>
    <row r="14097" spans="46:47">
      <c r="AT14097" s="690"/>
      <c r="AU14097" s="690"/>
    </row>
    <row r="14098" spans="46:47">
      <c r="AT14098" s="690"/>
      <c r="AU14098" s="690"/>
    </row>
    <row r="14099" spans="46:47">
      <c r="AT14099" s="690"/>
      <c r="AU14099" s="690"/>
    </row>
    <row r="14100" spans="46:47">
      <c r="AT14100" s="690"/>
      <c r="AU14100" s="690"/>
    </row>
    <row r="14101" spans="46:47">
      <c r="AT14101" s="690"/>
      <c r="AU14101" s="690"/>
    </row>
    <row r="14102" spans="46:47">
      <c r="AT14102" s="690"/>
      <c r="AU14102" s="690"/>
    </row>
    <row r="14103" spans="46:47">
      <c r="AT14103" s="690"/>
      <c r="AU14103" s="690"/>
    </row>
    <row r="14104" spans="46:47">
      <c r="AT14104" s="690"/>
      <c r="AU14104" s="690"/>
    </row>
    <row r="14105" spans="46:47">
      <c r="AT14105" s="690"/>
      <c r="AU14105" s="690"/>
    </row>
    <row r="14106" spans="46:47">
      <c r="AT14106" s="690"/>
      <c r="AU14106" s="690"/>
    </row>
    <row r="14107" spans="46:47">
      <c r="AT14107" s="690"/>
      <c r="AU14107" s="690"/>
    </row>
    <row r="14108" spans="46:47">
      <c r="AT14108" s="690"/>
      <c r="AU14108" s="690"/>
    </row>
    <row r="14109" spans="46:47">
      <c r="AT14109" s="690"/>
      <c r="AU14109" s="690"/>
    </row>
    <row r="14110" spans="46:47">
      <c r="AT14110" s="690"/>
      <c r="AU14110" s="690"/>
    </row>
    <row r="14111" spans="46:47">
      <c r="AT14111" s="690"/>
      <c r="AU14111" s="690"/>
    </row>
    <row r="14112" spans="46:47">
      <c r="AT14112" s="690"/>
      <c r="AU14112" s="690"/>
    </row>
    <row r="14113" spans="46:47">
      <c r="AT14113" s="690"/>
      <c r="AU14113" s="690"/>
    </row>
    <row r="14114" spans="46:47">
      <c r="AT14114" s="690"/>
      <c r="AU14114" s="690"/>
    </row>
    <row r="14115" spans="46:47">
      <c r="AT14115" s="690"/>
      <c r="AU14115" s="690"/>
    </row>
    <row r="14116" spans="46:47">
      <c r="AT14116" s="690"/>
      <c r="AU14116" s="690"/>
    </row>
    <row r="14117" spans="46:47">
      <c r="AT14117" s="690"/>
      <c r="AU14117" s="690"/>
    </row>
    <row r="14118" spans="46:47">
      <c r="AT14118" s="690"/>
      <c r="AU14118" s="690"/>
    </row>
    <row r="14119" spans="46:47">
      <c r="AT14119" s="690"/>
      <c r="AU14119" s="690"/>
    </row>
    <row r="14120" spans="46:47">
      <c r="AT14120" s="690"/>
      <c r="AU14120" s="690"/>
    </row>
    <row r="14121" spans="46:47">
      <c r="AT14121" s="690"/>
      <c r="AU14121" s="690"/>
    </row>
    <row r="14122" spans="46:47">
      <c r="AT14122" s="690"/>
      <c r="AU14122" s="690"/>
    </row>
    <row r="14123" spans="46:47">
      <c r="AT14123" s="690"/>
      <c r="AU14123" s="690"/>
    </row>
    <row r="14124" spans="46:47">
      <c r="AT14124" s="690"/>
      <c r="AU14124" s="690"/>
    </row>
    <row r="14125" spans="46:47">
      <c r="AT14125" s="690"/>
      <c r="AU14125" s="690"/>
    </row>
    <row r="14126" spans="46:47">
      <c r="AT14126" s="690"/>
      <c r="AU14126" s="690"/>
    </row>
    <row r="14127" spans="46:47">
      <c r="AT14127" s="690"/>
      <c r="AU14127" s="690"/>
    </row>
    <row r="14128" spans="46:47">
      <c r="AT14128" s="690"/>
      <c r="AU14128" s="690"/>
    </row>
    <row r="14129" spans="46:47">
      <c r="AT14129" s="690"/>
      <c r="AU14129" s="690"/>
    </row>
    <row r="14130" spans="46:47">
      <c r="AT14130" s="690"/>
      <c r="AU14130" s="690"/>
    </row>
    <row r="14131" spans="46:47">
      <c r="AT14131" s="690"/>
      <c r="AU14131" s="690"/>
    </row>
    <row r="14132" spans="46:47">
      <c r="AT14132" s="690"/>
      <c r="AU14132" s="690"/>
    </row>
    <row r="14133" spans="46:47">
      <c r="AT14133" s="690"/>
      <c r="AU14133" s="690"/>
    </row>
    <row r="14134" spans="46:47">
      <c r="AT14134" s="690"/>
      <c r="AU14134" s="690"/>
    </row>
    <row r="14135" spans="46:47">
      <c r="AT14135" s="690"/>
      <c r="AU14135" s="690"/>
    </row>
    <row r="14136" spans="46:47">
      <c r="AT14136" s="690"/>
      <c r="AU14136" s="690"/>
    </row>
    <row r="14137" spans="46:47">
      <c r="AT14137" s="690"/>
      <c r="AU14137" s="690"/>
    </row>
    <row r="14138" spans="46:47">
      <c r="AT14138" s="690"/>
      <c r="AU14138" s="690"/>
    </row>
    <row r="14139" spans="46:47">
      <c r="AT14139" s="690"/>
      <c r="AU14139" s="690"/>
    </row>
    <row r="14140" spans="46:47">
      <c r="AT14140" s="690"/>
      <c r="AU14140" s="690"/>
    </row>
    <row r="14141" spans="46:47">
      <c r="AT14141" s="690"/>
      <c r="AU14141" s="690"/>
    </row>
    <row r="14142" spans="46:47">
      <c r="AT14142" s="690"/>
      <c r="AU14142" s="690"/>
    </row>
    <row r="14143" spans="46:47">
      <c r="AT14143" s="690"/>
      <c r="AU14143" s="690"/>
    </row>
    <row r="14144" spans="46:47">
      <c r="AT14144" s="690"/>
      <c r="AU14144" s="690"/>
    </row>
    <row r="14145" spans="46:47">
      <c r="AT14145" s="690"/>
      <c r="AU14145" s="690"/>
    </row>
    <row r="14146" spans="46:47">
      <c r="AT14146" s="690"/>
      <c r="AU14146" s="690"/>
    </row>
    <row r="14147" spans="46:47">
      <c r="AT14147" s="690"/>
      <c r="AU14147" s="690"/>
    </row>
    <row r="14148" spans="46:47">
      <c r="AT14148" s="690"/>
      <c r="AU14148" s="690"/>
    </row>
    <row r="14149" spans="46:47">
      <c r="AT14149" s="690"/>
      <c r="AU14149" s="690"/>
    </row>
    <row r="14150" spans="46:47">
      <c r="AT14150" s="690"/>
      <c r="AU14150" s="690"/>
    </row>
    <row r="14151" spans="46:47">
      <c r="AT14151" s="690"/>
      <c r="AU14151" s="690"/>
    </row>
    <row r="14152" spans="46:47">
      <c r="AT14152" s="690"/>
      <c r="AU14152" s="690"/>
    </row>
    <row r="14153" spans="46:47">
      <c r="AT14153" s="690"/>
      <c r="AU14153" s="690"/>
    </row>
    <row r="14154" spans="46:47">
      <c r="AT14154" s="690"/>
      <c r="AU14154" s="690"/>
    </row>
    <row r="14155" spans="46:47">
      <c r="AT14155" s="690"/>
      <c r="AU14155" s="690"/>
    </row>
    <row r="14156" spans="46:47">
      <c r="AT14156" s="690"/>
      <c r="AU14156" s="690"/>
    </row>
    <row r="14157" spans="46:47">
      <c r="AT14157" s="690"/>
      <c r="AU14157" s="690"/>
    </row>
    <row r="14158" spans="46:47">
      <c r="AT14158" s="690"/>
      <c r="AU14158" s="690"/>
    </row>
    <row r="14159" spans="46:47">
      <c r="AT14159" s="690"/>
      <c r="AU14159" s="690"/>
    </row>
    <row r="14160" spans="46:47">
      <c r="AT14160" s="690"/>
      <c r="AU14160" s="690"/>
    </row>
    <row r="14161" spans="46:47">
      <c r="AT14161" s="690"/>
      <c r="AU14161" s="690"/>
    </row>
    <row r="14162" spans="46:47">
      <c r="AT14162" s="690"/>
      <c r="AU14162" s="690"/>
    </row>
    <row r="14163" spans="46:47">
      <c r="AT14163" s="690"/>
      <c r="AU14163" s="690"/>
    </row>
    <row r="14164" spans="46:47">
      <c r="AT14164" s="690"/>
      <c r="AU14164" s="690"/>
    </row>
    <row r="14165" spans="46:47">
      <c r="AT14165" s="690"/>
      <c r="AU14165" s="690"/>
    </row>
    <row r="14166" spans="46:47">
      <c r="AT14166" s="690"/>
      <c r="AU14166" s="690"/>
    </row>
    <row r="14167" spans="46:47">
      <c r="AT14167" s="690"/>
      <c r="AU14167" s="690"/>
    </row>
    <row r="14168" spans="46:47">
      <c r="AT14168" s="690"/>
      <c r="AU14168" s="690"/>
    </row>
    <row r="14169" spans="46:47">
      <c r="AT14169" s="690"/>
      <c r="AU14169" s="690"/>
    </row>
    <row r="14170" spans="46:47">
      <c r="AT14170" s="690"/>
      <c r="AU14170" s="690"/>
    </row>
    <row r="14171" spans="46:47">
      <c r="AT14171" s="690"/>
      <c r="AU14171" s="690"/>
    </row>
    <row r="14172" spans="46:47">
      <c r="AT14172" s="690"/>
      <c r="AU14172" s="690"/>
    </row>
    <row r="14173" spans="46:47">
      <c r="AT14173" s="690"/>
      <c r="AU14173" s="690"/>
    </row>
    <row r="14174" spans="46:47">
      <c r="AT14174" s="690"/>
      <c r="AU14174" s="690"/>
    </row>
    <row r="14175" spans="46:47">
      <c r="AT14175" s="690"/>
      <c r="AU14175" s="690"/>
    </row>
    <row r="14176" spans="46:47">
      <c r="AT14176" s="690"/>
      <c r="AU14176" s="690"/>
    </row>
    <row r="14177" spans="46:47">
      <c r="AT14177" s="690"/>
      <c r="AU14177" s="690"/>
    </row>
    <row r="14178" spans="46:47">
      <c r="AT14178" s="690"/>
      <c r="AU14178" s="690"/>
    </row>
    <row r="14179" spans="46:47">
      <c r="AT14179" s="690"/>
      <c r="AU14179" s="690"/>
    </row>
    <row r="14180" spans="46:47">
      <c r="AT14180" s="690"/>
      <c r="AU14180" s="690"/>
    </row>
    <row r="14181" spans="46:47">
      <c r="AT14181" s="690"/>
      <c r="AU14181" s="690"/>
    </row>
    <row r="14182" spans="46:47">
      <c r="AT14182" s="690"/>
      <c r="AU14182" s="690"/>
    </row>
    <row r="14183" spans="46:47">
      <c r="AT14183" s="690"/>
      <c r="AU14183" s="690"/>
    </row>
    <row r="14184" spans="46:47">
      <c r="AT14184" s="690"/>
      <c r="AU14184" s="690"/>
    </row>
    <row r="14185" spans="46:47">
      <c r="AT14185" s="690"/>
      <c r="AU14185" s="690"/>
    </row>
    <row r="14186" spans="46:47">
      <c r="AT14186" s="690"/>
      <c r="AU14186" s="690"/>
    </row>
    <row r="14187" spans="46:47">
      <c r="AT14187" s="690"/>
      <c r="AU14187" s="690"/>
    </row>
    <row r="14188" spans="46:47">
      <c r="AT14188" s="690"/>
      <c r="AU14188" s="690"/>
    </row>
    <row r="14189" spans="46:47">
      <c r="AT14189" s="690"/>
      <c r="AU14189" s="690"/>
    </row>
    <row r="14190" spans="46:47">
      <c r="AT14190" s="690"/>
      <c r="AU14190" s="690"/>
    </row>
    <row r="14191" spans="46:47">
      <c r="AT14191" s="690"/>
      <c r="AU14191" s="690"/>
    </row>
    <row r="14192" spans="46:47">
      <c r="AT14192" s="690"/>
      <c r="AU14192" s="690"/>
    </row>
    <row r="14193" spans="46:47">
      <c r="AT14193" s="690"/>
      <c r="AU14193" s="690"/>
    </row>
    <row r="14194" spans="46:47">
      <c r="AT14194" s="690"/>
      <c r="AU14194" s="690"/>
    </row>
    <row r="14195" spans="46:47">
      <c r="AT14195" s="690"/>
      <c r="AU14195" s="690"/>
    </row>
    <row r="14196" spans="46:47">
      <c r="AT14196" s="690"/>
      <c r="AU14196" s="690"/>
    </row>
    <row r="14197" spans="46:47">
      <c r="AT14197" s="690"/>
      <c r="AU14197" s="690"/>
    </row>
    <row r="14198" spans="46:47">
      <c r="AT14198" s="690"/>
      <c r="AU14198" s="690"/>
    </row>
    <row r="14199" spans="46:47">
      <c r="AT14199" s="690"/>
      <c r="AU14199" s="690"/>
    </row>
    <row r="14200" spans="46:47">
      <c r="AT14200" s="690"/>
      <c r="AU14200" s="690"/>
    </row>
    <row r="14201" spans="46:47">
      <c r="AT14201" s="690"/>
      <c r="AU14201" s="690"/>
    </row>
    <row r="14202" spans="46:47">
      <c r="AT14202" s="690"/>
      <c r="AU14202" s="690"/>
    </row>
    <row r="14203" spans="46:47">
      <c r="AT14203" s="690"/>
      <c r="AU14203" s="690"/>
    </row>
    <row r="14204" spans="46:47">
      <c r="AT14204" s="690"/>
      <c r="AU14204" s="690"/>
    </row>
    <row r="14205" spans="46:47">
      <c r="AT14205" s="690"/>
      <c r="AU14205" s="690"/>
    </row>
    <row r="14206" spans="46:47">
      <c r="AT14206" s="690"/>
      <c r="AU14206" s="690"/>
    </row>
    <row r="14207" spans="46:47">
      <c r="AT14207" s="690"/>
      <c r="AU14207" s="690"/>
    </row>
    <row r="14208" spans="46:47">
      <c r="AT14208" s="690"/>
      <c r="AU14208" s="690"/>
    </row>
    <row r="14209" spans="46:47">
      <c r="AT14209" s="690"/>
      <c r="AU14209" s="690"/>
    </row>
    <row r="14210" spans="46:47">
      <c r="AT14210" s="690"/>
      <c r="AU14210" s="690"/>
    </row>
    <row r="14211" spans="46:47">
      <c r="AT14211" s="690"/>
      <c r="AU14211" s="690"/>
    </row>
    <row r="14212" spans="46:47">
      <c r="AT14212" s="690"/>
      <c r="AU14212" s="690"/>
    </row>
    <row r="14213" spans="46:47">
      <c r="AT14213" s="690"/>
      <c r="AU14213" s="690"/>
    </row>
    <row r="14214" spans="46:47">
      <c r="AT14214" s="690"/>
      <c r="AU14214" s="690"/>
    </row>
    <row r="14215" spans="46:47">
      <c r="AT14215" s="690"/>
      <c r="AU14215" s="690"/>
    </row>
    <row r="14216" spans="46:47">
      <c r="AT14216" s="690"/>
      <c r="AU14216" s="690"/>
    </row>
    <row r="14217" spans="46:47">
      <c r="AT14217" s="690"/>
      <c r="AU14217" s="690"/>
    </row>
    <row r="14218" spans="46:47">
      <c r="AT14218" s="690"/>
      <c r="AU14218" s="690"/>
    </row>
    <row r="14219" spans="46:47">
      <c r="AT14219" s="690"/>
      <c r="AU14219" s="690"/>
    </row>
    <row r="14220" spans="46:47">
      <c r="AT14220" s="690"/>
      <c r="AU14220" s="690"/>
    </row>
    <row r="14221" spans="46:47">
      <c r="AT14221" s="690"/>
      <c r="AU14221" s="690"/>
    </row>
    <row r="14222" spans="46:47">
      <c r="AT14222" s="690"/>
      <c r="AU14222" s="690"/>
    </row>
    <row r="14223" spans="46:47">
      <c r="AT14223" s="690"/>
      <c r="AU14223" s="690"/>
    </row>
    <row r="14224" spans="46:47">
      <c r="AT14224" s="690"/>
      <c r="AU14224" s="690"/>
    </row>
    <row r="14225" spans="46:47">
      <c r="AT14225" s="690"/>
      <c r="AU14225" s="690"/>
    </row>
    <row r="14226" spans="46:47">
      <c r="AT14226" s="690"/>
      <c r="AU14226" s="690"/>
    </row>
    <row r="14227" spans="46:47">
      <c r="AT14227" s="690"/>
      <c r="AU14227" s="690"/>
    </row>
    <row r="14228" spans="46:47">
      <c r="AT14228" s="690"/>
      <c r="AU14228" s="690"/>
    </row>
    <row r="14229" spans="46:47">
      <c r="AT14229" s="690"/>
      <c r="AU14229" s="690"/>
    </row>
    <row r="14230" spans="46:47">
      <c r="AT14230" s="690"/>
      <c r="AU14230" s="690"/>
    </row>
    <row r="14231" spans="46:47">
      <c r="AT14231" s="690"/>
      <c r="AU14231" s="690"/>
    </row>
    <row r="14232" spans="46:47">
      <c r="AT14232" s="690"/>
      <c r="AU14232" s="690"/>
    </row>
    <row r="14233" spans="46:47">
      <c r="AT14233" s="690"/>
      <c r="AU14233" s="690"/>
    </row>
    <row r="14234" spans="46:47">
      <c r="AT14234" s="690"/>
      <c r="AU14234" s="690"/>
    </row>
    <row r="14235" spans="46:47">
      <c r="AT14235" s="690"/>
      <c r="AU14235" s="690"/>
    </row>
    <row r="14236" spans="46:47">
      <c r="AT14236" s="690"/>
      <c r="AU14236" s="690"/>
    </row>
    <row r="14237" spans="46:47">
      <c r="AT14237" s="690"/>
      <c r="AU14237" s="690"/>
    </row>
    <row r="14238" spans="46:47">
      <c r="AT14238" s="690"/>
      <c r="AU14238" s="690"/>
    </row>
    <row r="14239" spans="46:47">
      <c r="AT14239" s="690"/>
      <c r="AU14239" s="690"/>
    </row>
    <row r="14240" spans="46:47">
      <c r="AT14240" s="690"/>
      <c r="AU14240" s="690"/>
    </row>
    <row r="14241" spans="46:47">
      <c r="AT14241" s="690"/>
      <c r="AU14241" s="690"/>
    </row>
    <row r="14242" spans="46:47">
      <c r="AT14242" s="690"/>
      <c r="AU14242" s="690"/>
    </row>
    <row r="14243" spans="46:47">
      <c r="AT14243" s="690"/>
      <c r="AU14243" s="690"/>
    </row>
    <row r="14244" spans="46:47">
      <c r="AT14244" s="690"/>
      <c r="AU14244" s="690"/>
    </row>
    <row r="14245" spans="46:47">
      <c r="AT14245" s="690"/>
      <c r="AU14245" s="690"/>
    </row>
    <row r="14246" spans="46:47">
      <c r="AT14246" s="690"/>
      <c r="AU14246" s="690"/>
    </row>
    <row r="14247" spans="46:47">
      <c r="AT14247" s="690"/>
      <c r="AU14247" s="690"/>
    </row>
    <row r="14248" spans="46:47">
      <c r="AT14248" s="690"/>
      <c r="AU14248" s="690"/>
    </row>
    <row r="14249" spans="46:47">
      <c r="AT14249" s="690"/>
      <c r="AU14249" s="690"/>
    </row>
    <row r="14250" spans="46:47">
      <c r="AT14250" s="690"/>
      <c r="AU14250" s="690"/>
    </row>
    <row r="14251" spans="46:47">
      <c r="AT14251" s="690"/>
      <c r="AU14251" s="690"/>
    </row>
    <row r="14252" spans="46:47">
      <c r="AT14252" s="690"/>
      <c r="AU14252" s="690"/>
    </row>
    <row r="14253" spans="46:47">
      <c r="AT14253" s="690"/>
      <c r="AU14253" s="690"/>
    </row>
    <row r="14254" spans="46:47">
      <c r="AT14254" s="690"/>
      <c r="AU14254" s="690"/>
    </row>
    <row r="14255" spans="46:47">
      <c r="AT14255" s="690"/>
      <c r="AU14255" s="690"/>
    </row>
    <row r="14256" spans="46:47">
      <c r="AT14256" s="690"/>
      <c r="AU14256" s="690"/>
    </row>
    <row r="14257" spans="46:47">
      <c r="AT14257" s="690"/>
      <c r="AU14257" s="690"/>
    </row>
    <row r="14258" spans="46:47">
      <c r="AT14258" s="690"/>
      <c r="AU14258" s="690"/>
    </row>
    <row r="14259" spans="46:47">
      <c r="AT14259" s="690"/>
      <c r="AU14259" s="690"/>
    </row>
    <row r="14260" spans="46:47">
      <c r="AT14260" s="690"/>
      <c r="AU14260" s="690"/>
    </row>
    <row r="14261" spans="46:47">
      <c r="AT14261" s="690"/>
      <c r="AU14261" s="690"/>
    </row>
    <row r="14262" spans="46:47">
      <c r="AT14262" s="690"/>
      <c r="AU14262" s="690"/>
    </row>
    <row r="14263" spans="46:47">
      <c r="AT14263" s="690"/>
      <c r="AU14263" s="690"/>
    </row>
    <row r="14264" spans="46:47">
      <c r="AT14264" s="690"/>
      <c r="AU14264" s="690"/>
    </row>
    <row r="14265" spans="46:47">
      <c r="AT14265" s="690"/>
      <c r="AU14265" s="690"/>
    </row>
    <row r="14266" spans="46:47">
      <c r="AT14266" s="690"/>
      <c r="AU14266" s="690"/>
    </row>
    <row r="14267" spans="46:47">
      <c r="AT14267" s="690"/>
      <c r="AU14267" s="690"/>
    </row>
    <row r="14268" spans="46:47">
      <c r="AT14268" s="690"/>
      <c r="AU14268" s="690"/>
    </row>
    <row r="14269" spans="46:47">
      <c r="AT14269" s="690"/>
      <c r="AU14269" s="690"/>
    </row>
    <row r="14270" spans="46:47">
      <c r="AT14270" s="690"/>
      <c r="AU14270" s="690"/>
    </row>
    <row r="14271" spans="46:47">
      <c r="AT14271" s="690"/>
      <c r="AU14271" s="690"/>
    </row>
    <row r="14272" spans="46:47">
      <c r="AT14272" s="690"/>
      <c r="AU14272" s="690"/>
    </row>
    <row r="14273" spans="46:47">
      <c r="AT14273" s="690"/>
      <c r="AU14273" s="690"/>
    </row>
    <row r="14274" spans="46:47">
      <c r="AT14274" s="690"/>
      <c r="AU14274" s="690"/>
    </row>
    <row r="14275" spans="46:47">
      <c r="AT14275" s="690"/>
      <c r="AU14275" s="690"/>
    </row>
    <row r="14276" spans="46:47">
      <c r="AT14276" s="690"/>
      <c r="AU14276" s="690"/>
    </row>
    <row r="14277" spans="46:47">
      <c r="AT14277" s="690"/>
      <c r="AU14277" s="690"/>
    </row>
    <row r="14278" spans="46:47">
      <c r="AT14278" s="690"/>
      <c r="AU14278" s="690"/>
    </row>
    <row r="14279" spans="46:47">
      <c r="AT14279" s="690"/>
      <c r="AU14279" s="690"/>
    </row>
    <row r="14280" spans="46:47">
      <c r="AT14280" s="690"/>
      <c r="AU14280" s="690"/>
    </row>
    <row r="14281" spans="46:47">
      <c r="AT14281" s="690"/>
      <c r="AU14281" s="690"/>
    </row>
    <row r="14282" spans="46:47">
      <c r="AT14282" s="690"/>
      <c r="AU14282" s="690"/>
    </row>
    <row r="14283" spans="46:47">
      <c r="AT14283" s="690"/>
      <c r="AU14283" s="690"/>
    </row>
    <row r="14284" spans="46:47">
      <c r="AT14284" s="690"/>
      <c r="AU14284" s="690"/>
    </row>
    <row r="14285" spans="46:47">
      <c r="AT14285" s="690"/>
      <c r="AU14285" s="690"/>
    </row>
    <row r="14286" spans="46:47">
      <c r="AT14286" s="690"/>
      <c r="AU14286" s="690"/>
    </row>
    <row r="14287" spans="46:47">
      <c r="AT14287" s="690"/>
      <c r="AU14287" s="690"/>
    </row>
    <row r="14288" spans="46:47">
      <c r="AT14288" s="690"/>
      <c r="AU14288" s="690"/>
    </row>
    <row r="14289" spans="46:47">
      <c r="AT14289" s="690"/>
      <c r="AU14289" s="690"/>
    </row>
    <row r="14290" spans="46:47">
      <c r="AT14290" s="690"/>
      <c r="AU14290" s="690"/>
    </row>
    <row r="14291" spans="46:47">
      <c r="AT14291" s="690"/>
      <c r="AU14291" s="690"/>
    </row>
    <row r="14292" spans="46:47">
      <c r="AT14292" s="690"/>
      <c r="AU14292" s="690"/>
    </row>
    <row r="14293" spans="46:47">
      <c r="AT14293" s="690"/>
      <c r="AU14293" s="690"/>
    </row>
    <row r="14294" spans="46:47">
      <c r="AT14294" s="690"/>
      <c r="AU14294" s="690"/>
    </row>
    <row r="14295" spans="46:47">
      <c r="AT14295" s="690"/>
      <c r="AU14295" s="690"/>
    </row>
    <row r="14296" spans="46:47">
      <c r="AT14296" s="690"/>
      <c r="AU14296" s="690"/>
    </row>
    <row r="14297" spans="46:47">
      <c r="AT14297" s="690"/>
      <c r="AU14297" s="690"/>
    </row>
    <row r="14298" spans="46:47">
      <c r="AT14298" s="690"/>
      <c r="AU14298" s="690"/>
    </row>
    <row r="14299" spans="46:47">
      <c r="AT14299" s="690"/>
      <c r="AU14299" s="690"/>
    </row>
    <row r="14300" spans="46:47">
      <c r="AT14300" s="690"/>
      <c r="AU14300" s="690"/>
    </row>
    <row r="14301" spans="46:47">
      <c r="AT14301" s="690"/>
      <c r="AU14301" s="690"/>
    </row>
    <row r="14302" spans="46:47">
      <c r="AT14302" s="690"/>
      <c r="AU14302" s="690"/>
    </row>
    <row r="14303" spans="46:47">
      <c r="AT14303" s="690"/>
      <c r="AU14303" s="690"/>
    </row>
    <row r="14304" spans="46:47">
      <c r="AT14304" s="690"/>
      <c r="AU14304" s="690"/>
    </row>
    <row r="14305" spans="46:47">
      <c r="AT14305" s="690"/>
      <c r="AU14305" s="690"/>
    </row>
    <row r="14306" spans="46:47">
      <c r="AT14306" s="690"/>
      <c r="AU14306" s="690"/>
    </row>
    <row r="14307" spans="46:47">
      <c r="AT14307" s="690"/>
      <c r="AU14307" s="690"/>
    </row>
    <row r="14308" spans="46:47">
      <c r="AT14308" s="690"/>
      <c r="AU14308" s="690"/>
    </row>
    <row r="14309" spans="46:47">
      <c r="AT14309" s="690"/>
      <c r="AU14309" s="690"/>
    </row>
    <row r="14310" spans="46:47">
      <c r="AT14310" s="690"/>
      <c r="AU14310" s="690"/>
    </row>
    <row r="14311" spans="46:47">
      <c r="AT14311" s="690"/>
      <c r="AU14311" s="690"/>
    </row>
    <row r="14312" spans="46:47">
      <c r="AT14312" s="690"/>
      <c r="AU14312" s="690"/>
    </row>
    <row r="14313" spans="46:47">
      <c r="AT14313" s="690"/>
      <c r="AU14313" s="690"/>
    </row>
    <row r="14314" spans="46:47">
      <c r="AT14314" s="690"/>
      <c r="AU14314" s="690"/>
    </row>
    <row r="14315" spans="46:47">
      <c r="AT14315" s="690"/>
      <c r="AU14315" s="690"/>
    </row>
    <row r="14316" spans="46:47">
      <c r="AT14316" s="690"/>
      <c r="AU14316" s="690"/>
    </row>
    <row r="14317" spans="46:47">
      <c r="AT14317" s="690"/>
      <c r="AU14317" s="690"/>
    </row>
    <row r="14318" spans="46:47">
      <c r="AT14318" s="690"/>
      <c r="AU14318" s="690"/>
    </row>
    <row r="14319" spans="46:47">
      <c r="AT14319" s="690"/>
      <c r="AU14319" s="690"/>
    </row>
    <row r="14320" spans="46:47">
      <c r="AT14320" s="690"/>
      <c r="AU14320" s="690"/>
    </row>
    <row r="14321" spans="46:47">
      <c r="AT14321" s="690"/>
      <c r="AU14321" s="690"/>
    </row>
    <row r="14322" spans="46:47">
      <c r="AT14322" s="690"/>
      <c r="AU14322" s="690"/>
    </row>
    <row r="14323" spans="46:47">
      <c r="AT14323" s="690"/>
      <c r="AU14323" s="690"/>
    </row>
    <row r="14324" spans="46:47">
      <c r="AT14324" s="690"/>
      <c r="AU14324" s="690"/>
    </row>
    <row r="14325" spans="46:47">
      <c r="AT14325" s="690"/>
      <c r="AU14325" s="690"/>
    </row>
    <row r="14326" spans="46:47">
      <c r="AT14326" s="690"/>
      <c r="AU14326" s="690"/>
    </row>
    <row r="14327" spans="46:47">
      <c r="AT14327" s="690"/>
      <c r="AU14327" s="690"/>
    </row>
    <row r="14328" spans="46:47">
      <c r="AT14328" s="690"/>
      <c r="AU14328" s="690"/>
    </row>
    <row r="14329" spans="46:47">
      <c r="AT14329" s="690"/>
      <c r="AU14329" s="690"/>
    </row>
    <row r="14330" spans="46:47">
      <c r="AT14330" s="690"/>
      <c r="AU14330" s="690"/>
    </row>
    <row r="14331" spans="46:47">
      <c r="AT14331" s="690"/>
      <c r="AU14331" s="690"/>
    </row>
    <row r="14332" spans="46:47">
      <c r="AT14332" s="690"/>
      <c r="AU14332" s="690"/>
    </row>
    <row r="14333" spans="46:47">
      <c r="AT14333" s="690"/>
      <c r="AU14333" s="690"/>
    </row>
    <row r="14334" spans="46:47">
      <c r="AT14334" s="690"/>
      <c r="AU14334" s="690"/>
    </row>
    <row r="14335" spans="46:47">
      <c r="AT14335" s="690"/>
      <c r="AU14335" s="690"/>
    </row>
    <row r="14336" spans="46:47">
      <c r="AT14336" s="690"/>
      <c r="AU14336" s="690"/>
    </row>
    <row r="14337" spans="46:47">
      <c r="AT14337" s="690"/>
      <c r="AU14337" s="690"/>
    </row>
    <row r="14338" spans="46:47">
      <c r="AT14338" s="690"/>
      <c r="AU14338" s="690"/>
    </row>
    <row r="14339" spans="46:47">
      <c r="AT14339" s="690"/>
      <c r="AU14339" s="690"/>
    </row>
    <row r="14340" spans="46:47">
      <c r="AT14340" s="690"/>
      <c r="AU14340" s="690"/>
    </row>
    <row r="14341" spans="46:47">
      <c r="AT14341" s="690"/>
      <c r="AU14341" s="690"/>
    </row>
    <row r="14342" spans="46:47">
      <c r="AT14342" s="690"/>
      <c r="AU14342" s="690"/>
    </row>
    <row r="14343" spans="46:47">
      <c r="AT14343" s="690"/>
      <c r="AU14343" s="690"/>
    </row>
    <row r="14344" spans="46:47">
      <c r="AT14344" s="690"/>
      <c r="AU14344" s="690"/>
    </row>
    <row r="14345" spans="46:47">
      <c r="AT14345" s="690"/>
      <c r="AU14345" s="690"/>
    </row>
    <row r="14346" spans="46:47">
      <c r="AT14346" s="690"/>
      <c r="AU14346" s="690"/>
    </row>
    <row r="14347" spans="46:47">
      <c r="AT14347" s="690"/>
      <c r="AU14347" s="690"/>
    </row>
    <row r="14348" spans="46:47">
      <c r="AT14348" s="690"/>
      <c r="AU14348" s="690"/>
    </row>
    <row r="14349" spans="46:47">
      <c r="AT14349" s="690"/>
      <c r="AU14349" s="690"/>
    </row>
    <row r="14350" spans="46:47">
      <c r="AT14350" s="690"/>
      <c r="AU14350" s="690"/>
    </row>
    <row r="14351" spans="46:47">
      <c r="AT14351" s="690"/>
      <c r="AU14351" s="690"/>
    </row>
    <row r="14352" spans="46:47">
      <c r="AT14352" s="690"/>
      <c r="AU14352" s="690"/>
    </row>
    <row r="14353" spans="46:47">
      <c r="AT14353" s="690"/>
      <c r="AU14353" s="690"/>
    </row>
    <row r="14354" spans="46:47">
      <c r="AT14354" s="690"/>
      <c r="AU14354" s="690"/>
    </row>
    <row r="14355" spans="46:47">
      <c r="AT14355" s="690"/>
      <c r="AU14355" s="690"/>
    </row>
    <row r="14356" spans="46:47">
      <c r="AT14356" s="690"/>
      <c r="AU14356" s="690"/>
    </row>
    <row r="14357" spans="46:47">
      <c r="AT14357" s="690"/>
      <c r="AU14357" s="690"/>
    </row>
    <row r="14358" spans="46:47">
      <c r="AT14358" s="690"/>
      <c r="AU14358" s="690"/>
    </row>
    <row r="14359" spans="46:47">
      <c r="AT14359" s="690"/>
      <c r="AU14359" s="690"/>
    </row>
    <row r="14360" spans="46:47">
      <c r="AT14360" s="690"/>
      <c r="AU14360" s="690"/>
    </row>
    <row r="14361" spans="46:47">
      <c r="AT14361" s="690"/>
      <c r="AU14361" s="690"/>
    </row>
    <row r="14362" spans="46:47">
      <c r="AT14362" s="690"/>
      <c r="AU14362" s="690"/>
    </row>
    <row r="14363" spans="46:47">
      <c r="AT14363" s="690"/>
      <c r="AU14363" s="690"/>
    </row>
    <row r="14364" spans="46:47">
      <c r="AT14364" s="690"/>
      <c r="AU14364" s="690"/>
    </row>
    <row r="14365" spans="46:47">
      <c r="AT14365" s="690"/>
      <c r="AU14365" s="690"/>
    </row>
    <row r="14366" spans="46:47">
      <c r="AT14366" s="690"/>
      <c r="AU14366" s="690"/>
    </row>
    <row r="14367" spans="46:47">
      <c r="AT14367" s="690"/>
      <c r="AU14367" s="690"/>
    </row>
    <row r="14368" spans="46:47">
      <c r="AT14368" s="690"/>
      <c r="AU14368" s="690"/>
    </row>
    <row r="14369" spans="46:47">
      <c r="AT14369" s="690"/>
      <c r="AU14369" s="690"/>
    </row>
    <row r="14370" spans="46:47">
      <c r="AT14370" s="690"/>
      <c r="AU14370" s="690"/>
    </row>
    <row r="14371" spans="46:47">
      <c r="AT14371" s="690"/>
      <c r="AU14371" s="690"/>
    </row>
    <row r="14372" spans="46:47">
      <c r="AT14372" s="690"/>
      <c r="AU14372" s="690"/>
    </row>
    <row r="14373" spans="46:47">
      <c r="AT14373" s="690"/>
      <c r="AU14373" s="690"/>
    </row>
    <row r="14374" spans="46:47">
      <c r="AT14374" s="690"/>
      <c r="AU14374" s="690"/>
    </row>
    <row r="14375" spans="46:47">
      <c r="AT14375" s="690"/>
      <c r="AU14375" s="690"/>
    </row>
    <row r="14376" spans="46:47">
      <c r="AT14376" s="690"/>
      <c r="AU14376" s="690"/>
    </row>
    <row r="14377" spans="46:47">
      <c r="AT14377" s="690"/>
      <c r="AU14377" s="690"/>
    </row>
    <row r="14378" spans="46:47">
      <c r="AT14378" s="690"/>
      <c r="AU14378" s="690"/>
    </row>
    <row r="14379" spans="46:47">
      <c r="AT14379" s="690"/>
      <c r="AU14379" s="690"/>
    </row>
    <row r="14380" spans="46:47">
      <c r="AT14380" s="690"/>
      <c r="AU14380" s="690"/>
    </row>
    <row r="14381" spans="46:47">
      <c r="AT14381" s="690"/>
      <c r="AU14381" s="690"/>
    </row>
    <row r="14382" spans="46:47">
      <c r="AT14382" s="690"/>
      <c r="AU14382" s="690"/>
    </row>
    <row r="14383" spans="46:47">
      <c r="AT14383" s="690"/>
      <c r="AU14383" s="690"/>
    </row>
    <row r="14384" spans="46:47">
      <c r="AT14384" s="690"/>
      <c r="AU14384" s="690"/>
    </row>
    <row r="14385" spans="46:47">
      <c r="AT14385" s="690"/>
      <c r="AU14385" s="690"/>
    </row>
    <row r="14386" spans="46:47">
      <c r="AT14386" s="690"/>
      <c r="AU14386" s="690"/>
    </row>
    <row r="14387" spans="46:47">
      <c r="AT14387" s="690"/>
      <c r="AU14387" s="690"/>
    </row>
    <row r="14388" spans="46:47">
      <c r="AT14388" s="690"/>
      <c r="AU14388" s="690"/>
    </row>
    <row r="14389" spans="46:47">
      <c r="AT14389" s="690"/>
      <c r="AU14389" s="690"/>
    </row>
    <row r="14390" spans="46:47">
      <c r="AT14390" s="690"/>
      <c r="AU14390" s="690"/>
    </row>
    <row r="14391" spans="46:47">
      <c r="AT14391" s="690"/>
      <c r="AU14391" s="690"/>
    </row>
    <row r="14392" spans="46:47">
      <c r="AT14392" s="690"/>
      <c r="AU14392" s="690"/>
    </row>
    <row r="14393" spans="46:47">
      <c r="AT14393" s="690"/>
      <c r="AU14393" s="690"/>
    </row>
    <row r="14394" spans="46:47">
      <c r="AT14394" s="690"/>
      <c r="AU14394" s="690"/>
    </row>
    <row r="14395" spans="46:47">
      <c r="AT14395" s="690"/>
      <c r="AU14395" s="690"/>
    </row>
    <row r="14396" spans="46:47">
      <c r="AT14396" s="690"/>
      <c r="AU14396" s="690"/>
    </row>
    <row r="14397" spans="46:47">
      <c r="AT14397" s="690"/>
      <c r="AU14397" s="690"/>
    </row>
    <row r="14398" spans="46:47">
      <c r="AT14398" s="690"/>
      <c r="AU14398" s="690"/>
    </row>
    <row r="14399" spans="46:47">
      <c r="AT14399" s="690"/>
      <c r="AU14399" s="690"/>
    </row>
    <row r="14400" spans="46:47">
      <c r="AT14400" s="690"/>
      <c r="AU14400" s="690"/>
    </row>
    <row r="14401" spans="46:47">
      <c r="AT14401" s="690"/>
      <c r="AU14401" s="690"/>
    </row>
    <row r="14402" spans="46:47">
      <c r="AT14402" s="690"/>
      <c r="AU14402" s="690"/>
    </row>
    <row r="14403" spans="46:47">
      <c r="AT14403" s="690"/>
      <c r="AU14403" s="690"/>
    </row>
    <row r="14404" spans="46:47">
      <c r="AT14404" s="690"/>
      <c r="AU14404" s="690"/>
    </row>
    <row r="14405" spans="46:47">
      <c r="AT14405" s="690"/>
      <c r="AU14405" s="690"/>
    </row>
    <row r="14406" spans="46:47">
      <c r="AT14406" s="690"/>
      <c r="AU14406" s="690"/>
    </row>
    <row r="14407" spans="46:47">
      <c r="AT14407" s="690"/>
      <c r="AU14407" s="690"/>
    </row>
    <row r="14408" spans="46:47">
      <c r="AT14408" s="690"/>
      <c r="AU14408" s="690"/>
    </row>
    <row r="14409" spans="46:47">
      <c r="AT14409" s="690"/>
      <c r="AU14409" s="690"/>
    </row>
    <row r="14410" spans="46:47">
      <c r="AT14410" s="690"/>
      <c r="AU14410" s="690"/>
    </row>
    <row r="14411" spans="46:47">
      <c r="AT14411" s="690"/>
      <c r="AU14411" s="690"/>
    </row>
    <row r="14412" spans="46:47">
      <c r="AT14412" s="690"/>
      <c r="AU14412" s="690"/>
    </row>
    <row r="14413" spans="46:47">
      <c r="AT14413" s="690"/>
      <c r="AU14413" s="690"/>
    </row>
    <row r="14414" spans="46:47">
      <c r="AT14414" s="690"/>
      <c r="AU14414" s="690"/>
    </row>
    <row r="14415" spans="46:47">
      <c r="AT14415" s="690"/>
      <c r="AU14415" s="690"/>
    </row>
    <row r="14416" spans="46:47">
      <c r="AT14416" s="690"/>
      <c r="AU14416" s="690"/>
    </row>
    <row r="14417" spans="46:47">
      <c r="AT14417" s="690"/>
      <c r="AU14417" s="690"/>
    </row>
    <row r="14418" spans="46:47">
      <c r="AT14418" s="690"/>
      <c r="AU14418" s="690"/>
    </row>
    <row r="14419" spans="46:47">
      <c r="AT14419" s="690"/>
      <c r="AU14419" s="690"/>
    </row>
    <row r="14420" spans="46:47">
      <c r="AT14420" s="690"/>
      <c r="AU14420" s="690"/>
    </row>
    <row r="14421" spans="46:47">
      <c r="AT14421" s="690"/>
      <c r="AU14421" s="690"/>
    </row>
    <row r="14422" spans="46:47">
      <c r="AT14422" s="690"/>
      <c r="AU14422" s="690"/>
    </row>
    <row r="14423" spans="46:47">
      <c r="AT14423" s="690"/>
      <c r="AU14423" s="690"/>
    </row>
    <row r="14424" spans="46:47">
      <c r="AT14424" s="690"/>
      <c r="AU14424" s="690"/>
    </row>
    <row r="14425" spans="46:47">
      <c r="AT14425" s="690"/>
      <c r="AU14425" s="690"/>
    </row>
    <row r="14426" spans="46:47">
      <c r="AT14426" s="690"/>
      <c r="AU14426" s="690"/>
    </row>
    <row r="14427" spans="46:47">
      <c r="AT14427" s="690"/>
      <c r="AU14427" s="690"/>
    </row>
    <row r="14428" spans="46:47">
      <c r="AT14428" s="690"/>
      <c r="AU14428" s="690"/>
    </row>
    <row r="14429" spans="46:47">
      <c r="AT14429" s="690"/>
      <c r="AU14429" s="690"/>
    </row>
    <row r="14430" spans="46:47">
      <c r="AT14430" s="690"/>
      <c r="AU14430" s="690"/>
    </row>
    <row r="14431" spans="46:47">
      <c r="AT14431" s="690"/>
      <c r="AU14431" s="690"/>
    </row>
    <row r="14432" spans="46:47">
      <c r="AT14432" s="690"/>
      <c r="AU14432" s="690"/>
    </row>
    <row r="14433" spans="46:47">
      <c r="AT14433" s="690"/>
      <c r="AU14433" s="690"/>
    </row>
    <row r="14434" spans="46:47">
      <c r="AT14434" s="690"/>
      <c r="AU14434" s="690"/>
    </row>
    <row r="14435" spans="46:47">
      <c r="AT14435" s="690"/>
      <c r="AU14435" s="690"/>
    </row>
    <row r="14436" spans="46:47">
      <c r="AT14436" s="690"/>
      <c r="AU14436" s="690"/>
    </row>
    <row r="14437" spans="46:47">
      <c r="AT14437" s="690"/>
      <c r="AU14437" s="690"/>
    </row>
    <row r="14438" spans="46:47">
      <c r="AT14438" s="690"/>
      <c r="AU14438" s="690"/>
    </row>
    <row r="14439" spans="46:47">
      <c r="AT14439" s="690"/>
      <c r="AU14439" s="690"/>
    </row>
    <row r="14440" spans="46:47">
      <c r="AT14440" s="690"/>
      <c r="AU14440" s="690"/>
    </row>
    <row r="14441" spans="46:47">
      <c r="AT14441" s="690"/>
      <c r="AU14441" s="690"/>
    </row>
    <row r="14442" spans="46:47">
      <c r="AT14442" s="690"/>
      <c r="AU14442" s="690"/>
    </row>
    <row r="14443" spans="46:47">
      <c r="AT14443" s="690"/>
      <c r="AU14443" s="690"/>
    </row>
    <row r="14444" spans="46:47">
      <c r="AT14444" s="690"/>
      <c r="AU14444" s="690"/>
    </row>
    <row r="14445" spans="46:47">
      <c r="AT14445" s="690"/>
      <c r="AU14445" s="690"/>
    </row>
    <row r="14446" spans="46:47">
      <c r="AT14446" s="690"/>
      <c r="AU14446" s="690"/>
    </row>
    <row r="14447" spans="46:47">
      <c r="AT14447" s="690"/>
      <c r="AU14447" s="690"/>
    </row>
    <row r="14448" spans="46:47">
      <c r="AT14448" s="690"/>
      <c r="AU14448" s="690"/>
    </row>
    <row r="14449" spans="46:47">
      <c r="AT14449" s="690"/>
      <c r="AU14449" s="690"/>
    </row>
    <row r="14450" spans="46:47">
      <c r="AT14450" s="690"/>
      <c r="AU14450" s="690"/>
    </row>
    <row r="14451" spans="46:47">
      <c r="AT14451" s="690"/>
      <c r="AU14451" s="690"/>
    </row>
    <row r="14452" spans="46:47">
      <c r="AT14452" s="690"/>
      <c r="AU14452" s="690"/>
    </row>
    <row r="14453" spans="46:47">
      <c r="AT14453" s="690"/>
      <c r="AU14453" s="690"/>
    </row>
    <row r="14454" spans="46:47">
      <c r="AT14454" s="690"/>
      <c r="AU14454" s="690"/>
    </row>
    <row r="14455" spans="46:47">
      <c r="AT14455" s="690"/>
      <c r="AU14455" s="690"/>
    </row>
    <row r="14456" spans="46:47">
      <c r="AT14456" s="690"/>
      <c r="AU14456" s="690"/>
    </row>
    <row r="14457" spans="46:47">
      <c r="AT14457" s="690"/>
      <c r="AU14457" s="690"/>
    </row>
    <row r="14458" spans="46:47">
      <c r="AT14458" s="690"/>
      <c r="AU14458" s="690"/>
    </row>
    <row r="14459" spans="46:47">
      <c r="AT14459" s="690"/>
      <c r="AU14459" s="690"/>
    </row>
    <row r="14460" spans="46:47">
      <c r="AT14460" s="690"/>
      <c r="AU14460" s="690"/>
    </row>
    <row r="14461" spans="46:47">
      <c r="AT14461" s="690"/>
      <c r="AU14461" s="690"/>
    </row>
    <row r="14462" spans="46:47">
      <c r="AT14462" s="690"/>
      <c r="AU14462" s="690"/>
    </row>
    <row r="14463" spans="46:47">
      <c r="AT14463" s="690"/>
      <c r="AU14463" s="690"/>
    </row>
    <row r="14464" spans="46:47">
      <c r="AT14464" s="690"/>
      <c r="AU14464" s="690"/>
    </row>
    <row r="14465" spans="46:47">
      <c r="AT14465" s="690"/>
      <c r="AU14465" s="690"/>
    </row>
    <row r="14466" spans="46:47">
      <c r="AT14466" s="690"/>
      <c r="AU14466" s="690"/>
    </row>
    <row r="14467" spans="46:47">
      <c r="AT14467" s="690"/>
      <c r="AU14467" s="690"/>
    </row>
    <row r="14468" spans="46:47">
      <c r="AT14468" s="690"/>
      <c r="AU14468" s="690"/>
    </row>
    <row r="14469" spans="46:47">
      <c r="AT14469" s="690"/>
      <c r="AU14469" s="690"/>
    </row>
    <row r="14470" spans="46:47">
      <c r="AT14470" s="690"/>
      <c r="AU14470" s="690"/>
    </row>
    <row r="14471" spans="46:47">
      <c r="AT14471" s="690"/>
      <c r="AU14471" s="690"/>
    </row>
    <row r="14472" spans="46:47">
      <c r="AT14472" s="690"/>
      <c r="AU14472" s="690"/>
    </row>
    <row r="14473" spans="46:47">
      <c r="AT14473" s="690"/>
      <c r="AU14473" s="690"/>
    </row>
    <row r="14474" spans="46:47">
      <c r="AT14474" s="690"/>
      <c r="AU14474" s="690"/>
    </row>
    <row r="14475" spans="46:47">
      <c r="AT14475" s="690"/>
      <c r="AU14475" s="690"/>
    </row>
    <row r="14476" spans="46:47">
      <c r="AT14476" s="690"/>
      <c r="AU14476" s="690"/>
    </row>
    <row r="14477" spans="46:47">
      <c r="AT14477" s="690"/>
      <c r="AU14477" s="690"/>
    </row>
    <row r="14478" spans="46:47">
      <c r="AT14478" s="690"/>
      <c r="AU14478" s="690"/>
    </row>
    <row r="14479" spans="46:47">
      <c r="AT14479" s="690"/>
      <c r="AU14479" s="690"/>
    </row>
    <row r="14480" spans="46:47">
      <c r="AT14480" s="690"/>
      <c r="AU14480" s="690"/>
    </row>
    <row r="14481" spans="46:47">
      <c r="AT14481" s="690"/>
      <c r="AU14481" s="690"/>
    </row>
    <row r="14482" spans="46:47">
      <c r="AT14482" s="690"/>
      <c r="AU14482" s="690"/>
    </row>
    <row r="14483" spans="46:47">
      <c r="AT14483" s="690"/>
      <c r="AU14483" s="690"/>
    </row>
    <row r="14484" spans="46:47">
      <c r="AT14484" s="690"/>
      <c r="AU14484" s="690"/>
    </row>
    <row r="14485" spans="46:47">
      <c r="AT14485" s="690"/>
      <c r="AU14485" s="690"/>
    </row>
    <row r="14486" spans="46:47">
      <c r="AT14486" s="690"/>
      <c r="AU14486" s="690"/>
    </row>
    <row r="14487" spans="46:47">
      <c r="AT14487" s="690"/>
      <c r="AU14487" s="690"/>
    </row>
    <row r="14488" spans="46:47">
      <c r="AT14488" s="690"/>
      <c r="AU14488" s="690"/>
    </row>
    <row r="14489" spans="46:47">
      <c r="AT14489" s="690"/>
      <c r="AU14489" s="690"/>
    </row>
    <row r="14490" spans="46:47">
      <c r="AT14490" s="690"/>
      <c r="AU14490" s="690"/>
    </row>
    <row r="14491" spans="46:47">
      <c r="AT14491" s="690"/>
      <c r="AU14491" s="690"/>
    </row>
    <row r="14492" spans="46:47">
      <c r="AT14492" s="690"/>
      <c r="AU14492" s="690"/>
    </row>
    <row r="14493" spans="46:47">
      <c r="AT14493" s="690"/>
      <c r="AU14493" s="690"/>
    </row>
    <row r="14494" spans="46:47">
      <c r="AT14494" s="690"/>
      <c r="AU14494" s="690"/>
    </row>
    <row r="14495" spans="46:47">
      <c r="AT14495" s="690"/>
      <c r="AU14495" s="690"/>
    </row>
    <row r="14496" spans="46:47">
      <c r="AT14496" s="690"/>
      <c r="AU14496" s="690"/>
    </row>
    <row r="14497" spans="46:47">
      <c r="AT14497" s="690"/>
      <c r="AU14497" s="690"/>
    </row>
    <row r="14498" spans="46:47">
      <c r="AT14498" s="690"/>
      <c r="AU14498" s="690"/>
    </row>
    <row r="14499" spans="46:47">
      <c r="AT14499" s="690"/>
      <c r="AU14499" s="690"/>
    </row>
    <row r="14500" spans="46:47">
      <c r="AT14500" s="690"/>
      <c r="AU14500" s="690"/>
    </row>
    <row r="14501" spans="46:47">
      <c r="AT14501" s="690"/>
      <c r="AU14501" s="690"/>
    </row>
    <row r="14502" spans="46:47">
      <c r="AT14502" s="690"/>
      <c r="AU14502" s="690"/>
    </row>
    <row r="14503" spans="46:47">
      <c r="AT14503" s="690"/>
      <c r="AU14503" s="690"/>
    </row>
    <row r="14504" spans="46:47">
      <c r="AT14504" s="690"/>
      <c r="AU14504" s="690"/>
    </row>
    <row r="14505" spans="46:47">
      <c r="AT14505" s="690"/>
      <c r="AU14505" s="690"/>
    </row>
    <row r="14506" spans="46:47">
      <c r="AT14506" s="690"/>
      <c r="AU14506" s="690"/>
    </row>
    <row r="14507" spans="46:47">
      <c r="AT14507" s="690"/>
      <c r="AU14507" s="690"/>
    </row>
    <row r="14508" spans="46:47">
      <c r="AT14508" s="690"/>
      <c r="AU14508" s="690"/>
    </row>
    <row r="14509" spans="46:47">
      <c r="AT14509" s="690"/>
      <c r="AU14509" s="690"/>
    </row>
    <row r="14510" spans="46:47">
      <c r="AT14510" s="690"/>
      <c r="AU14510" s="690"/>
    </row>
    <row r="14511" spans="46:47">
      <c r="AT14511" s="690"/>
      <c r="AU14511" s="690"/>
    </row>
    <row r="14512" spans="46:47">
      <c r="AT14512" s="690"/>
      <c r="AU14512" s="690"/>
    </row>
    <row r="14513" spans="46:47">
      <c r="AT14513" s="690"/>
      <c r="AU14513" s="690"/>
    </row>
    <row r="14514" spans="46:47">
      <c r="AT14514" s="690"/>
      <c r="AU14514" s="690"/>
    </row>
    <row r="14515" spans="46:47">
      <c r="AT14515" s="690"/>
      <c r="AU14515" s="690"/>
    </row>
    <row r="14516" spans="46:47">
      <c r="AT14516" s="690"/>
      <c r="AU14516" s="690"/>
    </row>
    <row r="14517" spans="46:47">
      <c r="AT14517" s="690"/>
      <c r="AU14517" s="690"/>
    </row>
    <row r="14518" spans="46:47">
      <c r="AT14518" s="690"/>
      <c r="AU14518" s="690"/>
    </row>
    <row r="14519" spans="46:47">
      <c r="AT14519" s="690"/>
      <c r="AU14519" s="690"/>
    </row>
    <row r="14520" spans="46:47">
      <c r="AT14520" s="690"/>
      <c r="AU14520" s="690"/>
    </row>
    <row r="14521" spans="46:47">
      <c r="AT14521" s="690"/>
      <c r="AU14521" s="690"/>
    </row>
    <row r="14522" spans="46:47">
      <c r="AT14522" s="690"/>
      <c r="AU14522" s="690"/>
    </row>
    <row r="14523" spans="46:47">
      <c r="AT14523" s="690"/>
      <c r="AU14523" s="690"/>
    </row>
    <row r="14524" spans="46:47">
      <c r="AT14524" s="690"/>
      <c r="AU14524" s="690"/>
    </row>
    <row r="14525" spans="46:47">
      <c r="AT14525" s="690"/>
      <c r="AU14525" s="690"/>
    </row>
    <row r="14526" spans="46:47">
      <c r="AT14526" s="690"/>
      <c r="AU14526" s="690"/>
    </row>
    <row r="14527" spans="46:47">
      <c r="AT14527" s="690"/>
      <c r="AU14527" s="690"/>
    </row>
    <row r="14528" spans="46:47">
      <c r="AT14528" s="690"/>
      <c r="AU14528" s="690"/>
    </row>
    <row r="14529" spans="46:47">
      <c r="AT14529" s="690"/>
      <c r="AU14529" s="690"/>
    </row>
    <row r="14530" spans="46:47">
      <c r="AT14530" s="690"/>
      <c r="AU14530" s="690"/>
    </row>
    <row r="14531" spans="46:47">
      <c r="AT14531" s="690"/>
      <c r="AU14531" s="690"/>
    </row>
    <row r="14532" spans="46:47">
      <c r="AT14532" s="690"/>
      <c r="AU14532" s="690"/>
    </row>
    <row r="14533" spans="46:47">
      <c r="AT14533" s="690"/>
      <c r="AU14533" s="690"/>
    </row>
    <row r="14534" spans="46:47">
      <c r="AT14534" s="690"/>
      <c r="AU14534" s="690"/>
    </row>
    <row r="14535" spans="46:47">
      <c r="AT14535" s="690"/>
      <c r="AU14535" s="690"/>
    </row>
    <row r="14536" spans="46:47">
      <c r="AT14536" s="690"/>
      <c r="AU14536" s="690"/>
    </row>
    <row r="14537" spans="46:47">
      <c r="AT14537" s="690"/>
      <c r="AU14537" s="690"/>
    </row>
    <row r="14538" spans="46:47">
      <c r="AT14538" s="690"/>
      <c r="AU14538" s="690"/>
    </row>
    <row r="14539" spans="46:47">
      <c r="AT14539" s="690"/>
      <c r="AU14539" s="690"/>
    </row>
    <row r="14540" spans="46:47">
      <c r="AT14540" s="690"/>
      <c r="AU14540" s="690"/>
    </row>
    <row r="14541" spans="46:47">
      <c r="AT14541" s="690"/>
      <c r="AU14541" s="690"/>
    </row>
    <row r="14542" spans="46:47">
      <c r="AT14542" s="690"/>
      <c r="AU14542" s="690"/>
    </row>
    <row r="14543" spans="46:47">
      <c r="AT14543" s="690"/>
      <c r="AU14543" s="690"/>
    </row>
    <row r="14544" spans="46:47">
      <c r="AT14544" s="690"/>
      <c r="AU14544" s="690"/>
    </row>
    <row r="14545" spans="46:47">
      <c r="AT14545" s="690"/>
      <c r="AU14545" s="690"/>
    </row>
    <row r="14546" spans="46:47">
      <c r="AT14546" s="690"/>
      <c r="AU14546" s="690"/>
    </row>
    <row r="14547" spans="46:47">
      <c r="AT14547" s="690"/>
      <c r="AU14547" s="690"/>
    </row>
    <row r="14548" spans="46:47">
      <c r="AT14548" s="690"/>
      <c r="AU14548" s="690"/>
    </row>
    <row r="14549" spans="46:47">
      <c r="AT14549" s="690"/>
      <c r="AU14549" s="690"/>
    </row>
    <row r="14550" spans="46:47">
      <c r="AT14550" s="690"/>
      <c r="AU14550" s="690"/>
    </row>
    <row r="14551" spans="46:47">
      <c r="AT14551" s="690"/>
      <c r="AU14551" s="690"/>
    </row>
    <row r="14552" spans="46:47">
      <c r="AT14552" s="690"/>
      <c r="AU14552" s="690"/>
    </row>
    <row r="14553" spans="46:47">
      <c r="AT14553" s="690"/>
      <c r="AU14553" s="690"/>
    </row>
    <row r="14554" spans="46:47">
      <c r="AT14554" s="690"/>
      <c r="AU14554" s="690"/>
    </row>
    <row r="14555" spans="46:47">
      <c r="AT14555" s="690"/>
      <c r="AU14555" s="690"/>
    </row>
    <row r="14556" spans="46:47">
      <c r="AT14556" s="690"/>
      <c r="AU14556" s="690"/>
    </row>
    <row r="14557" spans="46:47">
      <c r="AT14557" s="690"/>
      <c r="AU14557" s="690"/>
    </row>
    <row r="14558" spans="46:47">
      <c r="AT14558" s="690"/>
      <c r="AU14558" s="690"/>
    </row>
    <row r="14559" spans="46:47">
      <c r="AT14559" s="690"/>
      <c r="AU14559" s="690"/>
    </row>
    <row r="14560" spans="46:47">
      <c r="AT14560" s="690"/>
      <c r="AU14560" s="690"/>
    </row>
    <row r="14561" spans="46:47">
      <c r="AT14561" s="690"/>
      <c r="AU14561" s="690"/>
    </row>
    <row r="14562" spans="46:47">
      <c r="AT14562" s="690"/>
      <c r="AU14562" s="690"/>
    </row>
    <row r="14563" spans="46:47">
      <c r="AT14563" s="690"/>
      <c r="AU14563" s="690"/>
    </row>
    <row r="14564" spans="46:47">
      <c r="AT14564" s="690"/>
      <c r="AU14564" s="690"/>
    </row>
    <row r="14565" spans="46:47">
      <c r="AT14565" s="690"/>
      <c r="AU14565" s="690"/>
    </row>
    <row r="14566" spans="46:47">
      <c r="AT14566" s="690"/>
      <c r="AU14566" s="690"/>
    </row>
    <row r="14567" spans="46:47">
      <c r="AT14567" s="690"/>
      <c r="AU14567" s="690"/>
    </row>
    <row r="14568" spans="46:47">
      <c r="AT14568" s="690"/>
      <c r="AU14568" s="690"/>
    </row>
    <row r="14569" spans="46:47">
      <c r="AT14569" s="690"/>
      <c r="AU14569" s="690"/>
    </row>
    <row r="14570" spans="46:47">
      <c r="AT14570" s="690"/>
      <c r="AU14570" s="690"/>
    </row>
    <row r="14571" spans="46:47">
      <c r="AT14571" s="690"/>
      <c r="AU14571" s="690"/>
    </row>
    <row r="14572" spans="46:47">
      <c r="AT14572" s="690"/>
      <c r="AU14572" s="690"/>
    </row>
    <row r="14573" spans="46:47">
      <c r="AT14573" s="690"/>
      <c r="AU14573" s="690"/>
    </row>
    <row r="14574" spans="46:47">
      <c r="AT14574" s="690"/>
      <c r="AU14574" s="690"/>
    </row>
    <row r="14575" spans="46:47">
      <c r="AT14575" s="690"/>
      <c r="AU14575" s="690"/>
    </row>
    <row r="14576" spans="46:47">
      <c r="AT14576" s="690"/>
      <c r="AU14576" s="690"/>
    </row>
    <row r="14577" spans="46:47">
      <c r="AT14577" s="690"/>
      <c r="AU14577" s="690"/>
    </row>
    <row r="14578" spans="46:47">
      <c r="AT14578" s="690"/>
      <c r="AU14578" s="690"/>
    </row>
    <row r="14579" spans="46:47">
      <c r="AT14579" s="690"/>
      <c r="AU14579" s="690"/>
    </row>
    <row r="14580" spans="46:47">
      <c r="AT14580" s="690"/>
      <c r="AU14580" s="690"/>
    </row>
    <row r="14581" spans="46:47">
      <c r="AT14581" s="690"/>
      <c r="AU14581" s="690"/>
    </row>
    <row r="14582" spans="46:47">
      <c r="AT14582" s="690"/>
      <c r="AU14582" s="690"/>
    </row>
    <row r="14583" spans="46:47">
      <c r="AT14583" s="690"/>
      <c r="AU14583" s="690"/>
    </row>
    <row r="14584" spans="46:47">
      <c r="AT14584" s="690"/>
      <c r="AU14584" s="690"/>
    </row>
    <row r="14585" spans="46:47">
      <c r="AT14585" s="690"/>
      <c r="AU14585" s="690"/>
    </row>
    <row r="14586" spans="46:47">
      <c r="AT14586" s="690"/>
      <c r="AU14586" s="690"/>
    </row>
    <row r="14587" spans="46:47">
      <c r="AT14587" s="690"/>
      <c r="AU14587" s="690"/>
    </row>
    <row r="14588" spans="46:47">
      <c r="AT14588" s="690"/>
      <c r="AU14588" s="690"/>
    </row>
    <row r="14589" spans="46:47">
      <c r="AT14589" s="690"/>
      <c r="AU14589" s="690"/>
    </row>
    <row r="14590" spans="46:47">
      <c r="AT14590" s="690"/>
      <c r="AU14590" s="690"/>
    </row>
    <row r="14591" spans="46:47">
      <c r="AT14591" s="690"/>
      <c r="AU14591" s="690"/>
    </row>
    <row r="14592" spans="46:47">
      <c r="AT14592" s="690"/>
      <c r="AU14592" s="690"/>
    </row>
    <row r="14593" spans="46:47">
      <c r="AT14593" s="690"/>
      <c r="AU14593" s="690"/>
    </row>
    <row r="14594" spans="46:47">
      <c r="AT14594" s="690"/>
      <c r="AU14594" s="690"/>
    </row>
    <row r="14595" spans="46:47">
      <c r="AT14595" s="690"/>
      <c r="AU14595" s="690"/>
    </row>
    <row r="14596" spans="46:47">
      <c r="AT14596" s="690"/>
      <c r="AU14596" s="690"/>
    </row>
    <row r="14597" spans="46:47">
      <c r="AT14597" s="690"/>
      <c r="AU14597" s="690"/>
    </row>
    <row r="14598" spans="46:47">
      <c r="AT14598" s="690"/>
      <c r="AU14598" s="690"/>
    </row>
    <row r="14599" spans="46:47">
      <c r="AT14599" s="690"/>
      <c r="AU14599" s="690"/>
    </row>
    <row r="14600" spans="46:47">
      <c r="AT14600" s="690"/>
      <c r="AU14600" s="690"/>
    </row>
    <row r="14601" spans="46:47">
      <c r="AT14601" s="690"/>
      <c r="AU14601" s="690"/>
    </row>
    <row r="14602" spans="46:47">
      <c r="AT14602" s="690"/>
      <c r="AU14602" s="690"/>
    </row>
    <row r="14603" spans="46:47">
      <c r="AT14603" s="690"/>
      <c r="AU14603" s="690"/>
    </row>
    <row r="14604" spans="46:47">
      <c r="AT14604" s="690"/>
      <c r="AU14604" s="690"/>
    </row>
    <row r="14605" spans="46:47">
      <c r="AT14605" s="690"/>
      <c r="AU14605" s="690"/>
    </row>
    <row r="14606" spans="46:47">
      <c r="AT14606" s="690"/>
      <c r="AU14606" s="690"/>
    </row>
    <row r="14607" spans="46:47">
      <c r="AT14607" s="690"/>
      <c r="AU14607" s="690"/>
    </row>
    <row r="14608" spans="46:47">
      <c r="AT14608" s="690"/>
      <c r="AU14608" s="690"/>
    </row>
    <row r="14609" spans="46:47">
      <c r="AT14609" s="690"/>
      <c r="AU14609" s="690"/>
    </row>
    <row r="14610" spans="46:47">
      <c r="AT14610" s="690"/>
      <c r="AU14610" s="690"/>
    </row>
    <row r="14611" spans="46:47">
      <c r="AT14611" s="690"/>
      <c r="AU14611" s="690"/>
    </row>
    <row r="14612" spans="46:47">
      <c r="AT14612" s="690"/>
      <c r="AU14612" s="690"/>
    </row>
    <row r="14613" spans="46:47">
      <c r="AT14613" s="690"/>
      <c r="AU14613" s="690"/>
    </row>
    <row r="14614" spans="46:47">
      <c r="AT14614" s="690"/>
      <c r="AU14614" s="690"/>
    </row>
    <row r="14615" spans="46:47">
      <c r="AT14615" s="690"/>
      <c r="AU14615" s="690"/>
    </row>
    <row r="14616" spans="46:47">
      <c r="AT14616" s="690"/>
      <c r="AU14616" s="690"/>
    </row>
    <row r="14617" spans="46:47">
      <c r="AT14617" s="690"/>
      <c r="AU14617" s="690"/>
    </row>
    <row r="14618" spans="46:47">
      <c r="AT14618" s="690"/>
      <c r="AU14618" s="690"/>
    </row>
    <row r="14619" spans="46:47">
      <c r="AT14619" s="690"/>
      <c r="AU14619" s="690"/>
    </row>
    <row r="14620" spans="46:47">
      <c r="AT14620" s="690"/>
      <c r="AU14620" s="690"/>
    </row>
    <row r="14621" spans="46:47">
      <c r="AT14621" s="690"/>
      <c r="AU14621" s="690"/>
    </row>
    <row r="14622" spans="46:47">
      <c r="AT14622" s="690"/>
      <c r="AU14622" s="690"/>
    </row>
    <row r="14623" spans="46:47">
      <c r="AT14623" s="690"/>
      <c r="AU14623" s="690"/>
    </row>
    <row r="14624" spans="46:47">
      <c r="AT14624" s="690"/>
      <c r="AU14624" s="690"/>
    </row>
    <row r="14625" spans="46:47">
      <c r="AT14625" s="690"/>
      <c r="AU14625" s="690"/>
    </row>
    <row r="14626" spans="46:47">
      <c r="AT14626" s="690"/>
      <c r="AU14626" s="690"/>
    </row>
    <row r="14627" spans="46:47">
      <c r="AT14627" s="690"/>
      <c r="AU14627" s="690"/>
    </row>
    <row r="14628" spans="46:47">
      <c r="AT14628" s="690"/>
      <c r="AU14628" s="690"/>
    </row>
    <row r="14629" spans="46:47">
      <c r="AT14629" s="690"/>
      <c r="AU14629" s="690"/>
    </row>
    <row r="14630" spans="46:47">
      <c r="AT14630" s="690"/>
      <c r="AU14630" s="690"/>
    </row>
    <row r="14631" spans="46:47">
      <c r="AT14631" s="690"/>
      <c r="AU14631" s="690"/>
    </row>
    <row r="14632" spans="46:47">
      <c r="AT14632" s="690"/>
      <c r="AU14632" s="690"/>
    </row>
    <row r="14633" spans="46:47">
      <c r="AT14633" s="690"/>
      <c r="AU14633" s="690"/>
    </row>
    <row r="14634" spans="46:47">
      <c r="AT14634" s="690"/>
      <c r="AU14634" s="690"/>
    </row>
    <row r="14635" spans="46:47">
      <c r="AT14635" s="690"/>
      <c r="AU14635" s="690"/>
    </row>
    <row r="14636" spans="46:47">
      <c r="AT14636" s="690"/>
      <c r="AU14636" s="690"/>
    </row>
    <row r="14637" spans="46:47">
      <c r="AT14637" s="690"/>
      <c r="AU14637" s="690"/>
    </row>
    <row r="14638" spans="46:47">
      <c r="AT14638" s="690"/>
      <c r="AU14638" s="690"/>
    </row>
    <row r="14639" spans="46:47">
      <c r="AT14639" s="690"/>
      <c r="AU14639" s="690"/>
    </row>
    <row r="14640" spans="46:47">
      <c r="AT14640" s="690"/>
      <c r="AU14640" s="690"/>
    </row>
    <row r="14641" spans="46:47">
      <c r="AT14641" s="690"/>
      <c r="AU14641" s="690"/>
    </row>
    <row r="14642" spans="46:47">
      <c r="AT14642" s="690"/>
      <c r="AU14642" s="690"/>
    </row>
    <row r="14643" spans="46:47">
      <c r="AT14643" s="690"/>
      <c r="AU14643" s="690"/>
    </row>
    <row r="14644" spans="46:47">
      <c r="AT14644" s="690"/>
      <c r="AU14644" s="690"/>
    </row>
    <row r="14645" spans="46:47">
      <c r="AT14645" s="690"/>
      <c r="AU14645" s="690"/>
    </row>
    <row r="14646" spans="46:47">
      <c r="AT14646" s="690"/>
      <c r="AU14646" s="690"/>
    </row>
    <row r="14647" spans="46:47">
      <c r="AT14647" s="690"/>
      <c r="AU14647" s="690"/>
    </row>
    <row r="14648" spans="46:47">
      <c r="AT14648" s="690"/>
      <c r="AU14648" s="690"/>
    </row>
    <row r="14649" spans="46:47">
      <c r="AT14649" s="690"/>
      <c r="AU14649" s="690"/>
    </row>
    <row r="14650" spans="46:47">
      <c r="AT14650" s="690"/>
      <c r="AU14650" s="690"/>
    </row>
    <row r="14651" spans="46:47">
      <c r="AT14651" s="690"/>
      <c r="AU14651" s="690"/>
    </row>
    <row r="14652" spans="46:47">
      <c r="AT14652" s="690"/>
      <c r="AU14652" s="690"/>
    </row>
    <row r="14653" spans="46:47">
      <c r="AT14653" s="690"/>
      <c r="AU14653" s="690"/>
    </row>
    <row r="14654" spans="46:47">
      <c r="AT14654" s="690"/>
      <c r="AU14654" s="690"/>
    </row>
    <row r="14655" spans="46:47">
      <c r="AT14655" s="690"/>
      <c r="AU14655" s="690"/>
    </row>
    <row r="14656" spans="46:47">
      <c r="AT14656" s="690"/>
      <c r="AU14656" s="690"/>
    </row>
    <row r="14657" spans="46:47">
      <c r="AT14657" s="690"/>
      <c r="AU14657" s="690"/>
    </row>
    <row r="14658" spans="46:47">
      <c r="AT14658" s="690"/>
      <c r="AU14658" s="690"/>
    </row>
    <row r="14659" spans="46:47">
      <c r="AT14659" s="690"/>
      <c r="AU14659" s="690"/>
    </row>
    <row r="14660" spans="46:47">
      <c r="AT14660" s="690"/>
      <c r="AU14660" s="690"/>
    </row>
    <row r="14661" spans="46:47">
      <c r="AT14661" s="690"/>
      <c r="AU14661" s="690"/>
    </row>
    <row r="14662" spans="46:47">
      <c r="AT14662" s="690"/>
      <c r="AU14662" s="690"/>
    </row>
    <row r="14663" spans="46:47">
      <c r="AT14663" s="690"/>
      <c r="AU14663" s="690"/>
    </row>
    <row r="14664" spans="46:47">
      <c r="AT14664" s="690"/>
      <c r="AU14664" s="690"/>
    </row>
    <row r="14665" spans="46:47">
      <c r="AT14665" s="690"/>
      <c r="AU14665" s="690"/>
    </row>
    <row r="14666" spans="46:47">
      <c r="AT14666" s="690"/>
      <c r="AU14666" s="690"/>
    </row>
    <row r="14667" spans="46:47">
      <c r="AT14667" s="690"/>
      <c r="AU14667" s="690"/>
    </row>
    <row r="14668" spans="46:47">
      <c r="AT14668" s="690"/>
      <c r="AU14668" s="690"/>
    </row>
    <row r="14669" spans="46:47">
      <c r="AT14669" s="690"/>
      <c r="AU14669" s="690"/>
    </row>
    <row r="14670" spans="46:47">
      <c r="AT14670" s="690"/>
      <c r="AU14670" s="690"/>
    </row>
    <row r="14671" spans="46:47">
      <c r="AT14671" s="690"/>
      <c r="AU14671" s="690"/>
    </row>
    <row r="14672" spans="46:47">
      <c r="AT14672" s="690"/>
      <c r="AU14672" s="690"/>
    </row>
    <row r="14673" spans="46:47">
      <c r="AT14673" s="690"/>
      <c r="AU14673" s="690"/>
    </row>
    <row r="14674" spans="46:47">
      <c r="AT14674" s="690"/>
      <c r="AU14674" s="690"/>
    </row>
    <row r="14675" spans="46:47">
      <c r="AT14675" s="690"/>
      <c r="AU14675" s="690"/>
    </row>
    <row r="14676" spans="46:47">
      <c r="AT14676" s="690"/>
      <c r="AU14676" s="690"/>
    </row>
    <row r="14677" spans="46:47">
      <c r="AT14677" s="690"/>
      <c r="AU14677" s="690"/>
    </row>
    <row r="14678" spans="46:47">
      <c r="AT14678" s="690"/>
      <c r="AU14678" s="690"/>
    </row>
    <row r="14679" spans="46:47">
      <c r="AT14679" s="690"/>
      <c r="AU14679" s="690"/>
    </row>
    <row r="14680" spans="46:47">
      <c r="AT14680" s="690"/>
      <c r="AU14680" s="690"/>
    </row>
    <row r="14681" spans="46:47">
      <c r="AT14681" s="690"/>
      <c r="AU14681" s="690"/>
    </row>
    <row r="14682" spans="46:47">
      <c r="AT14682" s="690"/>
      <c r="AU14682" s="690"/>
    </row>
    <row r="14683" spans="46:47">
      <c r="AT14683" s="690"/>
      <c r="AU14683" s="690"/>
    </row>
    <row r="14684" spans="46:47">
      <c r="AT14684" s="690"/>
      <c r="AU14684" s="690"/>
    </row>
    <row r="14685" spans="46:47">
      <c r="AT14685" s="690"/>
      <c r="AU14685" s="690"/>
    </row>
    <row r="14686" spans="46:47">
      <c r="AT14686" s="690"/>
      <c r="AU14686" s="690"/>
    </row>
    <row r="14687" spans="46:47">
      <c r="AT14687" s="690"/>
      <c r="AU14687" s="690"/>
    </row>
    <row r="14688" spans="46:47">
      <c r="AT14688" s="690"/>
      <c r="AU14688" s="690"/>
    </row>
    <row r="14689" spans="46:47">
      <c r="AT14689" s="690"/>
      <c r="AU14689" s="690"/>
    </row>
    <row r="14690" spans="46:47">
      <c r="AT14690" s="690"/>
      <c r="AU14690" s="690"/>
    </row>
    <row r="14691" spans="46:47">
      <c r="AT14691" s="690"/>
      <c r="AU14691" s="690"/>
    </row>
    <row r="14692" spans="46:47">
      <c r="AT14692" s="690"/>
      <c r="AU14692" s="690"/>
    </row>
    <row r="14693" spans="46:47">
      <c r="AT14693" s="690"/>
      <c r="AU14693" s="690"/>
    </row>
    <row r="14694" spans="46:47">
      <c r="AT14694" s="690"/>
      <c r="AU14694" s="690"/>
    </row>
    <row r="14695" spans="46:47">
      <c r="AT14695" s="690"/>
      <c r="AU14695" s="690"/>
    </row>
    <row r="14696" spans="46:47">
      <c r="AT14696" s="690"/>
      <c r="AU14696" s="690"/>
    </row>
    <row r="14697" spans="46:47">
      <c r="AT14697" s="690"/>
      <c r="AU14697" s="690"/>
    </row>
    <row r="14698" spans="46:47">
      <c r="AT14698" s="690"/>
      <c r="AU14698" s="690"/>
    </row>
    <row r="14699" spans="46:47">
      <c r="AT14699" s="690"/>
      <c r="AU14699" s="690"/>
    </row>
    <row r="14700" spans="46:47">
      <c r="AT14700" s="690"/>
      <c r="AU14700" s="690"/>
    </row>
    <row r="14701" spans="46:47">
      <c r="AT14701" s="690"/>
      <c r="AU14701" s="690"/>
    </row>
    <row r="14702" spans="46:47">
      <c r="AT14702" s="690"/>
      <c r="AU14702" s="690"/>
    </row>
    <row r="14703" spans="46:47">
      <c r="AT14703" s="690"/>
      <c r="AU14703" s="690"/>
    </row>
    <row r="14704" spans="46:47">
      <c r="AT14704" s="690"/>
      <c r="AU14704" s="690"/>
    </row>
    <row r="14705" spans="46:47">
      <c r="AT14705" s="690"/>
      <c r="AU14705" s="690"/>
    </row>
    <row r="14706" spans="46:47">
      <c r="AT14706" s="690"/>
      <c r="AU14706" s="690"/>
    </row>
    <row r="14707" spans="46:47">
      <c r="AT14707" s="690"/>
      <c r="AU14707" s="690"/>
    </row>
    <row r="14708" spans="46:47">
      <c r="AT14708" s="690"/>
      <c r="AU14708" s="690"/>
    </row>
    <row r="14709" spans="46:47">
      <c r="AT14709" s="690"/>
      <c r="AU14709" s="690"/>
    </row>
    <row r="14710" spans="46:47">
      <c r="AT14710" s="690"/>
      <c r="AU14710" s="690"/>
    </row>
    <row r="14711" spans="46:47">
      <c r="AT14711" s="690"/>
      <c r="AU14711" s="690"/>
    </row>
    <row r="14712" spans="46:47">
      <c r="AT14712" s="690"/>
      <c r="AU14712" s="690"/>
    </row>
    <row r="14713" spans="46:47">
      <c r="AT14713" s="690"/>
      <c r="AU14713" s="690"/>
    </row>
    <row r="14714" spans="46:47">
      <c r="AT14714" s="690"/>
      <c r="AU14714" s="690"/>
    </row>
    <row r="14715" spans="46:47">
      <c r="AT14715" s="690"/>
      <c r="AU14715" s="690"/>
    </row>
    <row r="14716" spans="46:47">
      <c r="AT14716" s="690"/>
      <c r="AU14716" s="690"/>
    </row>
    <row r="14717" spans="46:47">
      <c r="AT14717" s="690"/>
      <c r="AU14717" s="690"/>
    </row>
    <row r="14718" spans="46:47">
      <c r="AT14718" s="690"/>
      <c r="AU14718" s="690"/>
    </row>
    <row r="14719" spans="46:47">
      <c r="AT14719" s="690"/>
      <c r="AU14719" s="690"/>
    </row>
    <row r="14720" spans="46:47">
      <c r="AT14720" s="690"/>
      <c r="AU14720" s="690"/>
    </row>
    <row r="14721" spans="46:47">
      <c r="AT14721" s="690"/>
      <c r="AU14721" s="690"/>
    </row>
    <row r="14722" spans="46:47">
      <c r="AT14722" s="690"/>
      <c r="AU14722" s="690"/>
    </row>
    <row r="14723" spans="46:47">
      <c r="AT14723" s="690"/>
      <c r="AU14723" s="690"/>
    </row>
    <row r="14724" spans="46:47">
      <c r="AT14724" s="690"/>
      <c r="AU14724" s="690"/>
    </row>
    <row r="14725" spans="46:47">
      <c r="AT14725" s="690"/>
      <c r="AU14725" s="690"/>
    </row>
    <row r="14726" spans="46:47">
      <c r="AT14726" s="690"/>
      <c r="AU14726" s="690"/>
    </row>
    <row r="14727" spans="46:47">
      <c r="AT14727" s="690"/>
      <c r="AU14727" s="690"/>
    </row>
    <row r="14728" spans="46:47">
      <c r="AT14728" s="690"/>
      <c r="AU14728" s="690"/>
    </row>
    <row r="14729" spans="46:47">
      <c r="AT14729" s="690"/>
      <c r="AU14729" s="690"/>
    </row>
    <row r="14730" spans="46:47">
      <c r="AT14730" s="690"/>
      <c r="AU14730" s="690"/>
    </row>
    <row r="14731" spans="46:47">
      <c r="AT14731" s="690"/>
      <c r="AU14731" s="690"/>
    </row>
    <row r="14732" spans="46:47">
      <c r="AT14732" s="690"/>
      <c r="AU14732" s="690"/>
    </row>
    <row r="14733" spans="46:47">
      <c r="AT14733" s="690"/>
      <c r="AU14733" s="690"/>
    </row>
    <row r="14734" spans="46:47">
      <c r="AT14734" s="690"/>
      <c r="AU14734" s="690"/>
    </row>
    <row r="14735" spans="46:47">
      <c r="AT14735" s="690"/>
      <c r="AU14735" s="690"/>
    </row>
    <row r="14736" spans="46:47">
      <c r="AT14736" s="690"/>
      <c r="AU14736" s="690"/>
    </row>
    <row r="14737" spans="46:47">
      <c r="AT14737" s="690"/>
      <c r="AU14737" s="690"/>
    </row>
    <row r="14738" spans="46:47">
      <c r="AT14738" s="690"/>
      <c r="AU14738" s="690"/>
    </row>
    <row r="14739" spans="46:47">
      <c r="AT14739" s="690"/>
      <c r="AU14739" s="690"/>
    </row>
    <row r="14740" spans="46:47">
      <c r="AT14740" s="690"/>
      <c r="AU14740" s="690"/>
    </row>
    <row r="14741" spans="46:47">
      <c r="AT14741" s="690"/>
      <c r="AU14741" s="690"/>
    </row>
    <row r="14742" spans="46:47">
      <c r="AT14742" s="690"/>
      <c r="AU14742" s="690"/>
    </row>
    <row r="14743" spans="46:47">
      <c r="AT14743" s="690"/>
      <c r="AU14743" s="690"/>
    </row>
    <row r="14744" spans="46:47">
      <c r="AT14744" s="690"/>
      <c r="AU14744" s="690"/>
    </row>
    <row r="14745" spans="46:47">
      <c r="AT14745" s="690"/>
      <c r="AU14745" s="690"/>
    </row>
    <row r="14746" spans="46:47">
      <c r="AT14746" s="690"/>
      <c r="AU14746" s="690"/>
    </row>
    <row r="14747" spans="46:47">
      <c r="AT14747" s="690"/>
      <c r="AU14747" s="690"/>
    </row>
    <row r="14748" spans="46:47">
      <c r="AT14748" s="690"/>
      <c r="AU14748" s="690"/>
    </row>
    <row r="14749" spans="46:47">
      <c r="AT14749" s="690"/>
      <c r="AU14749" s="690"/>
    </row>
    <row r="14750" spans="46:47">
      <c r="AT14750" s="690"/>
      <c r="AU14750" s="690"/>
    </row>
    <row r="14751" spans="46:47">
      <c r="AT14751" s="690"/>
      <c r="AU14751" s="690"/>
    </row>
    <row r="14752" spans="46:47">
      <c r="AT14752" s="690"/>
      <c r="AU14752" s="690"/>
    </row>
    <row r="14753" spans="46:47">
      <c r="AT14753" s="690"/>
      <c r="AU14753" s="690"/>
    </row>
    <row r="14754" spans="46:47">
      <c r="AT14754" s="690"/>
      <c r="AU14754" s="690"/>
    </row>
    <row r="14755" spans="46:47">
      <c r="AT14755" s="690"/>
      <c r="AU14755" s="690"/>
    </row>
    <row r="14756" spans="46:47">
      <c r="AT14756" s="690"/>
      <c r="AU14756" s="690"/>
    </row>
    <row r="14757" spans="46:47">
      <c r="AT14757" s="690"/>
      <c r="AU14757" s="690"/>
    </row>
    <row r="14758" spans="46:47">
      <c r="AT14758" s="690"/>
      <c r="AU14758" s="690"/>
    </row>
    <row r="14759" spans="46:47">
      <c r="AT14759" s="690"/>
      <c r="AU14759" s="690"/>
    </row>
    <row r="14760" spans="46:47">
      <c r="AT14760" s="690"/>
      <c r="AU14760" s="690"/>
    </row>
    <row r="14761" spans="46:47">
      <c r="AT14761" s="690"/>
      <c r="AU14761" s="690"/>
    </row>
    <row r="14762" spans="46:47">
      <c r="AT14762" s="690"/>
      <c r="AU14762" s="690"/>
    </row>
    <row r="14763" spans="46:47">
      <c r="AT14763" s="690"/>
      <c r="AU14763" s="690"/>
    </row>
    <row r="14764" spans="46:47">
      <c r="AT14764" s="690"/>
      <c r="AU14764" s="690"/>
    </row>
    <row r="14765" spans="46:47">
      <c r="AT14765" s="690"/>
      <c r="AU14765" s="690"/>
    </row>
    <row r="14766" spans="46:47">
      <c r="AT14766" s="690"/>
      <c r="AU14766" s="690"/>
    </row>
    <row r="14767" spans="46:47">
      <c r="AT14767" s="690"/>
      <c r="AU14767" s="690"/>
    </row>
    <row r="14768" spans="46:47">
      <c r="AT14768" s="690"/>
      <c r="AU14768" s="690"/>
    </row>
    <row r="14769" spans="46:47">
      <c r="AT14769" s="690"/>
      <c r="AU14769" s="690"/>
    </row>
    <row r="14770" spans="46:47">
      <c r="AT14770" s="690"/>
      <c r="AU14770" s="690"/>
    </row>
    <row r="14771" spans="46:47">
      <c r="AT14771" s="690"/>
      <c r="AU14771" s="690"/>
    </row>
    <row r="14772" spans="46:47">
      <c r="AT14772" s="690"/>
      <c r="AU14772" s="690"/>
    </row>
    <row r="14773" spans="46:47">
      <c r="AT14773" s="690"/>
      <c r="AU14773" s="690"/>
    </row>
    <row r="14774" spans="46:47">
      <c r="AT14774" s="690"/>
      <c r="AU14774" s="690"/>
    </row>
    <row r="14775" spans="46:47">
      <c r="AT14775" s="690"/>
      <c r="AU14775" s="690"/>
    </row>
    <row r="14776" spans="46:47">
      <c r="AT14776" s="690"/>
      <c r="AU14776" s="690"/>
    </row>
    <row r="14777" spans="46:47">
      <c r="AT14777" s="690"/>
      <c r="AU14777" s="690"/>
    </row>
    <row r="14778" spans="46:47">
      <c r="AT14778" s="690"/>
      <c r="AU14778" s="690"/>
    </row>
    <row r="14779" spans="46:47">
      <c r="AT14779" s="690"/>
      <c r="AU14779" s="690"/>
    </row>
    <row r="14780" spans="46:47">
      <c r="AT14780" s="690"/>
      <c r="AU14780" s="690"/>
    </row>
    <row r="14781" spans="46:47">
      <c r="AT14781" s="690"/>
      <c r="AU14781" s="690"/>
    </row>
    <row r="14782" spans="46:47">
      <c r="AT14782" s="690"/>
      <c r="AU14782" s="690"/>
    </row>
    <row r="14783" spans="46:47">
      <c r="AT14783" s="690"/>
      <c r="AU14783" s="690"/>
    </row>
    <row r="14784" spans="46:47">
      <c r="AT14784" s="690"/>
      <c r="AU14784" s="690"/>
    </row>
    <row r="14785" spans="46:47">
      <c r="AT14785" s="690"/>
      <c r="AU14785" s="690"/>
    </row>
    <row r="14786" spans="46:47">
      <c r="AT14786" s="690"/>
      <c r="AU14786" s="690"/>
    </row>
    <row r="14787" spans="46:47">
      <c r="AT14787" s="690"/>
      <c r="AU14787" s="690"/>
    </row>
    <row r="14788" spans="46:47">
      <c r="AT14788" s="690"/>
      <c r="AU14788" s="690"/>
    </row>
    <row r="14789" spans="46:47">
      <c r="AT14789" s="690"/>
      <c r="AU14789" s="690"/>
    </row>
    <row r="14790" spans="46:47">
      <c r="AT14790" s="690"/>
      <c r="AU14790" s="690"/>
    </row>
    <row r="14791" spans="46:47">
      <c r="AT14791" s="690"/>
      <c r="AU14791" s="690"/>
    </row>
    <row r="14792" spans="46:47">
      <c r="AT14792" s="690"/>
      <c r="AU14792" s="690"/>
    </row>
    <row r="14793" spans="46:47">
      <c r="AT14793" s="690"/>
      <c r="AU14793" s="690"/>
    </row>
    <row r="14794" spans="46:47">
      <c r="AT14794" s="690"/>
      <c r="AU14794" s="690"/>
    </row>
    <row r="14795" spans="46:47">
      <c r="AT14795" s="690"/>
      <c r="AU14795" s="690"/>
    </row>
    <row r="14796" spans="46:47">
      <c r="AT14796" s="690"/>
      <c r="AU14796" s="690"/>
    </row>
    <row r="14797" spans="46:47">
      <c r="AT14797" s="690"/>
      <c r="AU14797" s="690"/>
    </row>
    <row r="14798" spans="46:47">
      <c r="AT14798" s="690"/>
      <c r="AU14798" s="690"/>
    </row>
    <row r="14799" spans="46:47">
      <c r="AT14799" s="690"/>
      <c r="AU14799" s="690"/>
    </row>
    <row r="14800" spans="46:47">
      <c r="AT14800" s="690"/>
      <c r="AU14800" s="690"/>
    </row>
    <row r="14801" spans="46:47">
      <c r="AT14801" s="690"/>
      <c r="AU14801" s="690"/>
    </row>
    <row r="14802" spans="46:47">
      <c r="AT14802" s="690"/>
      <c r="AU14802" s="690"/>
    </row>
    <row r="14803" spans="46:47">
      <c r="AT14803" s="690"/>
      <c r="AU14803" s="690"/>
    </row>
    <row r="14804" spans="46:47">
      <c r="AT14804" s="690"/>
      <c r="AU14804" s="690"/>
    </row>
    <row r="14805" spans="46:47">
      <c r="AT14805" s="690"/>
      <c r="AU14805" s="690"/>
    </row>
    <row r="14806" spans="46:47">
      <c r="AT14806" s="690"/>
      <c r="AU14806" s="690"/>
    </row>
    <row r="14807" spans="46:47">
      <c r="AT14807" s="690"/>
      <c r="AU14807" s="690"/>
    </row>
    <row r="14808" spans="46:47">
      <c r="AT14808" s="690"/>
      <c r="AU14808" s="690"/>
    </row>
    <row r="14809" spans="46:47">
      <c r="AT14809" s="690"/>
      <c r="AU14809" s="690"/>
    </row>
    <row r="14810" spans="46:47">
      <c r="AT14810" s="690"/>
      <c r="AU14810" s="690"/>
    </row>
    <row r="14811" spans="46:47">
      <c r="AT14811" s="690"/>
      <c r="AU14811" s="690"/>
    </row>
    <row r="14812" spans="46:47">
      <c r="AT14812" s="690"/>
      <c r="AU14812" s="690"/>
    </row>
    <row r="14813" spans="46:47">
      <c r="AT14813" s="690"/>
      <c r="AU14813" s="690"/>
    </row>
    <row r="14814" spans="46:47">
      <c r="AT14814" s="690"/>
      <c r="AU14814" s="690"/>
    </row>
    <row r="14815" spans="46:47">
      <c r="AT14815" s="690"/>
      <c r="AU14815" s="690"/>
    </row>
    <row r="14816" spans="46:47">
      <c r="AT14816" s="690"/>
      <c r="AU14816" s="690"/>
    </row>
    <row r="14817" spans="46:47">
      <c r="AT14817" s="690"/>
      <c r="AU14817" s="690"/>
    </row>
    <row r="14818" spans="46:47">
      <c r="AT14818" s="690"/>
      <c r="AU14818" s="690"/>
    </row>
    <row r="14819" spans="46:47">
      <c r="AT14819" s="690"/>
      <c r="AU14819" s="690"/>
    </row>
    <row r="14820" spans="46:47">
      <c r="AT14820" s="690"/>
      <c r="AU14820" s="690"/>
    </row>
    <row r="14821" spans="46:47">
      <c r="AT14821" s="690"/>
      <c r="AU14821" s="690"/>
    </row>
    <row r="14822" spans="46:47">
      <c r="AT14822" s="690"/>
      <c r="AU14822" s="690"/>
    </row>
    <row r="14823" spans="46:47">
      <c r="AT14823" s="690"/>
      <c r="AU14823" s="690"/>
    </row>
    <row r="14824" spans="46:47">
      <c r="AT14824" s="690"/>
      <c r="AU14824" s="690"/>
    </row>
    <row r="14825" spans="46:47">
      <c r="AT14825" s="690"/>
      <c r="AU14825" s="690"/>
    </row>
    <row r="14826" spans="46:47">
      <c r="AT14826" s="690"/>
      <c r="AU14826" s="690"/>
    </row>
    <row r="14827" spans="46:47">
      <c r="AT14827" s="690"/>
      <c r="AU14827" s="690"/>
    </row>
    <row r="14828" spans="46:47">
      <c r="AT14828" s="690"/>
      <c r="AU14828" s="690"/>
    </row>
    <row r="14829" spans="46:47">
      <c r="AT14829" s="690"/>
      <c r="AU14829" s="690"/>
    </row>
    <row r="14830" spans="46:47">
      <c r="AT14830" s="690"/>
      <c r="AU14830" s="690"/>
    </row>
    <row r="14831" spans="46:47">
      <c r="AT14831" s="690"/>
      <c r="AU14831" s="690"/>
    </row>
    <row r="14832" spans="46:47">
      <c r="AT14832" s="690"/>
      <c r="AU14832" s="690"/>
    </row>
    <row r="14833" spans="46:47">
      <c r="AT14833" s="690"/>
      <c r="AU14833" s="690"/>
    </row>
    <row r="14834" spans="46:47">
      <c r="AT14834" s="690"/>
      <c r="AU14834" s="690"/>
    </row>
    <row r="14835" spans="46:47">
      <c r="AT14835" s="690"/>
      <c r="AU14835" s="690"/>
    </row>
    <row r="14836" spans="46:47">
      <c r="AT14836" s="690"/>
      <c r="AU14836" s="690"/>
    </row>
    <row r="14837" spans="46:47">
      <c r="AT14837" s="690"/>
      <c r="AU14837" s="690"/>
    </row>
    <row r="14838" spans="46:47">
      <c r="AT14838" s="690"/>
      <c r="AU14838" s="690"/>
    </row>
    <row r="14839" spans="46:47">
      <c r="AT14839" s="690"/>
      <c r="AU14839" s="690"/>
    </row>
    <row r="14840" spans="46:47">
      <c r="AT14840" s="690"/>
      <c r="AU14840" s="690"/>
    </row>
    <row r="14841" spans="46:47">
      <c r="AT14841" s="690"/>
      <c r="AU14841" s="690"/>
    </row>
    <row r="14842" spans="46:47">
      <c r="AT14842" s="690"/>
      <c r="AU14842" s="690"/>
    </row>
    <row r="14843" spans="46:47">
      <c r="AT14843" s="690"/>
      <c r="AU14843" s="690"/>
    </row>
    <row r="14844" spans="46:47">
      <c r="AT14844" s="690"/>
      <c r="AU14844" s="690"/>
    </row>
    <row r="14845" spans="46:47">
      <c r="AT14845" s="690"/>
      <c r="AU14845" s="690"/>
    </row>
    <row r="14846" spans="46:47">
      <c r="AT14846" s="690"/>
      <c r="AU14846" s="690"/>
    </row>
    <row r="14847" spans="46:47">
      <c r="AT14847" s="690"/>
      <c r="AU14847" s="690"/>
    </row>
    <row r="14848" spans="46:47">
      <c r="AT14848" s="690"/>
      <c r="AU14848" s="690"/>
    </row>
    <row r="14849" spans="46:47">
      <c r="AT14849" s="690"/>
      <c r="AU14849" s="690"/>
    </row>
    <row r="14850" spans="46:47">
      <c r="AT14850" s="690"/>
      <c r="AU14850" s="690"/>
    </row>
    <row r="14851" spans="46:47">
      <c r="AT14851" s="690"/>
      <c r="AU14851" s="690"/>
    </row>
    <row r="14852" spans="46:47">
      <c r="AT14852" s="690"/>
      <c r="AU14852" s="690"/>
    </row>
    <row r="14853" spans="46:47">
      <c r="AT14853" s="690"/>
      <c r="AU14853" s="690"/>
    </row>
    <row r="14854" spans="46:47">
      <c r="AT14854" s="690"/>
      <c r="AU14854" s="690"/>
    </row>
    <row r="14855" spans="46:47">
      <c r="AT14855" s="690"/>
      <c r="AU14855" s="690"/>
    </row>
    <row r="14856" spans="46:47">
      <c r="AT14856" s="690"/>
      <c r="AU14856" s="690"/>
    </row>
    <row r="14857" spans="46:47">
      <c r="AT14857" s="690"/>
      <c r="AU14857" s="690"/>
    </row>
    <row r="14858" spans="46:47">
      <c r="AT14858" s="690"/>
      <c r="AU14858" s="690"/>
    </row>
    <row r="14859" spans="46:47">
      <c r="AT14859" s="690"/>
      <c r="AU14859" s="690"/>
    </row>
    <row r="14860" spans="46:47">
      <c r="AT14860" s="690"/>
      <c r="AU14860" s="690"/>
    </row>
    <row r="14861" spans="46:47">
      <c r="AT14861" s="690"/>
      <c r="AU14861" s="690"/>
    </row>
    <row r="14862" spans="46:47">
      <c r="AT14862" s="690"/>
      <c r="AU14862" s="690"/>
    </row>
    <row r="14863" spans="46:47">
      <c r="AT14863" s="690"/>
      <c r="AU14863" s="690"/>
    </row>
    <row r="14864" spans="46:47">
      <c r="AT14864" s="690"/>
      <c r="AU14864" s="690"/>
    </row>
    <row r="14865" spans="46:47">
      <c r="AT14865" s="690"/>
      <c r="AU14865" s="690"/>
    </row>
    <row r="14866" spans="46:47">
      <c r="AT14866" s="690"/>
      <c r="AU14866" s="690"/>
    </row>
    <row r="14867" spans="46:47">
      <c r="AT14867" s="690"/>
      <c r="AU14867" s="690"/>
    </row>
    <row r="14868" spans="46:47">
      <c r="AT14868" s="690"/>
      <c r="AU14868" s="690"/>
    </row>
    <row r="14869" spans="46:47">
      <c r="AT14869" s="690"/>
      <c r="AU14869" s="690"/>
    </row>
    <row r="14870" spans="46:47">
      <c r="AT14870" s="690"/>
      <c r="AU14870" s="690"/>
    </row>
    <row r="14871" spans="46:47">
      <c r="AT14871" s="690"/>
      <c r="AU14871" s="690"/>
    </row>
    <row r="14872" spans="46:47">
      <c r="AT14872" s="690"/>
      <c r="AU14872" s="690"/>
    </row>
    <row r="14873" spans="46:47">
      <c r="AT14873" s="690"/>
      <c r="AU14873" s="690"/>
    </row>
    <row r="14874" spans="46:47">
      <c r="AT14874" s="690"/>
      <c r="AU14874" s="690"/>
    </row>
    <row r="14875" spans="46:47">
      <c r="AT14875" s="690"/>
      <c r="AU14875" s="690"/>
    </row>
    <row r="14876" spans="46:47">
      <c r="AT14876" s="690"/>
      <c r="AU14876" s="690"/>
    </row>
    <row r="14877" spans="46:47">
      <c r="AT14877" s="690"/>
      <c r="AU14877" s="690"/>
    </row>
    <row r="14878" spans="46:47">
      <c r="AT14878" s="690"/>
      <c r="AU14878" s="690"/>
    </row>
    <row r="14879" spans="46:47">
      <c r="AT14879" s="690"/>
      <c r="AU14879" s="690"/>
    </row>
    <row r="14880" spans="46:47">
      <c r="AT14880" s="690"/>
      <c r="AU14880" s="690"/>
    </row>
    <row r="14881" spans="46:47">
      <c r="AT14881" s="690"/>
      <c r="AU14881" s="690"/>
    </row>
    <row r="14882" spans="46:47">
      <c r="AT14882" s="690"/>
      <c r="AU14882" s="690"/>
    </row>
    <row r="14883" spans="46:47">
      <c r="AT14883" s="690"/>
      <c r="AU14883" s="690"/>
    </row>
    <row r="14884" spans="46:47">
      <c r="AT14884" s="690"/>
      <c r="AU14884" s="690"/>
    </row>
    <row r="14885" spans="46:47">
      <c r="AT14885" s="690"/>
      <c r="AU14885" s="690"/>
    </row>
    <row r="14886" spans="46:47">
      <c r="AT14886" s="690"/>
      <c r="AU14886" s="690"/>
    </row>
    <row r="14887" spans="46:47">
      <c r="AT14887" s="690"/>
      <c r="AU14887" s="690"/>
    </row>
    <row r="14888" spans="46:47">
      <c r="AT14888" s="690"/>
      <c r="AU14888" s="690"/>
    </row>
    <row r="14889" spans="46:47">
      <c r="AT14889" s="690"/>
      <c r="AU14889" s="690"/>
    </row>
    <row r="14890" spans="46:47">
      <c r="AT14890" s="690"/>
      <c r="AU14890" s="690"/>
    </row>
    <row r="14891" spans="46:47">
      <c r="AT14891" s="690"/>
      <c r="AU14891" s="690"/>
    </row>
    <row r="14892" spans="46:47">
      <c r="AT14892" s="690"/>
      <c r="AU14892" s="690"/>
    </row>
    <row r="14893" spans="46:47">
      <c r="AT14893" s="690"/>
      <c r="AU14893" s="690"/>
    </row>
    <row r="14894" spans="46:47">
      <c r="AT14894" s="690"/>
      <c r="AU14894" s="690"/>
    </row>
    <row r="14895" spans="46:47">
      <c r="AT14895" s="690"/>
      <c r="AU14895" s="690"/>
    </row>
    <row r="14896" spans="46:47">
      <c r="AT14896" s="690"/>
      <c r="AU14896" s="690"/>
    </row>
    <row r="14897" spans="46:47">
      <c r="AT14897" s="690"/>
      <c r="AU14897" s="690"/>
    </row>
    <row r="14898" spans="46:47">
      <c r="AT14898" s="690"/>
      <c r="AU14898" s="690"/>
    </row>
    <row r="14899" spans="46:47">
      <c r="AT14899" s="690"/>
      <c r="AU14899" s="690"/>
    </row>
    <row r="14900" spans="46:47">
      <c r="AT14900" s="690"/>
      <c r="AU14900" s="690"/>
    </row>
    <row r="14901" spans="46:47">
      <c r="AT14901" s="690"/>
      <c r="AU14901" s="690"/>
    </row>
    <row r="14902" spans="46:47">
      <c r="AT14902" s="690"/>
      <c r="AU14902" s="690"/>
    </row>
    <row r="14903" spans="46:47">
      <c r="AT14903" s="690"/>
      <c r="AU14903" s="690"/>
    </row>
    <row r="14904" spans="46:47">
      <c r="AT14904" s="690"/>
      <c r="AU14904" s="690"/>
    </row>
    <row r="14905" spans="46:47">
      <c r="AT14905" s="690"/>
      <c r="AU14905" s="690"/>
    </row>
    <row r="14906" spans="46:47">
      <c r="AT14906" s="690"/>
      <c r="AU14906" s="690"/>
    </row>
    <row r="14907" spans="46:47">
      <c r="AT14907" s="690"/>
      <c r="AU14907" s="690"/>
    </row>
    <row r="14908" spans="46:47">
      <c r="AT14908" s="690"/>
      <c r="AU14908" s="690"/>
    </row>
    <row r="14909" spans="46:47">
      <c r="AT14909" s="690"/>
      <c r="AU14909" s="690"/>
    </row>
    <row r="14910" spans="46:47">
      <c r="AT14910" s="690"/>
      <c r="AU14910" s="690"/>
    </row>
    <row r="14911" spans="46:47">
      <c r="AT14911" s="690"/>
      <c r="AU14911" s="690"/>
    </row>
    <row r="14912" spans="46:47">
      <c r="AT14912" s="690"/>
      <c r="AU14912" s="690"/>
    </row>
    <row r="14913" spans="46:47">
      <c r="AT14913" s="690"/>
      <c r="AU14913" s="690"/>
    </row>
    <row r="14914" spans="46:47">
      <c r="AT14914" s="690"/>
      <c r="AU14914" s="690"/>
    </row>
    <row r="14915" spans="46:47">
      <c r="AT14915" s="690"/>
      <c r="AU14915" s="690"/>
    </row>
    <row r="14916" spans="46:47">
      <c r="AT14916" s="690"/>
      <c r="AU14916" s="690"/>
    </row>
    <row r="14917" spans="46:47">
      <c r="AT14917" s="690"/>
      <c r="AU14917" s="690"/>
    </row>
    <row r="14918" spans="46:47">
      <c r="AT14918" s="690"/>
      <c r="AU14918" s="690"/>
    </row>
    <row r="14919" spans="46:47">
      <c r="AT14919" s="690"/>
      <c r="AU14919" s="690"/>
    </row>
    <row r="14920" spans="46:47">
      <c r="AT14920" s="690"/>
      <c r="AU14920" s="690"/>
    </row>
    <row r="14921" spans="46:47">
      <c r="AT14921" s="690"/>
      <c r="AU14921" s="690"/>
    </row>
    <row r="14922" spans="46:47">
      <c r="AT14922" s="690"/>
      <c r="AU14922" s="690"/>
    </row>
    <row r="14923" spans="46:47">
      <c r="AT14923" s="690"/>
      <c r="AU14923" s="690"/>
    </row>
    <row r="14924" spans="46:47">
      <c r="AT14924" s="690"/>
      <c r="AU14924" s="690"/>
    </row>
    <row r="14925" spans="46:47">
      <c r="AT14925" s="690"/>
      <c r="AU14925" s="690"/>
    </row>
    <row r="14926" spans="46:47">
      <c r="AT14926" s="690"/>
      <c r="AU14926" s="690"/>
    </row>
    <row r="14927" spans="46:47">
      <c r="AT14927" s="690"/>
      <c r="AU14927" s="690"/>
    </row>
    <row r="14928" spans="46:47">
      <c r="AT14928" s="690"/>
      <c r="AU14928" s="690"/>
    </row>
    <row r="14929" spans="46:47">
      <c r="AT14929" s="690"/>
      <c r="AU14929" s="690"/>
    </row>
    <row r="14930" spans="46:47">
      <c r="AT14930" s="690"/>
      <c r="AU14930" s="690"/>
    </row>
    <row r="14931" spans="46:47">
      <c r="AT14931" s="690"/>
      <c r="AU14931" s="690"/>
    </row>
    <row r="14932" spans="46:47">
      <c r="AT14932" s="690"/>
      <c r="AU14932" s="690"/>
    </row>
    <row r="14933" spans="46:47">
      <c r="AT14933" s="690"/>
      <c r="AU14933" s="690"/>
    </row>
    <row r="14934" spans="46:47">
      <c r="AT14934" s="690"/>
      <c r="AU14934" s="690"/>
    </row>
    <row r="14935" spans="46:47">
      <c r="AT14935" s="690"/>
      <c r="AU14935" s="690"/>
    </row>
    <row r="14936" spans="46:47">
      <c r="AT14936" s="690"/>
      <c r="AU14936" s="690"/>
    </row>
    <row r="14937" spans="46:47">
      <c r="AT14937" s="690"/>
      <c r="AU14937" s="690"/>
    </row>
    <row r="14938" spans="46:47">
      <c r="AT14938" s="690"/>
      <c r="AU14938" s="690"/>
    </row>
    <row r="14939" spans="46:47">
      <c r="AT14939" s="690"/>
      <c r="AU14939" s="690"/>
    </row>
    <row r="14940" spans="46:47">
      <c r="AT14940" s="690"/>
      <c r="AU14940" s="690"/>
    </row>
    <row r="14941" spans="46:47">
      <c r="AT14941" s="690"/>
      <c r="AU14941" s="690"/>
    </row>
    <row r="14942" spans="46:47">
      <c r="AT14942" s="690"/>
      <c r="AU14942" s="690"/>
    </row>
    <row r="14943" spans="46:47">
      <c r="AT14943" s="690"/>
      <c r="AU14943" s="690"/>
    </row>
    <row r="14944" spans="46:47">
      <c r="AT14944" s="690"/>
      <c r="AU14944" s="690"/>
    </row>
    <row r="14945" spans="46:47">
      <c r="AT14945" s="690"/>
      <c r="AU14945" s="690"/>
    </row>
    <row r="14946" spans="46:47">
      <c r="AT14946" s="690"/>
      <c r="AU14946" s="690"/>
    </row>
    <row r="14947" spans="46:47">
      <c r="AT14947" s="690"/>
      <c r="AU14947" s="690"/>
    </row>
    <row r="14948" spans="46:47">
      <c r="AT14948" s="690"/>
      <c r="AU14948" s="690"/>
    </row>
    <row r="14949" spans="46:47">
      <c r="AT14949" s="690"/>
      <c r="AU14949" s="690"/>
    </row>
    <row r="14950" spans="46:47">
      <c r="AT14950" s="690"/>
      <c r="AU14950" s="690"/>
    </row>
    <row r="14951" spans="46:47">
      <c r="AT14951" s="690"/>
      <c r="AU14951" s="690"/>
    </row>
    <row r="14952" spans="46:47">
      <c r="AT14952" s="690"/>
      <c r="AU14952" s="690"/>
    </row>
    <row r="14953" spans="46:47">
      <c r="AT14953" s="690"/>
      <c r="AU14953" s="690"/>
    </row>
    <row r="14954" spans="46:47">
      <c r="AT14954" s="690"/>
      <c r="AU14954" s="690"/>
    </row>
    <row r="14955" spans="46:47">
      <c r="AT14955" s="690"/>
      <c r="AU14955" s="690"/>
    </row>
    <row r="14956" spans="46:47">
      <c r="AT14956" s="690"/>
      <c r="AU14956" s="690"/>
    </row>
    <row r="14957" spans="46:47">
      <c r="AT14957" s="690"/>
      <c r="AU14957" s="690"/>
    </row>
    <row r="14958" spans="46:47">
      <c r="AT14958" s="690"/>
      <c r="AU14958" s="690"/>
    </row>
    <row r="14959" spans="46:47">
      <c r="AT14959" s="690"/>
      <c r="AU14959" s="690"/>
    </row>
    <row r="14960" spans="46:47">
      <c r="AT14960" s="690"/>
      <c r="AU14960" s="690"/>
    </row>
    <row r="14961" spans="46:47">
      <c r="AT14961" s="690"/>
      <c r="AU14961" s="690"/>
    </row>
    <row r="14962" spans="46:47">
      <c r="AT14962" s="690"/>
      <c r="AU14962" s="690"/>
    </row>
    <row r="14963" spans="46:47">
      <c r="AT14963" s="690"/>
      <c r="AU14963" s="690"/>
    </row>
    <row r="14964" spans="46:47">
      <c r="AT14964" s="690"/>
      <c r="AU14964" s="690"/>
    </row>
    <row r="14965" spans="46:47">
      <c r="AT14965" s="690"/>
      <c r="AU14965" s="690"/>
    </row>
    <row r="14966" spans="46:47">
      <c r="AT14966" s="690"/>
      <c r="AU14966" s="690"/>
    </row>
    <row r="14967" spans="46:47">
      <c r="AT14967" s="690"/>
      <c r="AU14967" s="690"/>
    </row>
    <row r="14968" spans="46:47">
      <c r="AT14968" s="690"/>
      <c r="AU14968" s="690"/>
    </row>
    <row r="14969" spans="46:47">
      <c r="AT14969" s="690"/>
      <c r="AU14969" s="690"/>
    </row>
    <row r="14970" spans="46:47">
      <c r="AT14970" s="690"/>
      <c r="AU14970" s="690"/>
    </row>
    <row r="14971" spans="46:47">
      <c r="AT14971" s="690"/>
      <c r="AU14971" s="690"/>
    </row>
    <row r="14972" spans="46:47">
      <c r="AT14972" s="690"/>
      <c r="AU14972" s="690"/>
    </row>
    <row r="14973" spans="46:47">
      <c r="AT14973" s="690"/>
      <c r="AU14973" s="690"/>
    </row>
    <row r="14974" spans="46:47">
      <c r="AT14974" s="690"/>
      <c r="AU14974" s="690"/>
    </row>
    <row r="14975" spans="46:47">
      <c r="AT14975" s="690"/>
      <c r="AU14975" s="690"/>
    </row>
    <row r="14976" spans="46:47">
      <c r="AT14976" s="690"/>
      <c r="AU14976" s="690"/>
    </row>
    <row r="14977" spans="46:47">
      <c r="AT14977" s="690"/>
      <c r="AU14977" s="690"/>
    </row>
    <row r="14978" spans="46:47">
      <c r="AT14978" s="690"/>
      <c r="AU14978" s="690"/>
    </row>
    <row r="14979" spans="46:47">
      <c r="AT14979" s="690"/>
      <c r="AU14979" s="690"/>
    </row>
    <row r="14980" spans="46:47">
      <c r="AT14980" s="690"/>
      <c r="AU14980" s="690"/>
    </row>
    <row r="14981" spans="46:47">
      <c r="AT14981" s="690"/>
      <c r="AU14981" s="690"/>
    </row>
    <row r="14982" spans="46:47">
      <c r="AT14982" s="690"/>
      <c r="AU14982" s="690"/>
    </row>
    <row r="14983" spans="46:47">
      <c r="AT14983" s="690"/>
      <c r="AU14983" s="690"/>
    </row>
    <row r="14984" spans="46:47">
      <c r="AT14984" s="690"/>
      <c r="AU14984" s="690"/>
    </row>
    <row r="14985" spans="46:47">
      <c r="AT14985" s="690"/>
      <c r="AU14985" s="690"/>
    </row>
    <row r="14986" spans="46:47">
      <c r="AT14986" s="690"/>
      <c r="AU14986" s="690"/>
    </row>
    <row r="14987" spans="46:47">
      <c r="AT14987" s="690"/>
      <c r="AU14987" s="690"/>
    </row>
    <row r="14988" spans="46:47">
      <c r="AT14988" s="690"/>
      <c r="AU14988" s="690"/>
    </row>
    <row r="14989" spans="46:47">
      <c r="AT14989" s="690"/>
      <c r="AU14989" s="690"/>
    </row>
    <row r="14990" spans="46:47">
      <c r="AT14990" s="690"/>
      <c r="AU14990" s="690"/>
    </row>
    <row r="14991" spans="46:47">
      <c r="AT14991" s="690"/>
      <c r="AU14991" s="690"/>
    </row>
    <row r="14992" spans="46:47">
      <c r="AT14992" s="690"/>
      <c r="AU14992" s="690"/>
    </row>
    <row r="14993" spans="46:47">
      <c r="AT14993" s="690"/>
      <c r="AU14993" s="690"/>
    </row>
    <row r="14994" spans="46:47">
      <c r="AT14994" s="690"/>
      <c r="AU14994" s="690"/>
    </row>
    <row r="14995" spans="46:47">
      <c r="AT14995" s="690"/>
      <c r="AU14995" s="690"/>
    </row>
    <row r="14996" spans="46:47">
      <c r="AT14996" s="690"/>
      <c r="AU14996" s="690"/>
    </row>
    <row r="14997" spans="46:47">
      <c r="AT14997" s="690"/>
      <c r="AU14997" s="690"/>
    </row>
    <row r="14998" spans="46:47">
      <c r="AT14998" s="690"/>
      <c r="AU14998" s="690"/>
    </row>
    <row r="14999" spans="46:47">
      <c r="AT14999" s="690"/>
      <c r="AU14999" s="690"/>
    </row>
    <row r="15000" spans="46:47">
      <c r="AT15000" s="690"/>
      <c r="AU15000" s="690"/>
    </row>
    <row r="15001" spans="46:47">
      <c r="AT15001" s="690"/>
      <c r="AU15001" s="690"/>
    </row>
    <row r="15002" spans="46:47">
      <c r="AT15002" s="690"/>
      <c r="AU15002" s="690"/>
    </row>
    <row r="15003" spans="46:47">
      <c r="AT15003" s="690"/>
      <c r="AU15003" s="690"/>
    </row>
    <row r="15004" spans="46:47">
      <c r="AT15004" s="690"/>
      <c r="AU15004" s="690"/>
    </row>
    <row r="15005" spans="46:47">
      <c r="AT15005" s="690"/>
      <c r="AU15005" s="690"/>
    </row>
    <row r="15006" spans="46:47">
      <c r="AT15006" s="690"/>
      <c r="AU15006" s="690"/>
    </row>
    <row r="15007" spans="46:47">
      <c r="AT15007" s="690"/>
      <c r="AU15007" s="690"/>
    </row>
    <row r="15008" spans="46:47">
      <c r="AT15008" s="690"/>
      <c r="AU15008" s="690"/>
    </row>
    <row r="15009" spans="46:47">
      <c r="AT15009" s="690"/>
      <c r="AU15009" s="690"/>
    </row>
    <row r="15010" spans="46:47">
      <c r="AT15010" s="690"/>
      <c r="AU15010" s="690"/>
    </row>
    <row r="15011" spans="46:47">
      <c r="AT15011" s="690"/>
      <c r="AU15011" s="690"/>
    </row>
    <row r="15012" spans="46:47">
      <c r="AT15012" s="690"/>
      <c r="AU15012" s="690"/>
    </row>
    <row r="15013" spans="46:47">
      <c r="AT15013" s="690"/>
      <c r="AU15013" s="690"/>
    </row>
    <row r="15014" spans="46:47">
      <c r="AT15014" s="690"/>
      <c r="AU15014" s="690"/>
    </row>
    <row r="15015" spans="46:47">
      <c r="AT15015" s="690"/>
      <c r="AU15015" s="690"/>
    </row>
    <row r="15016" spans="46:47">
      <c r="AT15016" s="690"/>
      <c r="AU15016" s="690"/>
    </row>
    <row r="15017" spans="46:47">
      <c r="AT15017" s="690"/>
      <c r="AU15017" s="690"/>
    </row>
    <row r="15018" spans="46:47">
      <c r="AT15018" s="690"/>
      <c r="AU15018" s="690"/>
    </row>
    <row r="15019" spans="46:47">
      <c r="AT15019" s="690"/>
      <c r="AU15019" s="690"/>
    </row>
    <row r="15020" spans="46:47">
      <c r="AT15020" s="690"/>
      <c r="AU15020" s="690"/>
    </row>
    <row r="15021" spans="46:47">
      <c r="AT15021" s="690"/>
      <c r="AU15021" s="690"/>
    </row>
    <row r="15022" spans="46:47">
      <c r="AT15022" s="690"/>
      <c r="AU15022" s="690"/>
    </row>
    <row r="15023" spans="46:47">
      <c r="AT15023" s="690"/>
      <c r="AU15023" s="690"/>
    </row>
    <row r="15024" spans="46:47">
      <c r="AT15024" s="690"/>
      <c r="AU15024" s="690"/>
    </row>
    <row r="15025" spans="46:47">
      <c r="AT15025" s="690"/>
      <c r="AU15025" s="690"/>
    </row>
    <row r="15026" spans="46:47">
      <c r="AT15026" s="690"/>
      <c r="AU15026" s="690"/>
    </row>
    <row r="15027" spans="46:47">
      <c r="AT15027" s="690"/>
      <c r="AU15027" s="690"/>
    </row>
    <row r="15028" spans="46:47">
      <c r="AT15028" s="690"/>
      <c r="AU15028" s="690"/>
    </row>
    <row r="15029" spans="46:47">
      <c r="AT15029" s="690"/>
      <c r="AU15029" s="690"/>
    </row>
    <row r="15030" spans="46:47">
      <c r="AT15030" s="690"/>
      <c r="AU15030" s="690"/>
    </row>
    <row r="15031" spans="46:47">
      <c r="AT15031" s="690"/>
      <c r="AU15031" s="690"/>
    </row>
    <row r="15032" spans="46:47">
      <c r="AT15032" s="690"/>
      <c r="AU15032" s="690"/>
    </row>
    <row r="15033" spans="46:47">
      <c r="AT15033" s="690"/>
      <c r="AU15033" s="690"/>
    </row>
    <row r="15034" spans="46:47">
      <c r="AT15034" s="690"/>
      <c r="AU15034" s="690"/>
    </row>
    <row r="15035" spans="46:47">
      <c r="AT15035" s="690"/>
      <c r="AU15035" s="690"/>
    </row>
    <row r="15036" spans="46:47">
      <c r="AT15036" s="690"/>
      <c r="AU15036" s="690"/>
    </row>
    <row r="15037" spans="46:47">
      <c r="AT15037" s="690"/>
      <c r="AU15037" s="690"/>
    </row>
    <row r="15038" spans="46:47">
      <c r="AT15038" s="690"/>
      <c r="AU15038" s="690"/>
    </row>
    <row r="15039" spans="46:47">
      <c r="AT15039" s="690"/>
      <c r="AU15039" s="690"/>
    </row>
    <row r="15040" spans="46:47">
      <c r="AT15040" s="690"/>
      <c r="AU15040" s="690"/>
    </row>
    <row r="15041" spans="46:47">
      <c r="AT15041" s="690"/>
      <c r="AU15041" s="690"/>
    </row>
    <row r="15042" spans="46:47">
      <c r="AT15042" s="690"/>
      <c r="AU15042" s="690"/>
    </row>
    <row r="15043" spans="46:47">
      <c r="AT15043" s="690"/>
      <c r="AU15043" s="690"/>
    </row>
    <row r="15044" spans="46:47">
      <c r="AT15044" s="690"/>
      <c r="AU15044" s="690"/>
    </row>
    <row r="15045" spans="46:47">
      <c r="AT15045" s="690"/>
      <c r="AU15045" s="690"/>
    </row>
    <row r="15046" spans="46:47">
      <c r="AT15046" s="690"/>
      <c r="AU15046" s="690"/>
    </row>
    <row r="15047" spans="46:47">
      <c r="AT15047" s="690"/>
      <c r="AU15047" s="690"/>
    </row>
    <row r="15048" spans="46:47">
      <c r="AT15048" s="690"/>
      <c r="AU15048" s="690"/>
    </row>
    <row r="15049" spans="46:47">
      <c r="AT15049" s="690"/>
      <c r="AU15049" s="690"/>
    </row>
    <row r="15050" spans="46:47">
      <c r="AT15050" s="690"/>
      <c r="AU15050" s="690"/>
    </row>
    <row r="15051" spans="46:47">
      <c r="AT15051" s="690"/>
      <c r="AU15051" s="690"/>
    </row>
    <row r="15052" spans="46:47">
      <c r="AT15052" s="690"/>
      <c r="AU15052" s="690"/>
    </row>
    <row r="15053" spans="46:47">
      <c r="AT15053" s="690"/>
      <c r="AU15053" s="690"/>
    </row>
    <row r="15054" spans="46:47">
      <c r="AT15054" s="690"/>
      <c r="AU15054" s="690"/>
    </row>
    <row r="15055" spans="46:47">
      <c r="AT15055" s="690"/>
      <c r="AU15055" s="690"/>
    </row>
    <row r="15056" spans="46:47">
      <c r="AT15056" s="690"/>
      <c r="AU15056" s="690"/>
    </row>
    <row r="15057" spans="46:47">
      <c r="AT15057" s="690"/>
      <c r="AU15057" s="690"/>
    </row>
    <row r="15058" spans="46:47">
      <c r="AT15058" s="690"/>
      <c r="AU15058" s="690"/>
    </row>
    <row r="15059" spans="46:47">
      <c r="AT15059" s="690"/>
      <c r="AU15059" s="690"/>
    </row>
    <row r="15060" spans="46:47">
      <c r="AT15060" s="690"/>
      <c r="AU15060" s="690"/>
    </row>
    <row r="15061" spans="46:47">
      <c r="AT15061" s="690"/>
      <c r="AU15061" s="690"/>
    </row>
    <row r="15062" spans="46:47">
      <c r="AT15062" s="690"/>
      <c r="AU15062" s="690"/>
    </row>
    <row r="15063" spans="46:47">
      <c r="AT15063" s="690"/>
      <c r="AU15063" s="690"/>
    </row>
    <row r="15064" spans="46:47">
      <c r="AT15064" s="690"/>
      <c r="AU15064" s="690"/>
    </row>
    <row r="15065" spans="46:47">
      <c r="AT15065" s="690"/>
      <c r="AU15065" s="690"/>
    </row>
    <row r="15066" spans="46:47">
      <c r="AT15066" s="690"/>
      <c r="AU15066" s="690"/>
    </row>
    <row r="15067" spans="46:47">
      <c r="AT15067" s="690"/>
      <c r="AU15067" s="690"/>
    </row>
    <row r="15068" spans="46:47">
      <c r="AT15068" s="690"/>
      <c r="AU15068" s="690"/>
    </row>
    <row r="15069" spans="46:47">
      <c r="AT15069" s="690"/>
      <c r="AU15069" s="690"/>
    </row>
    <row r="15070" spans="46:47">
      <c r="AT15070" s="690"/>
      <c r="AU15070" s="690"/>
    </row>
    <row r="15071" spans="46:47">
      <c r="AT15071" s="690"/>
      <c r="AU15071" s="690"/>
    </row>
    <row r="15072" spans="46:47">
      <c r="AT15072" s="690"/>
      <c r="AU15072" s="690"/>
    </row>
    <row r="15073" spans="46:47">
      <c r="AT15073" s="690"/>
      <c r="AU15073" s="690"/>
    </row>
    <row r="15074" spans="46:47">
      <c r="AT15074" s="690"/>
      <c r="AU15074" s="690"/>
    </row>
    <row r="15075" spans="46:47">
      <c r="AT15075" s="690"/>
      <c r="AU15075" s="690"/>
    </row>
    <row r="15076" spans="46:47">
      <c r="AT15076" s="690"/>
      <c r="AU15076" s="690"/>
    </row>
    <row r="15077" spans="46:47">
      <c r="AT15077" s="690"/>
      <c r="AU15077" s="690"/>
    </row>
    <row r="15078" spans="46:47">
      <c r="AT15078" s="690"/>
      <c r="AU15078" s="690"/>
    </row>
    <row r="15079" spans="46:47">
      <c r="AT15079" s="690"/>
      <c r="AU15079" s="690"/>
    </row>
    <row r="15080" spans="46:47">
      <c r="AT15080" s="690"/>
      <c r="AU15080" s="690"/>
    </row>
    <row r="15081" spans="46:47">
      <c r="AT15081" s="690"/>
      <c r="AU15081" s="690"/>
    </row>
    <row r="15082" spans="46:47">
      <c r="AT15082" s="690"/>
      <c r="AU15082" s="690"/>
    </row>
    <row r="15083" spans="46:47">
      <c r="AT15083" s="690"/>
      <c r="AU15083" s="690"/>
    </row>
    <row r="15084" spans="46:47">
      <c r="AT15084" s="690"/>
      <c r="AU15084" s="690"/>
    </row>
    <row r="15085" spans="46:47">
      <c r="AT15085" s="690"/>
      <c r="AU15085" s="690"/>
    </row>
    <row r="15086" spans="46:47">
      <c r="AT15086" s="690"/>
      <c r="AU15086" s="690"/>
    </row>
    <row r="15087" spans="46:47">
      <c r="AT15087" s="690"/>
      <c r="AU15087" s="690"/>
    </row>
    <row r="15088" spans="46:47">
      <c r="AT15088" s="690"/>
      <c r="AU15088" s="690"/>
    </row>
    <row r="15089" spans="46:47">
      <c r="AT15089" s="690"/>
      <c r="AU15089" s="690"/>
    </row>
    <row r="15090" spans="46:47">
      <c r="AT15090" s="690"/>
      <c r="AU15090" s="690"/>
    </row>
    <row r="15091" spans="46:47">
      <c r="AT15091" s="690"/>
      <c r="AU15091" s="690"/>
    </row>
    <row r="15092" spans="46:47">
      <c r="AT15092" s="690"/>
      <c r="AU15092" s="690"/>
    </row>
    <row r="15093" spans="46:47">
      <c r="AT15093" s="690"/>
      <c r="AU15093" s="690"/>
    </row>
    <row r="15094" spans="46:47">
      <c r="AT15094" s="690"/>
      <c r="AU15094" s="690"/>
    </row>
    <row r="15095" spans="46:47">
      <c r="AT15095" s="690"/>
      <c r="AU15095" s="690"/>
    </row>
    <row r="15096" spans="46:47">
      <c r="AT15096" s="690"/>
      <c r="AU15096" s="690"/>
    </row>
    <row r="15097" spans="46:47">
      <c r="AT15097" s="690"/>
      <c r="AU15097" s="690"/>
    </row>
    <row r="15098" spans="46:47">
      <c r="AT15098" s="690"/>
      <c r="AU15098" s="690"/>
    </row>
    <row r="15099" spans="46:47">
      <c r="AT15099" s="690"/>
      <c r="AU15099" s="690"/>
    </row>
    <row r="15100" spans="46:47">
      <c r="AT15100" s="690"/>
      <c r="AU15100" s="690"/>
    </row>
    <row r="15101" spans="46:47">
      <c r="AT15101" s="690"/>
      <c r="AU15101" s="690"/>
    </row>
    <row r="15102" spans="46:47">
      <c r="AT15102" s="690"/>
      <c r="AU15102" s="690"/>
    </row>
    <row r="15103" spans="46:47">
      <c r="AT15103" s="690"/>
      <c r="AU15103" s="690"/>
    </row>
    <row r="15104" spans="46:47">
      <c r="AT15104" s="690"/>
      <c r="AU15104" s="690"/>
    </row>
    <row r="15105" spans="46:47">
      <c r="AT15105" s="690"/>
      <c r="AU15105" s="690"/>
    </row>
    <row r="15106" spans="46:47">
      <c r="AT15106" s="690"/>
      <c r="AU15106" s="690"/>
    </row>
    <row r="15107" spans="46:47">
      <c r="AT15107" s="690"/>
      <c r="AU15107" s="690"/>
    </row>
    <row r="15108" spans="46:47">
      <c r="AT15108" s="690"/>
      <c r="AU15108" s="690"/>
    </row>
    <row r="15109" spans="46:47">
      <c r="AT15109" s="690"/>
      <c r="AU15109" s="690"/>
    </row>
    <row r="15110" spans="46:47">
      <c r="AT15110" s="690"/>
      <c r="AU15110" s="690"/>
    </row>
    <row r="15111" spans="46:47">
      <c r="AT15111" s="690"/>
      <c r="AU15111" s="690"/>
    </row>
    <row r="15112" spans="46:47">
      <c r="AT15112" s="690"/>
      <c r="AU15112" s="690"/>
    </row>
    <row r="15113" spans="46:47">
      <c r="AT15113" s="690"/>
      <c r="AU15113" s="690"/>
    </row>
    <row r="15114" spans="46:47">
      <c r="AT15114" s="690"/>
      <c r="AU15114" s="690"/>
    </row>
    <row r="15115" spans="46:47">
      <c r="AT15115" s="690"/>
      <c r="AU15115" s="690"/>
    </row>
    <row r="15116" spans="46:47">
      <c r="AT15116" s="690"/>
      <c r="AU15116" s="690"/>
    </row>
    <row r="15117" spans="46:47">
      <c r="AT15117" s="690"/>
      <c r="AU15117" s="690"/>
    </row>
    <row r="15118" spans="46:47">
      <c r="AT15118" s="690"/>
      <c r="AU15118" s="690"/>
    </row>
    <row r="15119" spans="46:47">
      <c r="AT15119" s="690"/>
      <c r="AU15119" s="690"/>
    </row>
    <row r="15120" spans="46:47">
      <c r="AT15120" s="690"/>
      <c r="AU15120" s="690"/>
    </row>
    <row r="15121" spans="46:47">
      <c r="AT15121" s="690"/>
      <c r="AU15121" s="690"/>
    </row>
    <row r="15122" spans="46:47">
      <c r="AT15122" s="690"/>
      <c r="AU15122" s="690"/>
    </row>
    <row r="15123" spans="46:47">
      <c r="AT15123" s="690"/>
      <c r="AU15123" s="690"/>
    </row>
    <row r="15124" spans="46:47">
      <c r="AT15124" s="690"/>
      <c r="AU15124" s="690"/>
    </row>
    <row r="15125" spans="46:47">
      <c r="AT15125" s="690"/>
      <c r="AU15125" s="690"/>
    </row>
    <row r="15126" spans="46:47">
      <c r="AT15126" s="690"/>
      <c r="AU15126" s="690"/>
    </row>
    <row r="15127" spans="46:47">
      <c r="AT15127" s="690"/>
      <c r="AU15127" s="690"/>
    </row>
    <row r="15128" spans="46:47">
      <c r="AT15128" s="690"/>
      <c r="AU15128" s="690"/>
    </row>
    <row r="15129" spans="46:47">
      <c r="AT15129" s="690"/>
      <c r="AU15129" s="690"/>
    </row>
    <row r="15130" spans="46:47">
      <c r="AT15130" s="690"/>
      <c r="AU15130" s="690"/>
    </row>
    <row r="15131" spans="46:47">
      <c r="AT15131" s="690"/>
      <c r="AU15131" s="690"/>
    </row>
    <row r="15132" spans="46:47">
      <c r="AT15132" s="690"/>
      <c r="AU15132" s="690"/>
    </row>
    <row r="15133" spans="46:47">
      <c r="AT15133" s="690"/>
      <c r="AU15133" s="690"/>
    </row>
    <row r="15134" spans="46:47">
      <c r="AT15134" s="690"/>
      <c r="AU15134" s="690"/>
    </row>
    <row r="15135" spans="46:47">
      <c r="AT15135" s="690"/>
      <c r="AU15135" s="690"/>
    </row>
    <row r="15136" spans="46:47">
      <c r="AT15136" s="690"/>
      <c r="AU15136" s="690"/>
    </row>
    <row r="15137" spans="46:47">
      <c r="AT15137" s="690"/>
      <c r="AU15137" s="690"/>
    </row>
    <row r="15138" spans="46:47">
      <c r="AT15138" s="690"/>
      <c r="AU15138" s="690"/>
    </row>
    <row r="15139" spans="46:47">
      <c r="AT15139" s="690"/>
      <c r="AU15139" s="690"/>
    </row>
    <row r="15140" spans="46:47">
      <c r="AT15140" s="690"/>
      <c r="AU15140" s="690"/>
    </row>
    <row r="15141" spans="46:47">
      <c r="AT15141" s="690"/>
      <c r="AU15141" s="690"/>
    </row>
    <row r="15142" spans="46:47">
      <c r="AT15142" s="690"/>
      <c r="AU15142" s="690"/>
    </row>
    <row r="15143" spans="46:47">
      <c r="AT15143" s="690"/>
      <c r="AU15143" s="690"/>
    </row>
    <row r="15144" spans="46:47">
      <c r="AT15144" s="690"/>
      <c r="AU15144" s="690"/>
    </row>
    <row r="15145" spans="46:47">
      <c r="AT15145" s="690"/>
      <c r="AU15145" s="690"/>
    </row>
    <row r="15146" spans="46:47">
      <c r="AT15146" s="690"/>
      <c r="AU15146" s="690"/>
    </row>
    <row r="15147" spans="46:47">
      <c r="AT15147" s="690"/>
      <c r="AU15147" s="690"/>
    </row>
    <row r="15148" spans="46:47">
      <c r="AT15148" s="690"/>
      <c r="AU15148" s="690"/>
    </row>
    <row r="15149" spans="46:47">
      <c r="AT15149" s="690"/>
      <c r="AU15149" s="690"/>
    </row>
    <row r="15150" spans="46:47">
      <c r="AT15150" s="690"/>
      <c r="AU15150" s="690"/>
    </row>
    <row r="15151" spans="46:47">
      <c r="AT15151" s="690"/>
      <c r="AU15151" s="690"/>
    </row>
    <row r="15152" spans="46:47">
      <c r="AT15152" s="690"/>
      <c r="AU15152" s="690"/>
    </row>
    <row r="15153" spans="46:47">
      <c r="AT15153" s="690"/>
      <c r="AU15153" s="690"/>
    </row>
    <row r="15154" spans="46:47">
      <c r="AT15154" s="690"/>
      <c r="AU15154" s="690"/>
    </row>
    <row r="15155" spans="46:47">
      <c r="AT15155" s="690"/>
      <c r="AU15155" s="690"/>
    </row>
    <row r="15156" spans="46:47">
      <c r="AT15156" s="690"/>
      <c r="AU15156" s="690"/>
    </row>
    <row r="15157" spans="46:47">
      <c r="AT15157" s="690"/>
      <c r="AU15157" s="690"/>
    </row>
    <row r="15158" spans="46:47">
      <c r="AT15158" s="690"/>
      <c r="AU15158" s="690"/>
    </row>
    <row r="15159" spans="46:47">
      <c r="AT15159" s="690"/>
      <c r="AU15159" s="690"/>
    </row>
    <row r="15160" spans="46:47">
      <c r="AT15160" s="690"/>
      <c r="AU15160" s="690"/>
    </row>
    <row r="15161" spans="46:47">
      <c r="AT15161" s="690"/>
      <c r="AU15161" s="690"/>
    </row>
    <row r="15162" spans="46:47">
      <c r="AT15162" s="690"/>
      <c r="AU15162" s="690"/>
    </row>
    <row r="15163" spans="46:47">
      <c r="AT15163" s="690"/>
      <c r="AU15163" s="690"/>
    </row>
    <row r="15164" spans="46:47">
      <c r="AT15164" s="690"/>
      <c r="AU15164" s="690"/>
    </row>
    <row r="15165" spans="46:47">
      <c r="AT15165" s="690"/>
      <c r="AU15165" s="690"/>
    </row>
    <row r="15166" spans="46:47">
      <c r="AT15166" s="690"/>
      <c r="AU15166" s="690"/>
    </row>
    <row r="15167" spans="46:47">
      <c r="AT15167" s="690"/>
      <c r="AU15167" s="690"/>
    </row>
    <row r="15168" spans="46:47">
      <c r="AT15168" s="690"/>
      <c r="AU15168" s="690"/>
    </row>
    <row r="15169" spans="46:47">
      <c r="AT15169" s="690"/>
      <c r="AU15169" s="690"/>
    </row>
    <row r="15170" spans="46:47">
      <c r="AT15170" s="690"/>
      <c r="AU15170" s="690"/>
    </row>
    <row r="15171" spans="46:47">
      <c r="AT15171" s="690"/>
      <c r="AU15171" s="690"/>
    </row>
    <row r="15172" spans="46:47">
      <c r="AT15172" s="690"/>
      <c r="AU15172" s="690"/>
    </row>
    <row r="15173" spans="46:47">
      <c r="AT15173" s="690"/>
      <c r="AU15173" s="690"/>
    </row>
    <row r="15174" spans="46:47">
      <c r="AT15174" s="690"/>
      <c r="AU15174" s="690"/>
    </row>
    <row r="15175" spans="46:47">
      <c r="AT15175" s="690"/>
      <c r="AU15175" s="690"/>
    </row>
    <row r="15176" spans="46:47">
      <c r="AT15176" s="690"/>
      <c r="AU15176" s="690"/>
    </row>
    <row r="15177" spans="46:47">
      <c r="AT15177" s="690"/>
      <c r="AU15177" s="690"/>
    </row>
    <row r="15178" spans="46:47">
      <c r="AT15178" s="690"/>
      <c r="AU15178" s="690"/>
    </row>
    <row r="15179" spans="46:47">
      <c r="AT15179" s="690"/>
      <c r="AU15179" s="690"/>
    </row>
    <row r="15180" spans="46:47">
      <c r="AT15180" s="690"/>
      <c r="AU15180" s="690"/>
    </row>
    <row r="15181" spans="46:47">
      <c r="AT15181" s="690"/>
      <c r="AU15181" s="690"/>
    </row>
    <row r="15182" spans="46:47">
      <c r="AT15182" s="690"/>
      <c r="AU15182" s="690"/>
    </row>
    <row r="15183" spans="46:47">
      <c r="AT15183" s="690"/>
      <c r="AU15183" s="690"/>
    </row>
    <row r="15184" spans="46:47">
      <c r="AT15184" s="690"/>
      <c r="AU15184" s="690"/>
    </row>
    <row r="15185" spans="46:47">
      <c r="AT15185" s="690"/>
      <c r="AU15185" s="690"/>
    </row>
    <row r="15186" spans="46:47">
      <c r="AT15186" s="690"/>
      <c r="AU15186" s="690"/>
    </row>
    <row r="15187" spans="46:47">
      <c r="AT15187" s="690"/>
      <c r="AU15187" s="690"/>
    </row>
    <row r="15188" spans="46:47">
      <c r="AT15188" s="690"/>
      <c r="AU15188" s="690"/>
    </row>
    <row r="15189" spans="46:47">
      <c r="AT15189" s="690"/>
      <c r="AU15189" s="690"/>
    </row>
    <row r="15190" spans="46:47">
      <c r="AT15190" s="690"/>
      <c r="AU15190" s="690"/>
    </row>
    <row r="15191" spans="46:47">
      <c r="AT15191" s="690"/>
      <c r="AU15191" s="690"/>
    </row>
    <row r="15192" spans="46:47">
      <c r="AT15192" s="690"/>
      <c r="AU15192" s="690"/>
    </row>
    <row r="15193" spans="46:47">
      <c r="AT15193" s="690"/>
      <c r="AU15193" s="690"/>
    </row>
    <row r="15194" spans="46:47">
      <c r="AT15194" s="690"/>
      <c r="AU15194" s="690"/>
    </row>
    <row r="15195" spans="46:47">
      <c r="AT15195" s="690"/>
      <c r="AU15195" s="690"/>
    </row>
    <row r="15196" spans="46:47">
      <c r="AT15196" s="690"/>
      <c r="AU15196" s="690"/>
    </row>
    <row r="15197" spans="46:47">
      <c r="AT15197" s="690"/>
      <c r="AU15197" s="690"/>
    </row>
    <row r="15198" spans="46:47">
      <c r="AT15198" s="690"/>
      <c r="AU15198" s="690"/>
    </row>
    <row r="15199" spans="46:47">
      <c r="AT15199" s="690"/>
      <c r="AU15199" s="690"/>
    </row>
    <row r="15200" spans="46:47">
      <c r="AT15200" s="690"/>
      <c r="AU15200" s="690"/>
    </row>
    <row r="15201" spans="46:47">
      <c r="AT15201" s="690"/>
      <c r="AU15201" s="690"/>
    </row>
    <row r="15202" spans="46:47">
      <c r="AT15202" s="690"/>
      <c r="AU15202" s="690"/>
    </row>
    <row r="15203" spans="46:47">
      <c r="AT15203" s="690"/>
      <c r="AU15203" s="690"/>
    </row>
    <row r="15204" spans="46:47">
      <c r="AT15204" s="690"/>
      <c r="AU15204" s="690"/>
    </row>
    <row r="15205" spans="46:47">
      <c r="AT15205" s="690"/>
      <c r="AU15205" s="690"/>
    </row>
    <row r="15206" spans="46:47">
      <c r="AT15206" s="690"/>
      <c r="AU15206" s="690"/>
    </row>
    <row r="15207" spans="46:47">
      <c r="AT15207" s="690"/>
      <c r="AU15207" s="690"/>
    </row>
    <row r="15208" spans="46:47">
      <c r="AT15208" s="690"/>
      <c r="AU15208" s="690"/>
    </row>
    <row r="15209" spans="46:47">
      <c r="AT15209" s="690"/>
      <c r="AU15209" s="690"/>
    </row>
    <row r="15210" spans="46:47">
      <c r="AT15210" s="690"/>
      <c r="AU15210" s="690"/>
    </row>
    <row r="15211" spans="46:47">
      <c r="AT15211" s="690"/>
      <c r="AU15211" s="690"/>
    </row>
    <row r="15212" spans="46:47">
      <c r="AT15212" s="690"/>
      <c r="AU15212" s="690"/>
    </row>
    <row r="15213" spans="46:47">
      <c r="AT15213" s="690"/>
      <c r="AU15213" s="690"/>
    </row>
    <row r="15214" spans="46:47">
      <c r="AT15214" s="690"/>
      <c r="AU15214" s="690"/>
    </row>
    <row r="15215" spans="46:47">
      <c r="AT15215" s="690"/>
      <c r="AU15215" s="690"/>
    </row>
    <row r="15216" spans="46:47">
      <c r="AT15216" s="690"/>
      <c r="AU15216" s="690"/>
    </row>
    <row r="15217" spans="46:47">
      <c r="AT15217" s="690"/>
      <c r="AU15217" s="690"/>
    </row>
    <row r="15218" spans="46:47">
      <c r="AT15218" s="690"/>
      <c r="AU15218" s="690"/>
    </row>
    <row r="15219" spans="46:47">
      <c r="AT15219" s="690"/>
      <c r="AU15219" s="690"/>
    </row>
    <row r="15220" spans="46:47">
      <c r="AT15220" s="690"/>
      <c r="AU15220" s="690"/>
    </row>
    <row r="15221" spans="46:47">
      <c r="AT15221" s="690"/>
      <c r="AU15221" s="690"/>
    </row>
    <row r="15222" spans="46:47">
      <c r="AT15222" s="690"/>
      <c r="AU15222" s="690"/>
    </row>
    <row r="15223" spans="46:47">
      <c r="AT15223" s="690"/>
      <c r="AU15223" s="690"/>
    </row>
    <row r="15224" spans="46:47">
      <c r="AT15224" s="690"/>
      <c r="AU15224" s="690"/>
    </row>
    <row r="15225" spans="46:47">
      <c r="AT15225" s="690"/>
      <c r="AU15225" s="690"/>
    </row>
    <row r="15226" spans="46:47">
      <c r="AT15226" s="690"/>
      <c r="AU15226" s="690"/>
    </row>
    <row r="15227" spans="46:47">
      <c r="AT15227" s="690"/>
      <c r="AU15227" s="690"/>
    </row>
    <row r="15228" spans="46:47">
      <c r="AT15228" s="690"/>
      <c r="AU15228" s="690"/>
    </row>
    <row r="15229" spans="46:47">
      <c r="AT15229" s="690"/>
      <c r="AU15229" s="690"/>
    </row>
    <row r="15230" spans="46:47">
      <c r="AT15230" s="690"/>
      <c r="AU15230" s="690"/>
    </row>
    <row r="15231" spans="46:47">
      <c r="AT15231" s="690"/>
      <c r="AU15231" s="690"/>
    </row>
    <row r="15232" spans="46:47">
      <c r="AT15232" s="690"/>
      <c r="AU15232" s="690"/>
    </row>
    <row r="15233" spans="46:47">
      <c r="AT15233" s="690"/>
      <c r="AU15233" s="690"/>
    </row>
    <row r="15234" spans="46:47">
      <c r="AT15234" s="690"/>
      <c r="AU15234" s="690"/>
    </row>
    <row r="15235" spans="46:47">
      <c r="AT15235" s="690"/>
      <c r="AU15235" s="690"/>
    </row>
    <row r="15236" spans="46:47">
      <c r="AT15236" s="690"/>
      <c r="AU15236" s="690"/>
    </row>
    <row r="15237" spans="46:47">
      <c r="AT15237" s="690"/>
      <c r="AU15237" s="690"/>
    </row>
    <row r="15238" spans="46:47">
      <c r="AT15238" s="690"/>
      <c r="AU15238" s="690"/>
    </row>
    <row r="15239" spans="46:47">
      <c r="AT15239" s="690"/>
      <c r="AU15239" s="690"/>
    </row>
    <row r="15240" spans="46:47">
      <c r="AT15240" s="690"/>
      <c r="AU15240" s="690"/>
    </row>
    <row r="15241" spans="46:47">
      <c r="AT15241" s="690"/>
      <c r="AU15241" s="690"/>
    </row>
    <row r="15242" spans="46:47">
      <c r="AT15242" s="690"/>
      <c r="AU15242" s="690"/>
    </row>
    <row r="15243" spans="46:47">
      <c r="AT15243" s="690"/>
      <c r="AU15243" s="690"/>
    </row>
    <row r="15244" spans="46:47">
      <c r="AT15244" s="690"/>
      <c r="AU15244" s="690"/>
    </row>
    <row r="15245" spans="46:47">
      <c r="AT15245" s="690"/>
      <c r="AU15245" s="690"/>
    </row>
    <row r="15246" spans="46:47">
      <c r="AT15246" s="690"/>
      <c r="AU15246" s="690"/>
    </row>
    <row r="15247" spans="46:47">
      <c r="AT15247" s="690"/>
      <c r="AU15247" s="690"/>
    </row>
    <row r="15248" spans="46:47">
      <c r="AT15248" s="690"/>
      <c r="AU15248" s="690"/>
    </row>
    <row r="15249" spans="46:47">
      <c r="AT15249" s="690"/>
      <c r="AU15249" s="690"/>
    </row>
    <row r="15250" spans="46:47">
      <c r="AT15250" s="690"/>
      <c r="AU15250" s="690"/>
    </row>
    <row r="15251" spans="46:47">
      <c r="AT15251" s="690"/>
      <c r="AU15251" s="690"/>
    </row>
    <row r="15252" spans="46:47">
      <c r="AT15252" s="690"/>
      <c r="AU15252" s="690"/>
    </row>
    <row r="15253" spans="46:47">
      <c r="AT15253" s="690"/>
      <c r="AU15253" s="690"/>
    </row>
    <row r="15254" spans="46:47">
      <c r="AT15254" s="690"/>
      <c r="AU15254" s="690"/>
    </row>
    <row r="15255" spans="46:47">
      <c r="AT15255" s="690"/>
      <c r="AU15255" s="690"/>
    </row>
    <row r="15256" spans="46:47">
      <c r="AT15256" s="690"/>
      <c r="AU15256" s="690"/>
    </row>
    <row r="15257" spans="46:47">
      <c r="AT15257" s="690"/>
      <c r="AU15257" s="690"/>
    </row>
    <row r="15258" spans="46:47">
      <c r="AT15258" s="690"/>
      <c r="AU15258" s="690"/>
    </row>
    <row r="15259" spans="46:47">
      <c r="AT15259" s="690"/>
      <c r="AU15259" s="690"/>
    </row>
    <row r="15260" spans="46:47">
      <c r="AT15260" s="690"/>
      <c r="AU15260" s="690"/>
    </row>
    <row r="15261" spans="46:47">
      <c r="AT15261" s="690"/>
      <c r="AU15261" s="690"/>
    </row>
    <row r="15262" spans="46:47">
      <c r="AT15262" s="690"/>
      <c r="AU15262" s="690"/>
    </row>
    <row r="15263" spans="46:47">
      <c r="AT15263" s="690"/>
      <c r="AU15263" s="690"/>
    </row>
    <row r="15264" spans="46:47">
      <c r="AT15264" s="690"/>
      <c r="AU15264" s="690"/>
    </row>
    <row r="15265" spans="46:47">
      <c r="AT15265" s="690"/>
      <c r="AU15265" s="690"/>
    </row>
    <row r="15266" spans="46:47">
      <c r="AT15266" s="690"/>
      <c r="AU15266" s="690"/>
    </row>
    <row r="15267" spans="46:47">
      <c r="AT15267" s="690"/>
      <c r="AU15267" s="690"/>
    </row>
    <row r="15268" spans="46:47">
      <c r="AT15268" s="690"/>
      <c r="AU15268" s="690"/>
    </row>
    <row r="15269" spans="46:47">
      <c r="AT15269" s="690"/>
      <c r="AU15269" s="690"/>
    </row>
    <row r="15270" spans="46:47">
      <c r="AT15270" s="690"/>
      <c r="AU15270" s="690"/>
    </row>
    <row r="15271" spans="46:47">
      <c r="AT15271" s="690"/>
      <c r="AU15271" s="690"/>
    </row>
    <row r="15272" spans="46:47">
      <c r="AT15272" s="690"/>
      <c r="AU15272" s="690"/>
    </row>
    <row r="15273" spans="46:47">
      <c r="AT15273" s="690"/>
      <c r="AU15273" s="690"/>
    </row>
    <row r="15274" spans="46:47">
      <c r="AT15274" s="690"/>
      <c r="AU15274" s="690"/>
    </row>
    <row r="15275" spans="46:47">
      <c r="AT15275" s="690"/>
      <c r="AU15275" s="690"/>
    </row>
    <row r="15276" spans="46:47">
      <c r="AT15276" s="690"/>
      <c r="AU15276" s="690"/>
    </row>
    <row r="15277" spans="46:47">
      <c r="AT15277" s="690"/>
      <c r="AU15277" s="690"/>
    </row>
    <row r="15278" spans="46:47">
      <c r="AT15278" s="690"/>
      <c r="AU15278" s="690"/>
    </row>
    <row r="15279" spans="46:47">
      <c r="AT15279" s="690"/>
      <c r="AU15279" s="690"/>
    </row>
    <row r="15280" spans="46:47">
      <c r="AT15280" s="690"/>
      <c r="AU15280" s="690"/>
    </row>
    <row r="15281" spans="46:47">
      <c r="AT15281" s="690"/>
      <c r="AU15281" s="690"/>
    </row>
    <row r="15282" spans="46:47">
      <c r="AT15282" s="690"/>
      <c r="AU15282" s="690"/>
    </row>
    <row r="15283" spans="46:47">
      <c r="AT15283" s="690"/>
      <c r="AU15283" s="690"/>
    </row>
    <row r="15284" spans="46:47">
      <c r="AT15284" s="690"/>
      <c r="AU15284" s="690"/>
    </row>
    <row r="15285" spans="46:47">
      <c r="AT15285" s="690"/>
      <c r="AU15285" s="690"/>
    </row>
    <row r="15286" spans="46:47">
      <c r="AT15286" s="690"/>
      <c r="AU15286" s="690"/>
    </row>
    <row r="15287" spans="46:47">
      <c r="AT15287" s="690"/>
      <c r="AU15287" s="690"/>
    </row>
    <row r="15288" spans="46:47">
      <c r="AT15288" s="690"/>
      <c r="AU15288" s="690"/>
    </row>
    <row r="15289" spans="46:47">
      <c r="AT15289" s="690"/>
      <c r="AU15289" s="690"/>
    </row>
    <row r="15290" spans="46:47">
      <c r="AT15290" s="690"/>
      <c r="AU15290" s="690"/>
    </row>
    <row r="15291" spans="46:47">
      <c r="AT15291" s="690"/>
      <c r="AU15291" s="690"/>
    </row>
    <row r="15292" spans="46:47">
      <c r="AT15292" s="690"/>
      <c r="AU15292" s="690"/>
    </row>
    <row r="15293" spans="46:47">
      <c r="AT15293" s="690"/>
      <c r="AU15293" s="690"/>
    </row>
    <row r="15294" spans="46:47">
      <c r="AT15294" s="690"/>
      <c r="AU15294" s="690"/>
    </row>
    <row r="15295" spans="46:47">
      <c r="AT15295" s="690"/>
      <c r="AU15295" s="690"/>
    </row>
    <row r="15296" spans="46:47">
      <c r="AT15296" s="690"/>
      <c r="AU15296" s="690"/>
    </row>
    <row r="15297" spans="46:47">
      <c r="AT15297" s="690"/>
      <c r="AU15297" s="690"/>
    </row>
    <row r="15298" spans="46:47">
      <c r="AT15298" s="690"/>
      <c r="AU15298" s="690"/>
    </row>
    <row r="15299" spans="46:47">
      <c r="AT15299" s="690"/>
      <c r="AU15299" s="690"/>
    </row>
    <row r="15300" spans="46:47">
      <c r="AT15300" s="690"/>
      <c r="AU15300" s="690"/>
    </row>
    <row r="15301" spans="46:47">
      <c r="AT15301" s="690"/>
      <c r="AU15301" s="690"/>
    </row>
    <row r="15302" spans="46:47">
      <c r="AT15302" s="690"/>
      <c r="AU15302" s="690"/>
    </row>
    <row r="15303" spans="46:47">
      <c r="AT15303" s="690"/>
      <c r="AU15303" s="690"/>
    </row>
    <row r="15304" spans="46:47">
      <c r="AT15304" s="690"/>
      <c r="AU15304" s="690"/>
    </row>
    <row r="15305" spans="46:47">
      <c r="AT15305" s="690"/>
      <c r="AU15305" s="690"/>
    </row>
    <row r="15306" spans="46:47">
      <c r="AT15306" s="690"/>
      <c r="AU15306" s="690"/>
    </row>
    <row r="15307" spans="46:47">
      <c r="AT15307" s="690"/>
      <c r="AU15307" s="690"/>
    </row>
    <row r="15308" spans="46:47">
      <c r="AT15308" s="690"/>
      <c r="AU15308" s="690"/>
    </row>
    <row r="15309" spans="46:47">
      <c r="AT15309" s="690"/>
      <c r="AU15309" s="690"/>
    </row>
    <row r="15310" spans="46:47">
      <c r="AT15310" s="690"/>
      <c r="AU15310" s="690"/>
    </row>
    <row r="15311" spans="46:47">
      <c r="AT15311" s="690"/>
      <c r="AU15311" s="690"/>
    </row>
    <row r="15312" spans="46:47">
      <c r="AT15312" s="690"/>
      <c r="AU15312" s="690"/>
    </row>
    <row r="15313" spans="46:47">
      <c r="AT15313" s="690"/>
      <c r="AU15313" s="690"/>
    </row>
    <row r="15314" spans="46:47">
      <c r="AT15314" s="690"/>
      <c r="AU15314" s="690"/>
    </row>
    <row r="15315" spans="46:47">
      <c r="AT15315" s="690"/>
      <c r="AU15315" s="690"/>
    </row>
    <row r="15316" spans="46:47">
      <c r="AT15316" s="690"/>
      <c r="AU15316" s="690"/>
    </row>
    <row r="15317" spans="46:47">
      <c r="AT15317" s="690"/>
      <c r="AU15317" s="690"/>
    </row>
    <row r="15318" spans="46:47">
      <c r="AT15318" s="690"/>
      <c r="AU15318" s="690"/>
    </row>
    <row r="15319" spans="46:47">
      <c r="AT15319" s="690"/>
      <c r="AU15319" s="690"/>
    </row>
    <row r="15320" spans="46:47">
      <c r="AT15320" s="690"/>
      <c r="AU15320" s="690"/>
    </row>
    <row r="15321" spans="46:47">
      <c r="AT15321" s="690"/>
      <c r="AU15321" s="690"/>
    </row>
    <row r="15322" spans="46:47">
      <c r="AT15322" s="690"/>
      <c r="AU15322" s="690"/>
    </row>
    <row r="15323" spans="46:47">
      <c r="AT15323" s="690"/>
      <c r="AU15323" s="690"/>
    </row>
    <row r="15324" spans="46:47">
      <c r="AT15324" s="690"/>
      <c r="AU15324" s="690"/>
    </row>
    <row r="15325" spans="46:47">
      <c r="AT15325" s="690"/>
      <c r="AU15325" s="690"/>
    </row>
    <row r="15326" spans="46:47">
      <c r="AT15326" s="690"/>
      <c r="AU15326" s="690"/>
    </row>
    <row r="15327" spans="46:47">
      <c r="AT15327" s="690"/>
      <c r="AU15327" s="690"/>
    </row>
    <row r="15328" spans="46:47">
      <c r="AT15328" s="690"/>
      <c r="AU15328" s="690"/>
    </row>
    <row r="15329" spans="46:47">
      <c r="AT15329" s="690"/>
      <c r="AU15329" s="690"/>
    </row>
    <row r="15330" spans="46:47">
      <c r="AT15330" s="690"/>
      <c r="AU15330" s="690"/>
    </row>
    <row r="15331" spans="46:47">
      <c r="AT15331" s="690"/>
      <c r="AU15331" s="690"/>
    </row>
    <row r="15332" spans="46:47">
      <c r="AT15332" s="690"/>
      <c r="AU15332" s="690"/>
    </row>
    <row r="15333" spans="46:47">
      <c r="AT15333" s="690"/>
      <c r="AU15333" s="690"/>
    </row>
    <row r="15334" spans="46:47">
      <c r="AT15334" s="690"/>
      <c r="AU15334" s="690"/>
    </row>
    <row r="15335" spans="46:47">
      <c r="AT15335" s="690"/>
      <c r="AU15335" s="690"/>
    </row>
    <row r="15336" spans="46:47">
      <c r="AT15336" s="690"/>
      <c r="AU15336" s="690"/>
    </row>
    <row r="15337" spans="46:47">
      <c r="AT15337" s="690"/>
      <c r="AU15337" s="690"/>
    </row>
    <row r="15338" spans="46:47">
      <c r="AT15338" s="690"/>
      <c r="AU15338" s="690"/>
    </row>
    <row r="15339" spans="46:47">
      <c r="AT15339" s="690"/>
      <c r="AU15339" s="690"/>
    </row>
    <row r="15340" spans="46:47">
      <c r="AT15340" s="690"/>
      <c r="AU15340" s="690"/>
    </row>
    <row r="15341" spans="46:47">
      <c r="AT15341" s="690"/>
      <c r="AU15341" s="690"/>
    </row>
    <row r="15342" spans="46:47">
      <c r="AT15342" s="690"/>
      <c r="AU15342" s="690"/>
    </row>
    <row r="15343" spans="46:47">
      <c r="AT15343" s="690"/>
      <c r="AU15343" s="690"/>
    </row>
    <row r="15344" spans="46:47">
      <c r="AT15344" s="690"/>
      <c r="AU15344" s="690"/>
    </row>
    <row r="15345" spans="46:47">
      <c r="AT15345" s="690"/>
      <c r="AU15345" s="690"/>
    </row>
    <row r="15346" spans="46:47">
      <c r="AT15346" s="690"/>
      <c r="AU15346" s="690"/>
    </row>
    <row r="15347" spans="46:47">
      <c r="AT15347" s="690"/>
      <c r="AU15347" s="690"/>
    </row>
    <row r="15348" spans="46:47">
      <c r="AT15348" s="690"/>
      <c r="AU15348" s="690"/>
    </row>
    <row r="15349" spans="46:47">
      <c r="AT15349" s="690"/>
      <c r="AU15349" s="690"/>
    </row>
    <row r="15350" spans="46:47">
      <c r="AT15350" s="690"/>
      <c r="AU15350" s="690"/>
    </row>
    <row r="15351" spans="46:47">
      <c r="AT15351" s="690"/>
      <c r="AU15351" s="690"/>
    </row>
    <row r="15352" spans="46:47">
      <c r="AT15352" s="690"/>
      <c r="AU15352" s="690"/>
    </row>
    <row r="15353" spans="46:47">
      <c r="AT15353" s="690"/>
      <c r="AU15353" s="690"/>
    </row>
    <row r="15354" spans="46:47">
      <c r="AT15354" s="690"/>
      <c r="AU15354" s="690"/>
    </row>
    <row r="15355" spans="46:47">
      <c r="AT15355" s="690"/>
      <c r="AU15355" s="690"/>
    </row>
    <row r="15356" spans="46:47">
      <c r="AT15356" s="690"/>
      <c r="AU15356" s="690"/>
    </row>
    <row r="15357" spans="46:47">
      <c r="AT15357" s="690"/>
      <c r="AU15357" s="690"/>
    </row>
    <row r="15358" spans="46:47">
      <c r="AT15358" s="690"/>
      <c r="AU15358" s="690"/>
    </row>
    <row r="15359" spans="46:47">
      <c r="AT15359" s="690"/>
      <c r="AU15359" s="690"/>
    </row>
    <row r="15360" spans="46:47">
      <c r="AT15360" s="690"/>
      <c r="AU15360" s="690"/>
    </row>
    <row r="15361" spans="46:47">
      <c r="AT15361" s="690"/>
      <c r="AU15361" s="690"/>
    </row>
    <row r="15362" spans="46:47">
      <c r="AT15362" s="690"/>
      <c r="AU15362" s="690"/>
    </row>
    <row r="15363" spans="46:47">
      <c r="AT15363" s="690"/>
      <c r="AU15363" s="690"/>
    </row>
    <row r="15364" spans="46:47">
      <c r="AT15364" s="690"/>
      <c r="AU15364" s="690"/>
    </row>
    <row r="15365" spans="46:47">
      <c r="AT15365" s="690"/>
      <c r="AU15365" s="690"/>
    </row>
    <row r="15366" spans="46:47">
      <c r="AT15366" s="690"/>
      <c r="AU15366" s="690"/>
    </row>
    <row r="15367" spans="46:47">
      <c r="AT15367" s="690"/>
      <c r="AU15367" s="690"/>
    </row>
    <row r="15368" spans="46:47">
      <c r="AT15368" s="690"/>
      <c r="AU15368" s="690"/>
    </row>
    <row r="15369" spans="46:47">
      <c r="AT15369" s="690"/>
      <c r="AU15369" s="690"/>
    </row>
    <row r="15370" spans="46:47">
      <c r="AT15370" s="690"/>
      <c r="AU15370" s="690"/>
    </row>
    <row r="15371" spans="46:47">
      <c r="AT15371" s="690"/>
      <c r="AU15371" s="690"/>
    </row>
    <row r="15372" spans="46:47">
      <c r="AT15372" s="690"/>
      <c r="AU15372" s="690"/>
    </row>
    <row r="15373" spans="46:47">
      <c r="AT15373" s="690"/>
      <c r="AU15373" s="690"/>
    </row>
    <row r="15374" spans="46:47">
      <c r="AT15374" s="690"/>
      <c r="AU15374" s="690"/>
    </row>
    <row r="15375" spans="46:47">
      <c r="AT15375" s="690"/>
      <c r="AU15375" s="690"/>
    </row>
    <row r="15376" spans="46:47">
      <c r="AT15376" s="690"/>
      <c r="AU15376" s="690"/>
    </row>
    <row r="15377" spans="46:47">
      <c r="AT15377" s="690"/>
      <c r="AU15377" s="690"/>
    </row>
    <row r="15378" spans="46:47">
      <c r="AT15378" s="690"/>
      <c r="AU15378" s="690"/>
    </row>
    <row r="15379" spans="46:47">
      <c r="AT15379" s="690"/>
      <c r="AU15379" s="690"/>
    </row>
    <row r="15380" spans="46:47">
      <c r="AT15380" s="690"/>
      <c r="AU15380" s="690"/>
    </row>
    <row r="15381" spans="46:47">
      <c r="AT15381" s="690"/>
      <c r="AU15381" s="690"/>
    </row>
    <row r="15382" spans="46:47">
      <c r="AT15382" s="690"/>
      <c r="AU15382" s="690"/>
    </row>
    <row r="15383" spans="46:47">
      <c r="AT15383" s="690"/>
      <c r="AU15383" s="690"/>
    </row>
    <row r="15384" spans="46:47">
      <c r="AT15384" s="690"/>
      <c r="AU15384" s="690"/>
    </row>
    <row r="15385" spans="46:47">
      <c r="AT15385" s="690"/>
      <c r="AU15385" s="690"/>
    </row>
    <row r="15386" spans="46:47">
      <c r="AT15386" s="690"/>
      <c r="AU15386" s="690"/>
    </row>
    <row r="15387" spans="46:47">
      <c r="AT15387" s="690"/>
      <c r="AU15387" s="690"/>
    </row>
    <row r="15388" spans="46:47">
      <c r="AT15388" s="690"/>
      <c r="AU15388" s="690"/>
    </row>
    <row r="15389" spans="46:47">
      <c r="AT15389" s="690"/>
      <c r="AU15389" s="690"/>
    </row>
    <row r="15390" spans="46:47">
      <c r="AT15390" s="690"/>
      <c r="AU15390" s="690"/>
    </row>
    <row r="15391" spans="46:47">
      <c r="AT15391" s="690"/>
      <c r="AU15391" s="690"/>
    </row>
    <row r="15392" spans="46:47">
      <c r="AT15392" s="690"/>
      <c r="AU15392" s="690"/>
    </row>
    <row r="15393" spans="46:47">
      <c r="AT15393" s="690"/>
      <c r="AU15393" s="690"/>
    </row>
    <row r="15394" spans="46:47">
      <c r="AT15394" s="690"/>
      <c r="AU15394" s="690"/>
    </row>
    <row r="15395" spans="46:47">
      <c r="AT15395" s="690"/>
      <c r="AU15395" s="690"/>
    </row>
    <row r="15396" spans="46:47">
      <c r="AT15396" s="690"/>
      <c r="AU15396" s="690"/>
    </row>
    <row r="15397" spans="46:47">
      <c r="AT15397" s="690"/>
      <c r="AU15397" s="690"/>
    </row>
    <row r="15398" spans="46:47">
      <c r="AT15398" s="690"/>
      <c r="AU15398" s="690"/>
    </row>
    <row r="15399" spans="46:47">
      <c r="AT15399" s="690"/>
      <c r="AU15399" s="690"/>
    </row>
    <row r="15400" spans="46:47">
      <c r="AT15400" s="690"/>
      <c r="AU15400" s="690"/>
    </row>
    <row r="15401" spans="46:47">
      <c r="AT15401" s="690"/>
      <c r="AU15401" s="690"/>
    </row>
    <row r="15402" spans="46:47">
      <c r="AT15402" s="690"/>
      <c r="AU15402" s="690"/>
    </row>
    <row r="15403" spans="46:47">
      <c r="AT15403" s="690"/>
      <c r="AU15403" s="690"/>
    </row>
    <row r="15404" spans="46:47">
      <c r="AT15404" s="690"/>
      <c r="AU15404" s="690"/>
    </row>
    <row r="15405" spans="46:47">
      <c r="AT15405" s="690"/>
      <c r="AU15405" s="690"/>
    </row>
    <row r="15406" spans="46:47">
      <c r="AT15406" s="690"/>
      <c r="AU15406" s="690"/>
    </row>
    <row r="15407" spans="46:47">
      <c r="AT15407" s="690"/>
      <c r="AU15407" s="690"/>
    </row>
    <row r="15408" spans="46:47">
      <c r="AT15408" s="690"/>
      <c r="AU15408" s="690"/>
    </row>
    <row r="15409" spans="46:47">
      <c r="AT15409" s="690"/>
      <c r="AU15409" s="690"/>
    </row>
    <row r="15410" spans="46:47">
      <c r="AT15410" s="690"/>
      <c r="AU15410" s="690"/>
    </row>
    <row r="15411" spans="46:47">
      <c r="AT15411" s="690"/>
      <c r="AU15411" s="690"/>
    </row>
    <row r="15412" spans="46:47">
      <c r="AT15412" s="690"/>
      <c r="AU15412" s="690"/>
    </row>
    <row r="15413" spans="46:47">
      <c r="AT15413" s="690"/>
      <c r="AU15413" s="690"/>
    </row>
    <row r="15414" spans="46:47">
      <c r="AT15414" s="690"/>
      <c r="AU15414" s="690"/>
    </row>
    <row r="15415" spans="46:47">
      <c r="AT15415" s="690"/>
      <c r="AU15415" s="690"/>
    </row>
    <row r="15416" spans="46:47">
      <c r="AT15416" s="690"/>
      <c r="AU15416" s="690"/>
    </row>
    <row r="15417" spans="46:47">
      <c r="AT15417" s="690"/>
      <c r="AU15417" s="690"/>
    </row>
    <row r="15418" spans="46:47">
      <c r="AT15418" s="690"/>
      <c r="AU15418" s="690"/>
    </row>
    <row r="15419" spans="46:47">
      <c r="AT15419" s="690"/>
      <c r="AU15419" s="690"/>
    </row>
    <row r="15420" spans="46:47">
      <c r="AT15420" s="690"/>
      <c r="AU15420" s="690"/>
    </row>
    <row r="15421" spans="46:47">
      <c r="AT15421" s="690"/>
      <c r="AU15421" s="690"/>
    </row>
    <row r="15422" spans="46:47">
      <c r="AT15422" s="690"/>
      <c r="AU15422" s="690"/>
    </row>
    <row r="15423" spans="46:47">
      <c r="AT15423" s="690"/>
      <c r="AU15423" s="690"/>
    </row>
    <row r="15424" spans="46:47">
      <c r="AT15424" s="690"/>
      <c r="AU15424" s="690"/>
    </row>
    <row r="15425" spans="46:47">
      <c r="AT15425" s="690"/>
      <c r="AU15425" s="690"/>
    </row>
    <row r="15426" spans="46:47">
      <c r="AT15426" s="690"/>
      <c r="AU15426" s="690"/>
    </row>
    <row r="15427" spans="46:47">
      <c r="AT15427" s="690"/>
      <c r="AU15427" s="690"/>
    </row>
    <row r="15428" spans="46:47">
      <c r="AT15428" s="690"/>
      <c r="AU15428" s="690"/>
    </row>
    <row r="15429" spans="46:47">
      <c r="AT15429" s="690"/>
      <c r="AU15429" s="690"/>
    </row>
    <row r="15430" spans="46:47">
      <c r="AT15430" s="690"/>
      <c r="AU15430" s="690"/>
    </row>
    <row r="15431" spans="46:47">
      <c r="AT15431" s="690"/>
      <c r="AU15431" s="690"/>
    </row>
    <row r="15432" spans="46:47">
      <c r="AT15432" s="690"/>
      <c r="AU15432" s="690"/>
    </row>
    <row r="15433" spans="46:47">
      <c r="AT15433" s="690"/>
      <c r="AU15433" s="690"/>
    </row>
    <row r="15434" spans="46:47">
      <c r="AT15434" s="690"/>
      <c r="AU15434" s="690"/>
    </row>
    <row r="15435" spans="46:47">
      <c r="AT15435" s="690"/>
      <c r="AU15435" s="690"/>
    </row>
    <row r="15436" spans="46:47">
      <c r="AT15436" s="690"/>
      <c r="AU15436" s="690"/>
    </row>
    <row r="15437" spans="46:47">
      <c r="AT15437" s="690"/>
      <c r="AU15437" s="690"/>
    </row>
    <row r="15438" spans="46:47">
      <c r="AT15438" s="690"/>
      <c r="AU15438" s="690"/>
    </row>
    <row r="15439" spans="46:47">
      <c r="AT15439" s="690"/>
      <c r="AU15439" s="690"/>
    </row>
    <row r="15440" spans="46:47">
      <c r="AT15440" s="690"/>
      <c r="AU15440" s="690"/>
    </row>
    <row r="15441" spans="46:47">
      <c r="AT15441" s="690"/>
      <c r="AU15441" s="690"/>
    </row>
    <row r="15442" spans="46:47">
      <c r="AT15442" s="690"/>
      <c r="AU15442" s="690"/>
    </row>
    <row r="15443" spans="46:47">
      <c r="AT15443" s="690"/>
      <c r="AU15443" s="690"/>
    </row>
    <row r="15444" spans="46:47">
      <c r="AT15444" s="690"/>
      <c r="AU15444" s="690"/>
    </row>
    <row r="15445" spans="46:47">
      <c r="AT15445" s="690"/>
      <c r="AU15445" s="690"/>
    </row>
    <row r="15446" spans="46:47">
      <c r="AT15446" s="690"/>
      <c r="AU15446" s="690"/>
    </row>
    <row r="15447" spans="46:47">
      <c r="AT15447" s="690"/>
      <c r="AU15447" s="690"/>
    </row>
    <row r="15448" spans="46:47">
      <c r="AT15448" s="690"/>
      <c r="AU15448" s="690"/>
    </row>
    <row r="15449" spans="46:47">
      <c r="AT15449" s="690"/>
      <c r="AU15449" s="690"/>
    </row>
    <row r="15450" spans="46:47">
      <c r="AT15450" s="690"/>
      <c r="AU15450" s="690"/>
    </row>
    <row r="15451" spans="46:47">
      <c r="AT15451" s="690"/>
      <c r="AU15451" s="690"/>
    </row>
    <row r="15452" spans="46:47">
      <c r="AT15452" s="690"/>
      <c r="AU15452" s="690"/>
    </row>
    <row r="15453" spans="46:47">
      <c r="AT15453" s="690"/>
      <c r="AU15453" s="690"/>
    </row>
    <row r="15454" spans="46:47">
      <c r="AT15454" s="690"/>
      <c r="AU15454" s="690"/>
    </row>
    <row r="15455" spans="46:47">
      <c r="AT15455" s="690"/>
      <c r="AU15455" s="690"/>
    </row>
    <row r="15456" spans="46:47">
      <c r="AT15456" s="690"/>
      <c r="AU15456" s="690"/>
    </row>
    <row r="15457" spans="46:47">
      <c r="AT15457" s="690"/>
      <c r="AU15457" s="690"/>
    </row>
    <row r="15458" spans="46:47">
      <c r="AT15458" s="690"/>
      <c r="AU15458" s="690"/>
    </row>
    <row r="15459" spans="46:47">
      <c r="AT15459" s="690"/>
      <c r="AU15459" s="690"/>
    </row>
    <row r="15460" spans="46:47">
      <c r="AT15460" s="690"/>
      <c r="AU15460" s="690"/>
    </row>
    <row r="15461" spans="46:47">
      <c r="AT15461" s="690"/>
      <c r="AU15461" s="690"/>
    </row>
    <row r="15462" spans="46:47">
      <c r="AT15462" s="690"/>
      <c r="AU15462" s="690"/>
    </row>
    <row r="15463" spans="46:47">
      <c r="AT15463" s="690"/>
      <c r="AU15463" s="690"/>
    </row>
    <row r="15464" spans="46:47">
      <c r="AT15464" s="690"/>
      <c r="AU15464" s="690"/>
    </row>
    <row r="15465" spans="46:47">
      <c r="AT15465" s="690"/>
      <c r="AU15465" s="690"/>
    </row>
    <row r="15466" spans="46:47">
      <c r="AT15466" s="690"/>
      <c r="AU15466" s="690"/>
    </row>
    <row r="15467" spans="46:47">
      <c r="AT15467" s="690"/>
      <c r="AU15467" s="690"/>
    </row>
    <row r="15468" spans="46:47">
      <c r="AT15468" s="690"/>
      <c r="AU15468" s="690"/>
    </row>
    <row r="15469" spans="46:47">
      <c r="AT15469" s="690"/>
      <c r="AU15469" s="690"/>
    </row>
    <row r="15470" spans="46:47">
      <c r="AT15470" s="690"/>
      <c r="AU15470" s="690"/>
    </row>
    <row r="15471" spans="46:47">
      <c r="AT15471" s="690"/>
      <c r="AU15471" s="690"/>
    </row>
    <row r="15472" spans="46:47">
      <c r="AT15472" s="690"/>
      <c r="AU15472" s="690"/>
    </row>
    <row r="15473" spans="46:47">
      <c r="AT15473" s="690"/>
      <c r="AU15473" s="690"/>
    </row>
    <row r="15474" spans="46:47">
      <c r="AT15474" s="690"/>
      <c r="AU15474" s="690"/>
    </row>
    <row r="15475" spans="46:47">
      <c r="AT15475" s="690"/>
      <c r="AU15475" s="690"/>
    </row>
    <row r="15476" spans="46:47">
      <c r="AT15476" s="690"/>
      <c r="AU15476" s="690"/>
    </row>
    <row r="15477" spans="46:47">
      <c r="AT15477" s="690"/>
      <c r="AU15477" s="690"/>
    </row>
    <row r="15478" spans="46:47">
      <c r="AT15478" s="690"/>
      <c r="AU15478" s="690"/>
    </row>
    <row r="15479" spans="46:47">
      <c r="AT15479" s="690"/>
      <c r="AU15479" s="690"/>
    </row>
    <row r="15480" spans="46:47">
      <c r="AT15480" s="690"/>
      <c r="AU15480" s="690"/>
    </row>
    <row r="15481" spans="46:47">
      <c r="AT15481" s="690"/>
      <c r="AU15481" s="690"/>
    </row>
    <row r="15482" spans="46:47">
      <c r="AT15482" s="690"/>
      <c r="AU15482" s="690"/>
    </row>
    <row r="15483" spans="46:47">
      <c r="AT15483" s="690"/>
      <c r="AU15483" s="690"/>
    </row>
    <row r="15484" spans="46:47">
      <c r="AT15484" s="690"/>
      <c r="AU15484" s="690"/>
    </row>
    <row r="15485" spans="46:47">
      <c r="AT15485" s="690"/>
      <c r="AU15485" s="690"/>
    </row>
    <row r="15486" spans="46:47">
      <c r="AT15486" s="690"/>
      <c r="AU15486" s="690"/>
    </row>
    <row r="15487" spans="46:47">
      <c r="AT15487" s="690"/>
      <c r="AU15487" s="690"/>
    </row>
    <row r="15488" spans="46:47">
      <c r="AT15488" s="690"/>
      <c r="AU15488" s="690"/>
    </row>
    <row r="15489" spans="46:47">
      <c r="AT15489" s="690"/>
      <c r="AU15489" s="690"/>
    </row>
    <row r="15490" spans="46:47">
      <c r="AT15490" s="690"/>
      <c r="AU15490" s="690"/>
    </row>
    <row r="15491" spans="46:47">
      <c r="AT15491" s="690"/>
      <c r="AU15491" s="690"/>
    </row>
    <row r="15492" spans="46:47">
      <c r="AT15492" s="690"/>
      <c r="AU15492" s="690"/>
    </row>
    <row r="15493" spans="46:47">
      <c r="AT15493" s="690"/>
      <c r="AU15493" s="690"/>
    </row>
    <row r="15494" spans="46:47">
      <c r="AT15494" s="690"/>
      <c r="AU15494" s="690"/>
    </row>
    <row r="15495" spans="46:47">
      <c r="AT15495" s="690"/>
      <c r="AU15495" s="690"/>
    </row>
    <row r="15496" spans="46:47">
      <c r="AT15496" s="690"/>
      <c r="AU15496" s="690"/>
    </row>
    <row r="15497" spans="46:47">
      <c r="AT15497" s="690"/>
      <c r="AU15497" s="690"/>
    </row>
    <row r="15498" spans="46:47">
      <c r="AT15498" s="690"/>
      <c r="AU15498" s="690"/>
    </row>
    <row r="15499" spans="46:47">
      <c r="AT15499" s="690"/>
      <c r="AU15499" s="690"/>
    </row>
    <row r="15500" spans="46:47">
      <c r="AT15500" s="690"/>
      <c r="AU15500" s="690"/>
    </row>
    <row r="15501" spans="46:47">
      <c r="AT15501" s="690"/>
      <c r="AU15501" s="690"/>
    </row>
    <row r="15502" spans="46:47">
      <c r="AT15502" s="690"/>
      <c r="AU15502" s="690"/>
    </row>
    <row r="15503" spans="46:47">
      <c r="AT15503" s="690"/>
      <c r="AU15503" s="690"/>
    </row>
    <row r="15504" spans="46:47">
      <c r="AT15504" s="690"/>
      <c r="AU15504" s="690"/>
    </row>
    <row r="15505" spans="46:47">
      <c r="AT15505" s="690"/>
      <c r="AU15505" s="690"/>
    </row>
    <row r="15506" spans="46:47">
      <c r="AT15506" s="690"/>
      <c r="AU15506" s="690"/>
    </row>
    <row r="15507" spans="46:47">
      <c r="AT15507" s="690"/>
      <c r="AU15507" s="690"/>
    </row>
    <row r="15508" spans="46:47">
      <c r="AT15508" s="690"/>
      <c r="AU15508" s="690"/>
    </row>
    <row r="15509" spans="46:47">
      <c r="AT15509" s="690"/>
      <c r="AU15509" s="690"/>
    </row>
    <row r="15510" spans="46:47">
      <c r="AT15510" s="690"/>
      <c r="AU15510" s="690"/>
    </row>
    <row r="15511" spans="46:47">
      <c r="AT15511" s="690"/>
      <c r="AU15511" s="690"/>
    </row>
    <row r="15512" spans="46:47">
      <c r="AT15512" s="690"/>
      <c r="AU15512" s="690"/>
    </row>
    <row r="15513" spans="46:47">
      <c r="AT15513" s="690"/>
      <c r="AU15513" s="690"/>
    </row>
    <row r="15514" spans="46:47">
      <c r="AT15514" s="690"/>
      <c r="AU15514" s="690"/>
    </row>
    <row r="15515" spans="46:47">
      <c r="AT15515" s="690"/>
      <c r="AU15515" s="690"/>
    </row>
    <row r="15516" spans="46:47">
      <c r="AT15516" s="690"/>
      <c r="AU15516" s="690"/>
    </row>
    <row r="15517" spans="46:47">
      <c r="AT15517" s="690"/>
      <c r="AU15517" s="690"/>
    </row>
    <row r="15518" spans="46:47">
      <c r="AT15518" s="690"/>
      <c r="AU15518" s="690"/>
    </row>
    <row r="15519" spans="46:47">
      <c r="AT15519" s="690"/>
      <c r="AU15519" s="690"/>
    </row>
    <row r="15520" spans="46:47">
      <c r="AT15520" s="690"/>
      <c r="AU15520" s="690"/>
    </row>
    <row r="15521" spans="46:47">
      <c r="AT15521" s="690"/>
      <c r="AU15521" s="690"/>
    </row>
    <row r="15522" spans="46:47">
      <c r="AT15522" s="690"/>
      <c r="AU15522" s="690"/>
    </row>
    <row r="15523" spans="46:47">
      <c r="AT15523" s="690"/>
      <c r="AU15523" s="690"/>
    </row>
    <row r="15524" spans="46:47">
      <c r="AT15524" s="690"/>
      <c r="AU15524" s="690"/>
    </row>
    <row r="15525" spans="46:47">
      <c r="AT15525" s="690"/>
      <c r="AU15525" s="690"/>
    </row>
    <row r="15526" spans="46:47">
      <c r="AT15526" s="690"/>
      <c r="AU15526" s="690"/>
    </row>
    <row r="15527" spans="46:47">
      <c r="AT15527" s="690"/>
      <c r="AU15527" s="690"/>
    </row>
    <row r="15528" spans="46:47">
      <c r="AT15528" s="690"/>
      <c r="AU15528" s="690"/>
    </row>
    <row r="15529" spans="46:47">
      <c r="AT15529" s="690"/>
      <c r="AU15529" s="690"/>
    </row>
    <row r="15530" spans="46:47">
      <c r="AT15530" s="690"/>
      <c r="AU15530" s="690"/>
    </row>
    <row r="15531" spans="46:47">
      <c r="AT15531" s="690"/>
      <c r="AU15531" s="690"/>
    </row>
    <row r="15532" spans="46:47">
      <c r="AT15532" s="690"/>
      <c r="AU15532" s="690"/>
    </row>
    <row r="15533" spans="46:47">
      <c r="AT15533" s="690"/>
      <c r="AU15533" s="690"/>
    </row>
    <row r="15534" spans="46:47">
      <c r="AT15534" s="690"/>
      <c r="AU15534" s="690"/>
    </row>
    <row r="15535" spans="46:47">
      <c r="AT15535" s="690"/>
      <c r="AU15535" s="690"/>
    </row>
    <row r="15536" spans="46:47">
      <c r="AT15536" s="690"/>
      <c r="AU15536" s="690"/>
    </row>
    <row r="15537" spans="46:47">
      <c r="AT15537" s="690"/>
      <c r="AU15537" s="690"/>
    </row>
    <row r="15538" spans="46:47">
      <c r="AT15538" s="690"/>
      <c r="AU15538" s="690"/>
    </row>
    <row r="15539" spans="46:47">
      <c r="AT15539" s="690"/>
      <c r="AU15539" s="690"/>
    </row>
    <row r="15540" spans="46:47">
      <c r="AT15540" s="690"/>
      <c r="AU15540" s="690"/>
    </row>
    <row r="15541" spans="46:47">
      <c r="AT15541" s="690"/>
      <c r="AU15541" s="690"/>
    </row>
    <row r="15542" spans="46:47">
      <c r="AT15542" s="690"/>
      <c r="AU15542" s="690"/>
    </row>
    <row r="15543" spans="46:47">
      <c r="AT15543" s="690"/>
      <c r="AU15543" s="690"/>
    </row>
    <row r="15544" spans="46:47">
      <c r="AT15544" s="690"/>
      <c r="AU15544" s="690"/>
    </row>
    <row r="15545" spans="46:47">
      <c r="AT15545" s="690"/>
      <c r="AU15545" s="690"/>
    </row>
    <row r="15546" spans="46:47">
      <c r="AT15546" s="690"/>
      <c r="AU15546" s="690"/>
    </row>
    <row r="15547" spans="46:47">
      <c r="AT15547" s="690"/>
      <c r="AU15547" s="690"/>
    </row>
    <row r="15548" spans="46:47">
      <c r="AT15548" s="690"/>
      <c r="AU15548" s="690"/>
    </row>
    <row r="15549" spans="46:47">
      <c r="AT15549" s="690"/>
      <c r="AU15549" s="690"/>
    </row>
    <row r="15550" spans="46:47">
      <c r="AT15550" s="690"/>
      <c r="AU15550" s="690"/>
    </row>
    <row r="15551" spans="46:47">
      <c r="AT15551" s="690"/>
      <c r="AU15551" s="690"/>
    </row>
    <row r="15552" spans="46:47">
      <c r="AT15552" s="690"/>
      <c r="AU15552" s="690"/>
    </row>
    <row r="15553" spans="46:47">
      <c r="AT15553" s="690"/>
      <c r="AU15553" s="690"/>
    </row>
    <row r="15554" spans="46:47">
      <c r="AT15554" s="690"/>
      <c r="AU15554" s="690"/>
    </row>
    <row r="15555" spans="46:47">
      <c r="AT15555" s="690"/>
      <c r="AU15555" s="690"/>
    </row>
    <row r="15556" spans="46:47">
      <c r="AT15556" s="690"/>
      <c r="AU15556" s="690"/>
    </row>
    <row r="15557" spans="46:47">
      <c r="AT15557" s="690"/>
      <c r="AU15557" s="690"/>
    </row>
    <row r="15558" spans="46:47">
      <c r="AT15558" s="690"/>
      <c r="AU15558" s="690"/>
    </row>
    <row r="15559" spans="46:47">
      <c r="AT15559" s="690"/>
      <c r="AU15559" s="690"/>
    </row>
    <row r="15560" spans="46:47">
      <c r="AT15560" s="690"/>
      <c r="AU15560" s="690"/>
    </row>
    <row r="15561" spans="46:47">
      <c r="AT15561" s="690"/>
      <c r="AU15561" s="690"/>
    </row>
    <row r="15562" spans="46:47">
      <c r="AT15562" s="690"/>
      <c r="AU15562" s="690"/>
    </row>
    <row r="15563" spans="46:47">
      <c r="AT15563" s="690"/>
      <c r="AU15563" s="690"/>
    </row>
    <row r="15564" spans="46:47">
      <c r="AT15564" s="690"/>
      <c r="AU15564" s="690"/>
    </row>
    <row r="15565" spans="46:47">
      <c r="AT15565" s="690"/>
      <c r="AU15565" s="690"/>
    </row>
    <row r="15566" spans="46:47">
      <c r="AT15566" s="690"/>
      <c r="AU15566" s="690"/>
    </row>
    <row r="15567" spans="46:47">
      <c r="AT15567" s="690"/>
      <c r="AU15567" s="690"/>
    </row>
    <row r="15568" spans="46:47">
      <c r="AT15568" s="690"/>
      <c r="AU15568" s="690"/>
    </row>
    <row r="15569" spans="46:47">
      <c r="AT15569" s="690"/>
      <c r="AU15569" s="690"/>
    </row>
    <row r="15570" spans="46:47">
      <c r="AT15570" s="690"/>
      <c r="AU15570" s="690"/>
    </row>
    <row r="15571" spans="46:47">
      <c r="AT15571" s="690"/>
      <c r="AU15571" s="690"/>
    </row>
    <row r="15572" spans="46:47">
      <c r="AT15572" s="690"/>
      <c r="AU15572" s="690"/>
    </row>
    <row r="15573" spans="46:47">
      <c r="AT15573" s="690"/>
      <c r="AU15573" s="690"/>
    </row>
    <row r="15574" spans="46:47">
      <c r="AT15574" s="690"/>
      <c r="AU15574" s="690"/>
    </row>
    <row r="15575" spans="46:47">
      <c r="AT15575" s="690"/>
      <c r="AU15575" s="690"/>
    </row>
    <row r="15576" spans="46:47">
      <c r="AT15576" s="690"/>
      <c r="AU15576" s="690"/>
    </row>
    <row r="15577" spans="46:47">
      <c r="AT15577" s="690"/>
      <c r="AU15577" s="690"/>
    </row>
    <row r="15578" spans="46:47">
      <c r="AT15578" s="690"/>
      <c r="AU15578" s="690"/>
    </row>
    <row r="15579" spans="46:47">
      <c r="AT15579" s="690"/>
      <c r="AU15579" s="690"/>
    </row>
    <row r="15580" spans="46:47">
      <c r="AT15580" s="690"/>
      <c r="AU15580" s="690"/>
    </row>
    <row r="15581" spans="46:47">
      <c r="AT15581" s="690"/>
      <c r="AU15581" s="690"/>
    </row>
    <row r="15582" spans="46:47">
      <c r="AT15582" s="690"/>
      <c r="AU15582" s="690"/>
    </row>
    <row r="15583" spans="46:47">
      <c r="AT15583" s="690"/>
      <c r="AU15583" s="690"/>
    </row>
    <row r="15584" spans="46:47">
      <c r="AT15584" s="690"/>
      <c r="AU15584" s="690"/>
    </row>
    <row r="15585" spans="46:47">
      <c r="AT15585" s="690"/>
      <c r="AU15585" s="690"/>
    </row>
    <row r="15586" spans="46:47">
      <c r="AT15586" s="690"/>
      <c r="AU15586" s="690"/>
    </row>
    <row r="15587" spans="46:47">
      <c r="AT15587" s="690"/>
      <c r="AU15587" s="690"/>
    </row>
    <row r="15588" spans="46:47">
      <c r="AT15588" s="690"/>
      <c r="AU15588" s="690"/>
    </row>
    <row r="15589" spans="46:47">
      <c r="AT15589" s="690"/>
      <c r="AU15589" s="690"/>
    </row>
    <row r="15590" spans="46:47">
      <c r="AT15590" s="690"/>
      <c r="AU15590" s="690"/>
    </row>
    <row r="15591" spans="46:47">
      <c r="AT15591" s="690"/>
      <c r="AU15591" s="690"/>
    </row>
    <row r="15592" spans="46:47">
      <c r="AT15592" s="690"/>
      <c r="AU15592" s="690"/>
    </row>
    <row r="15593" spans="46:47">
      <c r="AT15593" s="690"/>
      <c r="AU15593" s="690"/>
    </row>
    <row r="15594" spans="46:47">
      <c r="AT15594" s="690"/>
      <c r="AU15594" s="690"/>
    </row>
    <row r="15595" spans="46:47">
      <c r="AT15595" s="690"/>
      <c r="AU15595" s="690"/>
    </row>
    <row r="15596" spans="46:47">
      <c r="AT15596" s="690"/>
      <c r="AU15596" s="690"/>
    </row>
    <row r="15597" spans="46:47">
      <c r="AT15597" s="690"/>
      <c r="AU15597" s="690"/>
    </row>
    <row r="15598" spans="46:47">
      <c r="AT15598" s="690"/>
      <c r="AU15598" s="690"/>
    </row>
    <row r="15599" spans="46:47">
      <c r="AT15599" s="690"/>
      <c r="AU15599" s="690"/>
    </row>
    <row r="15600" spans="46:47">
      <c r="AT15600" s="690"/>
      <c r="AU15600" s="690"/>
    </row>
    <row r="15601" spans="46:47">
      <c r="AT15601" s="690"/>
      <c r="AU15601" s="690"/>
    </row>
    <row r="15602" spans="46:47">
      <c r="AT15602" s="690"/>
      <c r="AU15602" s="690"/>
    </row>
    <row r="15603" spans="46:47">
      <c r="AT15603" s="690"/>
      <c r="AU15603" s="690"/>
    </row>
    <row r="15604" spans="46:47">
      <c r="AT15604" s="690"/>
      <c r="AU15604" s="690"/>
    </row>
    <row r="15605" spans="46:47">
      <c r="AT15605" s="690"/>
      <c r="AU15605" s="690"/>
    </row>
    <row r="15606" spans="46:47">
      <c r="AT15606" s="690"/>
      <c r="AU15606" s="690"/>
    </row>
    <row r="15607" spans="46:47">
      <c r="AT15607" s="690"/>
      <c r="AU15607" s="690"/>
    </row>
    <row r="15608" spans="46:47">
      <c r="AT15608" s="690"/>
      <c r="AU15608" s="690"/>
    </row>
    <row r="15609" spans="46:47">
      <c r="AT15609" s="690"/>
      <c r="AU15609" s="690"/>
    </row>
    <row r="15610" spans="46:47">
      <c r="AT15610" s="690"/>
      <c r="AU15610" s="690"/>
    </row>
    <row r="15611" spans="46:47">
      <c r="AT15611" s="690"/>
      <c r="AU15611" s="690"/>
    </row>
    <row r="15612" spans="46:47">
      <c r="AT15612" s="690"/>
      <c r="AU15612" s="690"/>
    </row>
    <row r="15613" spans="46:47">
      <c r="AT15613" s="690"/>
      <c r="AU15613" s="690"/>
    </row>
    <row r="15614" spans="46:47">
      <c r="AT15614" s="690"/>
      <c r="AU15614" s="690"/>
    </row>
    <row r="15615" spans="46:47">
      <c r="AT15615" s="690"/>
      <c r="AU15615" s="690"/>
    </row>
    <row r="15616" spans="46:47">
      <c r="AT15616" s="690"/>
      <c r="AU15616" s="690"/>
    </row>
    <row r="15617" spans="46:47">
      <c r="AT15617" s="690"/>
      <c r="AU15617" s="690"/>
    </row>
    <row r="15618" spans="46:47">
      <c r="AT15618" s="690"/>
      <c r="AU15618" s="690"/>
    </row>
    <row r="15619" spans="46:47">
      <c r="AT15619" s="690"/>
      <c r="AU15619" s="690"/>
    </row>
    <row r="15620" spans="46:47">
      <c r="AT15620" s="690"/>
      <c r="AU15620" s="690"/>
    </row>
    <row r="15621" spans="46:47">
      <c r="AT15621" s="690"/>
      <c r="AU15621" s="690"/>
    </row>
    <row r="15622" spans="46:47">
      <c r="AT15622" s="690"/>
      <c r="AU15622" s="690"/>
    </row>
    <row r="15623" spans="46:47">
      <c r="AT15623" s="690"/>
      <c r="AU15623" s="690"/>
    </row>
    <row r="15624" spans="46:47">
      <c r="AT15624" s="690"/>
      <c r="AU15624" s="690"/>
    </row>
    <row r="15625" spans="46:47">
      <c r="AT15625" s="690"/>
      <c r="AU15625" s="690"/>
    </row>
    <row r="15626" spans="46:47">
      <c r="AT15626" s="690"/>
      <c r="AU15626" s="690"/>
    </row>
    <row r="15627" spans="46:47">
      <c r="AT15627" s="690"/>
      <c r="AU15627" s="690"/>
    </row>
    <row r="15628" spans="46:47">
      <c r="AT15628" s="690"/>
      <c r="AU15628" s="690"/>
    </row>
    <row r="15629" spans="46:47">
      <c r="AT15629" s="690"/>
      <c r="AU15629" s="690"/>
    </row>
    <row r="15630" spans="46:47">
      <c r="AT15630" s="690"/>
      <c r="AU15630" s="690"/>
    </row>
    <row r="15631" spans="46:47">
      <c r="AT15631" s="690"/>
      <c r="AU15631" s="690"/>
    </row>
    <row r="15632" spans="46:47">
      <c r="AT15632" s="690"/>
      <c r="AU15632" s="690"/>
    </row>
    <row r="15633" spans="46:47">
      <c r="AT15633" s="690"/>
      <c r="AU15633" s="690"/>
    </row>
    <row r="15634" spans="46:47">
      <c r="AT15634" s="690"/>
      <c r="AU15634" s="690"/>
    </row>
    <row r="15635" spans="46:47">
      <c r="AT15635" s="690"/>
      <c r="AU15635" s="690"/>
    </row>
    <row r="15636" spans="46:47">
      <c r="AT15636" s="690"/>
      <c r="AU15636" s="690"/>
    </row>
    <row r="15637" spans="46:47">
      <c r="AT15637" s="690"/>
      <c r="AU15637" s="690"/>
    </row>
    <row r="15638" spans="46:47">
      <c r="AT15638" s="690"/>
      <c r="AU15638" s="690"/>
    </row>
    <row r="15639" spans="46:47">
      <c r="AT15639" s="690"/>
      <c r="AU15639" s="690"/>
    </row>
    <row r="15640" spans="46:47">
      <c r="AT15640" s="690"/>
      <c r="AU15640" s="690"/>
    </row>
    <row r="15641" spans="46:47">
      <c r="AT15641" s="690"/>
      <c r="AU15641" s="690"/>
    </row>
    <row r="15642" spans="46:47">
      <c r="AT15642" s="690"/>
      <c r="AU15642" s="690"/>
    </row>
    <row r="15643" spans="46:47">
      <c r="AT15643" s="690"/>
      <c r="AU15643" s="690"/>
    </row>
    <row r="15644" spans="46:47">
      <c r="AT15644" s="690"/>
      <c r="AU15644" s="690"/>
    </row>
    <row r="15645" spans="46:47">
      <c r="AT15645" s="690"/>
      <c r="AU15645" s="690"/>
    </row>
    <row r="15646" spans="46:47">
      <c r="AT15646" s="690"/>
      <c r="AU15646" s="690"/>
    </row>
    <row r="15647" spans="46:47">
      <c r="AT15647" s="690"/>
      <c r="AU15647" s="690"/>
    </row>
    <row r="15648" spans="46:47">
      <c r="AT15648" s="690"/>
      <c r="AU15648" s="690"/>
    </row>
    <row r="15649" spans="46:47">
      <c r="AT15649" s="690"/>
      <c r="AU15649" s="690"/>
    </row>
    <row r="15650" spans="46:47">
      <c r="AT15650" s="690"/>
      <c r="AU15650" s="690"/>
    </row>
    <row r="15651" spans="46:47">
      <c r="AT15651" s="690"/>
      <c r="AU15651" s="690"/>
    </row>
    <row r="15652" spans="46:47">
      <c r="AT15652" s="690"/>
      <c r="AU15652" s="690"/>
    </row>
    <row r="15653" spans="46:47">
      <c r="AT15653" s="690"/>
      <c r="AU15653" s="690"/>
    </row>
    <row r="15654" spans="46:47">
      <c r="AT15654" s="690"/>
      <c r="AU15654" s="690"/>
    </row>
    <row r="15655" spans="46:47">
      <c r="AT15655" s="690"/>
      <c r="AU15655" s="690"/>
    </row>
    <row r="15656" spans="46:47">
      <c r="AT15656" s="690"/>
      <c r="AU15656" s="690"/>
    </row>
    <row r="15657" spans="46:47">
      <c r="AT15657" s="690"/>
      <c r="AU15657" s="690"/>
    </row>
    <row r="15658" spans="46:47">
      <c r="AT15658" s="690"/>
      <c r="AU15658" s="690"/>
    </row>
    <row r="15659" spans="46:47">
      <c r="AT15659" s="690"/>
      <c r="AU15659" s="690"/>
    </row>
    <row r="15660" spans="46:47">
      <c r="AT15660" s="690"/>
      <c r="AU15660" s="690"/>
    </row>
    <row r="15661" spans="46:47">
      <c r="AT15661" s="690"/>
      <c r="AU15661" s="690"/>
    </row>
    <row r="15662" spans="46:47">
      <c r="AT15662" s="690"/>
      <c r="AU15662" s="690"/>
    </row>
    <row r="15663" spans="46:47">
      <c r="AT15663" s="690"/>
      <c r="AU15663" s="690"/>
    </row>
    <row r="15664" spans="46:47">
      <c r="AT15664" s="690"/>
      <c r="AU15664" s="690"/>
    </row>
    <row r="15665" spans="46:47">
      <c r="AT15665" s="690"/>
      <c r="AU15665" s="690"/>
    </row>
    <row r="15666" spans="46:47">
      <c r="AT15666" s="690"/>
      <c r="AU15666" s="690"/>
    </row>
    <row r="15667" spans="46:47">
      <c r="AT15667" s="690"/>
      <c r="AU15667" s="690"/>
    </row>
    <row r="15668" spans="46:47">
      <c r="AT15668" s="690"/>
      <c r="AU15668" s="690"/>
    </row>
    <row r="15669" spans="46:47">
      <c r="AT15669" s="690"/>
      <c r="AU15669" s="690"/>
    </row>
    <row r="15670" spans="46:47">
      <c r="AT15670" s="690"/>
      <c r="AU15670" s="690"/>
    </row>
    <row r="15671" spans="46:47">
      <c r="AT15671" s="690"/>
      <c r="AU15671" s="690"/>
    </row>
    <row r="15672" spans="46:47">
      <c r="AT15672" s="690"/>
      <c r="AU15672" s="690"/>
    </row>
    <row r="15673" spans="46:47">
      <c r="AT15673" s="690"/>
      <c r="AU15673" s="690"/>
    </row>
    <row r="15674" spans="46:47">
      <c r="AT15674" s="690"/>
      <c r="AU15674" s="690"/>
    </row>
    <row r="15675" spans="46:47">
      <c r="AT15675" s="690"/>
      <c r="AU15675" s="690"/>
    </row>
    <row r="15676" spans="46:47">
      <c r="AT15676" s="690"/>
      <c r="AU15676" s="690"/>
    </row>
    <row r="15677" spans="46:47">
      <c r="AT15677" s="690"/>
      <c r="AU15677" s="690"/>
    </row>
    <row r="15678" spans="46:47">
      <c r="AT15678" s="690"/>
      <c r="AU15678" s="690"/>
    </row>
    <row r="15679" spans="46:47">
      <c r="AT15679" s="690"/>
      <c r="AU15679" s="690"/>
    </row>
    <row r="15680" spans="46:47">
      <c r="AT15680" s="690"/>
      <c r="AU15680" s="690"/>
    </row>
    <row r="15681" spans="46:47">
      <c r="AT15681" s="690"/>
      <c r="AU15681" s="690"/>
    </row>
    <row r="15682" spans="46:47">
      <c r="AT15682" s="690"/>
      <c r="AU15682" s="690"/>
    </row>
    <row r="15683" spans="46:47">
      <c r="AT15683" s="690"/>
      <c r="AU15683" s="690"/>
    </row>
    <row r="15684" spans="46:47">
      <c r="AT15684" s="690"/>
      <c r="AU15684" s="690"/>
    </row>
    <row r="15685" spans="46:47">
      <c r="AT15685" s="690"/>
      <c r="AU15685" s="690"/>
    </row>
    <row r="15686" spans="46:47">
      <c r="AT15686" s="690"/>
      <c r="AU15686" s="690"/>
    </row>
    <row r="15687" spans="46:47">
      <c r="AT15687" s="690"/>
      <c r="AU15687" s="690"/>
    </row>
    <row r="15688" spans="46:47">
      <c r="AT15688" s="690"/>
      <c r="AU15688" s="690"/>
    </row>
    <row r="15689" spans="46:47">
      <c r="AT15689" s="690"/>
      <c r="AU15689" s="690"/>
    </row>
    <row r="15690" spans="46:47">
      <c r="AT15690" s="690"/>
      <c r="AU15690" s="690"/>
    </row>
    <row r="15691" spans="46:47">
      <c r="AT15691" s="690"/>
      <c r="AU15691" s="690"/>
    </row>
    <row r="15692" spans="46:47">
      <c r="AT15692" s="690"/>
      <c r="AU15692" s="690"/>
    </row>
    <row r="15693" spans="46:47">
      <c r="AT15693" s="690"/>
      <c r="AU15693" s="690"/>
    </row>
    <row r="15694" spans="46:47">
      <c r="AT15694" s="690"/>
      <c r="AU15694" s="690"/>
    </row>
    <row r="15695" spans="46:47">
      <c r="AT15695" s="690"/>
      <c r="AU15695" s="690"/>
    </row>
    <row r="15696" spans="46:47">
      <c r="AT15696" s="690"/>
      <c r="AU15696" s="690"/>
    </row>
    <row r="15697" spans="46:47">
      <c r="AT15697" s="690"/>
      <c r="AU15697" s="690"/>
    </row>
    <row r="15698" spans="46:47">
      <c r="AT15698" s="690"/>
      <c r="AU15698" s="690"/>
    </row>
    <row r="15699" spans="46:47">
      <c r="AT15699" s="690"/>
      <c r="AU15699" s="690"/>
    </row>
    <row r="15700" spans="46:47">
      <c r="AT15700" s="690"/>
      <c r="AU15700" s="690"/>
    </row>
    <row r="15701" spans="46:47">
      <c r="AT15701" s="690"/>
      <c r="AU15701" s="690"/>
    </row>
    <row r="15702" spans="46:47">
      <c r="AT15702" s="690"/>
      <c r="AU15702" s="690"/>
    </row>
    <row r="15703" spans="46:47">
      <c r="AT15703" s="690"/>
      <c r="AU15703" s="690"/>
    </row>
    <row r="15704" spans="46:47">
      <c r="AT15704" s="690"/>
      <c r="AU15704" s="690"/>
    </row>
    <row r="15705" spans="46:47">
      <c r="AT15705" s="690"/>
      <c r="AU15705" s="690"/>
    </row>
    <row r="15706" spans="46:47">
      <c r="AT15706" s="690"/>
      <c r="AU15706" s="690"/>
    </row>
    <row r="15707" spans="46:47">
      <c r="AT15707" s="690"/>
      <c r="AU15707" s="690"/>
    </row>
    <row r="15708" spans="46:47">
      <c r="AT15708" s="690"/>
      <c r="AU15708" s="690"/>
    </row>
    <row r="15709" spans="46:47">
      <c r="AT15709" s="690"/>
      <c r="AU15709" s="690"/>
    </row>
    <row r="15710" spans="46:47">
      <c r="AT15710" s="690"/>
      <c r="AU15710" s="690"/>
    </row>
    <row r="15711" spans="46:47">
      <c r="AT15711" s="690"/>
      <c r="AU15711" s="690"/>
    </row>
    <row r="15712" spans="46:47">
      <c r="AT15712" s="690"/>
      <c r="AU15712" s="690"/>
    </row>
    <row r="15713" spans="46:47">
      <c r="AT15713" s="690"/>
      <c r="AU15713" s="690"/>
    </row>
    <row r="15714" spans="46:47">
      <c r="AT15714" s="690"/>
      <c r="AU15714" s="690"/>
    </row>
    <row r="15715" spans="46:47">
      <c r="AT15715" s="690"/>
      <c r="AU15715" s="690"/>
    </row>
    <row r="15716" spans="46:47">
      <c r="AT15716" s="690"/>
      <c r="AU15716" s="690"/>
    </row>
    <row r="15717" spans="46:47">
      <c r="AT15717" s="690"/>
      <c r="AU15717" s="690"/>
    </row>
    <row r="15718" spans="46:47">
      <c r="AT15718" s="690"/>
      <c r="AU15718" s="690"/>
    </row>
    <row r="15719" spans="46:47">
      <c r="AT15719" s="690"/>
      <c r="AU15719" s="690"/>
    </row>
    <row r="15720" spans="46:47">
      <c r="AT15720" s="690"/>
      <c r="AU15720" s="690"/>
    </row>
    <row r="15721" spans="46:47">
      <c r="AT15721" s="690"/>
      <c r="AU15721" s="690"/>
    </row>
    <row r="15722" spans="46:47">
      <c r="AT15722" s="690"/>
      <c r="AU15722" s="690"/>
    </row>
    <row r="15723" spans="46:47">
      <c r="AT15723" s="690"/>
      <c r="AU15723" s="690"/>
    </row>
    <row r="15724" spans="46:47">
      <c r="AT15724" s="690"/>
      <c r="AU15724" s="690"/>
    </row>
    <row r="15725" spans="46:47">
      <c r="AT15725" s="690"/>
      <c r="AU15725" s="690"/>
    </row>
    <row r="15726" spans="46:47">
      <c r="AT15726" s="690"/>
      <c r="AU15726" s="690"/>
    </row>
    <row r="15727" spans="46:47">
      <c r="AT15727" s="690"/>
      <c r="AU15727" s="690"/>
    </row>
    <row r="15728" spans="46:47">
      <c r="AT15728" s="690"/>
      <c r="AU15728" s="690"/>
    </row>
    <row r="15729" spans="46:47">
      <c r="AT15729" s="690"/>
      <c r="AU15729" s="690"/>
    </row>
    <row r="15730" spans="46:47">
      <c r="AT15730" s="690"/>
      <c r="AU15730" s="690"/>
    </row>
    <row r="15731" spans="46:47">
      <c r="AT15731" s="690"/>
      <c r="AU15731" s="690"/>
    </row>
    <row r="15732" spans="46:47">
      <c r="AT15732" s="690"/>
      <c r="AU15732" s="690"/>
    </row>
    <row r="15733" spans="46:47">
      <c r="AT15733" s="690"/>
      <c r="AU15733" s="690"/>
    </row>
    <row r="15734" spans="46:47">
      <c r="AT15734" s="690"/>
      <c r="AU15734" s="690"/>
    </row>
    <row r="15735" spans="46:47">
      <c r="AT15735" s="690"/>
      <c r="AU15735" s="690"/>
    </row>
    <row r="15736" spans="46:47">
      <c r="AT15736" s="690"/>
      <c r="AU15736" s="690"/>
    </row>
    <row r="15737" spans="46:47">
      <c r="AT15737" s="690"/>
      <c r="AU15737" s="690"/>
    </row>
    <row r="15738" spans="46:47">
      <c r="AT15738" s="690"/>
      <c r="AU15738" s="690"/>
    </row>
    <row r="15739" spans="46:47">
      <c r="AT15739" s="690"/>
      <c r="AU15739" s="690"/>
    </row>
    <row r="15740" spans="46:47">
      <c r="AT15740" s="690"/>
      <c r="AU15740" s="690"/>
    </row>
    <row r="15741" spans="46:47">
      <c r="AT15741" s="690"/>
      <c r="AU15741" s="690"/>
    </row>
    <row r="15742" spans="46:47">
      <c r="AT15742" s="690"/>
      <c r="AU15742" s="690"/>
    </row>
    <row r="15743" spans="46:47">
      <c r="AT15743" s="690"/>
      <c r="AU15743" s="690"/>
    </row>
    <row r="15744" spans="46:47">
      <c r="AT15744" s="690"/>
      <c r="AU15744" s="690"/>
    </row>
    <row r="15745" spans="46:47">
      <c r="AT15745" s="690"/>
      <c r="AU15745" s="690"/>
    </row>
    <row r="15746" spans="46:47">
      <c r="AT15746" s="690"/>
      <c r="AU15746" s="690"/>
    </row>
    <row r="15747" spans="46:47">
      <c r="AT15747" s="690"/>
      <c r="AU15747" s="690"/>
    </row>
    <row r="15748" spans="46:47">
      <c r="AT15748" s="690"/>
      <c r="AU15748" s="690"/>
    </row>
    <row r="15749" spans="46:47">
      <c r="AT15749" s="690"/>
      <c r="AU15749" s="690"/>
    </row>
    <row r="15750" spans="46:47">
      <c r="AT15750" s="690"/>
      <c r="AU15750" s="690"/>
    </row>
    <row r="15751" spans="46:47">
      <c r="AT15751" s="690"/>
      <c r="AU15751" s="690"/>
    </row>
    <row r="15752" spans="46:47">
      <c r="AT15752" s="690"/>
      <c r="AU15752" s="690"/>
    </row>
    <row r="15753" spans="46:47">
      <c r="AT15753" s="690"/>
      <c r="AU15753" s="690"/>
    </row>
    <row r="15754" spans="46:47">
      <c r="AT15754" s="690"/>
      <c r="AU15754" s="690"/>
    </row>
    <row r="15755" spans="46:47">
      <c r="AT15755" s="690"/>
      <c r="AU15755" s="690"/>
    </row>
    <row r="15756" spans="46:47">
      <c r="AT15756" s="690"/>
      <c r="AU15756" s="690"/>
    </row>
    <row r="15757" spans="46:47">
      <c r="AT15757" s="690"/>
      <c r="AU15757" s="690"/>
    </row>
    <row r="15758" spans="46:47">
      <c r="AT15758" s="690"/>
      <c r="AU15758" s="690"/>
    </row>
    <row r="15759" spans="46:47">
      <c r="AT15759" s="690"/>
      <c r="AU15759" s="690"/>
    </row>
    <row r="15760" spans="46:47">
      <c r="AT15760" s="690"/>
      <c r="AU15760" s="690"/>
    </row>
    <row r="15761" spans="46:47">
      <c r="AT15761" s="690"/>
      <c r="AU15761" s="690"/>
    </row>
    <row r="15762" spans="46:47">
      <c r="AT15762" s="690"/>
      <c r="AU15762" s="690"/>
    </row>
    <row r="15763" spans="46:47">
      <c r="AT15763" s="690"/>
      <c r="AU15763" s="690"/>
    </row>
    <row r="15764" spans="46:47">
      <c r="AT15764" s="690"/>
      <c r="AU15764" s="690"/>
    </row>
    <row r="15765" spans="46:47">
      <c r="AT15765" s="690"/>
      <c r="AU15765" s="690"/>
    </row>
    <row r="15766" spans="46:47">
      <c r="AT15766" s="690"/>
      <c r="AU15766" s="690"/>
    </row>
    <row r="15767" spans="46:47">
      <c r="AT15767" s="690"/>
      <c r="AU15767" s="690"/>
    </row>
    <row r="15768" spans="46:47">
      <c r="AT15768" s="690"/>
      <c r="AU15768" s="690"/>
    </row>
    <row r="15769" spans="46:47">
      <c r="AT15769" s="690"/>
      <c r="AU15769" s="690"/>
    </row>
    <row r="15770" spans="46:47">
      <c r="AT15770" s="690"/>
      <c r="AU15770" s="690"/>
    </row>
    <row r="15771" spans="46:47">
      <c r="AT15771" s="690"/>
      <c r="AU15771" s="690"/>
    </row>
    <row r="15772" spans="46:47">
      <c r="AT15772" s="690"/>
      <c r="AU15772" s="690"/>
    </row>
    <row r="15773" spans="46:47">
      <c r="AT15773" s="690"/>
      <c r="AU15773" s="690"/>
    </row>
    <row r="15774" spans="46:47">
      <c r="AT15774" s="690"/>
      <c r="AU15774" s="690"/>
    </row>
    <row r="15775" spans="46:47">
      <c r="AT15775" s="690"/>
      <c r="AU15775" s="690"/>
    </row>
    <row r="15776" spans="46:47">
      <c r="AT15776" s="690"/>
      <c r="AU15776" s="690"/>
    </row>
    <row r="15777" spans="46:47">
      <c r="AT15777" s="690"/>
      <c r="AU15777" s="690"/>
    </row>
    <row r="15778" spans="46:47">
      <c r="AT15778" s="690"/>
      <c r="AU15778" s="690"/>
    </row>
    <row r="15779" spans="46:47">
      <c r="AT15779" s="690"/>
      <c r="AU15779" s="690"/>
    </row>
    <row r="15780" spans="46:47">
      <c r="AT15780" s="690"/>
      <c r="AU15780" s="690"/>
    </row>
    <row r="15781" spans="46:47">
      <c r="AT15781" s="690"/>
      <c r="AU15781" s="690"/>
    </row>
    <row r="15782" spans="46:47">
      <c r="AT15782" s="690"/>
      <c r="AU15782" s="690"/>
    </row>
    <row r="15783" spans="46:47">
      <c r="AT15783" s="690"/>
      <c r="AU15783" s="690"/>
    </row>
    <row r="15784" spans="46:47">
      <c r="AT15784" s="690"/>
      <c r="AU15784" s="690"/>
    </row>
    <row r="15785" spans="46:47">
      <c r="AT15785" s="690"/>
      <c r="AU15785" s="690"/>
    </row>
    <row r="15786" spans="46:47">
      <c r="AT15786" s="690"/>
      <c r="AU15786" s="690"/>
    </row>
    <row r="15787" spans="46:47">
      <c r="AT15787" s="690"/>
      <c r="AU15787" s="690"/>
    </row>
    <row r="15788" spans="46:47">
      <c r="AT15788" s="690"/>
      <c r="AU15788" s="690"/>
    </row>
    <row r="15789" spans="46:47">
      <c r="AT15789" s="690"/>
      <c r="AU15789" s="690"/>
    </row>
    <row r="15790" spans="46:47">
      <c r="AT15790" s="690"/>
      <c r="AU15790" s="690"/>
    </row>
    <row r="15791" spans="46:47">
      <c r="AT15791" s="690"/>
      <c r="AU15791" s="690"/>
    </row>
    <row r="15792" spans="46:47">
      <c r="AT15792" s="690"/>
      <c r="AU15792" s="690"/>
    </row>
    <row r="15793" spans="46:47">
      <c r="AT15793" s="690"/>
      <c r="AU15793" s="690"/>
    </row>
    <row r="15794" spans="46:47">
      <c r="AT15794" s="690"/>
      <c r="AU15794" s="690"/>
    </row>
    <row r="15795" spans="46:47">
      <c r="AT15795" s="690"/>
      <c r="AU15795" s="690"/>
    </row>
    <row r="15796" spans="46:47">
      <c r="AT15796" s="690"/>
      <c r="AU15796" s="690"/>
    </row>
    <row r="15797" spans="46:47">
      <c r="AT15797" s="690"/>
      <c r="AU15797" s="690"/>
    </row>
    <row r="15798" spans="46:47">
      <c r="AT15798" s="690"/>
      <c r="AU15798" s="690"/>
    </row>
    <row r="15799" spans="46:47">
      <c r="AT15799" s="690"/>
      <c r="AU15799" s="690"/>
    </row>
    <row r="15800" spans="46:47">
      <c r="AT15800" s="690"/>
      <c r="AU15800" s="690"/>
    </row>
    <row r="15801" spans="46:47">
      <c r="AT15801" s="690"/>
      <c r="AU15801" s="690"/>
    </row>
    <row r="15802" spans="46:47">
      <c r="AT15802" s="690"/>
      <c r="AU15802" s="690"/>
    </row>
    <row r="15803" spans="46:47">
      <c r="AT15803" s="690"/>
      <c r="AU15803" s="690"/>
    </row>
    <row r="15804" spans="46:47">
      <c r="AT15804" s="690"/>
      <c r="AU15804" s="690"/>
    </row>
    <row r="15805" spans="46:47">
      <c r="AT15805" s="690"/>
      <c r="AU15805" s="690"/>
    </row>
    <row r="15806" spans="46:47">
      <c r="AT15806" s="690"/>
      <c r="AU15806" s="690"/>
    </row>
    <row r="15807" spans="46:47">
      <c r="AT15807" s="690"/>
      <c r="AU15807" s="690"/>
    </row>
    <row r="15808" spans="46:47">
      <c r="AT15808" s="690"/>
      <c r="AU15808" s="690"/>
    </row>
    <row r="15809" spans="46:47">
      <c r="AT15809" s="690"/>
      <c r="AU15809" s="690"/>
    </row>
    <row r="15810" spans="46:47">
      <c r="AT15810" s="690"/>
      <c r="AU15810" s="690"/>
    </row>
    <row r="15811" spans="46:47">
      <c r="AT15811" s="690"/>
      <c r="AU15811" s="690"/>
    </row>
    <row r="15812" spans="46:47">
      <c r="AT15812" s="690"/>
      <c r="AU15812" s="690"/>
    </row>
    <row r="15813" spans="46:47">
      <c r="AT15813" s="690"/>
      <c r="AU15813" s="690"/>
    </row>
    <row r="15814" spans="46:47">
      <c r="AT15814" s="690"/>
      <c r="AU15814" s="690"/>
    </row>
    <row r="15815" spans="46:47">
      <c r="AT15815" s="690"/>
      <c r="AU15815" s="690"/>
    </row>
    <row r="15816" spans="46:47">
      <c r="AT15816" s="690"/>
      <c r="AU15816" s="690"/>
    </row>
    <row r="15817" spans="46:47">
      <c r="AT15817" s="690"/>
      <c r="AU15817" s="690"/>
    </row>
    <row r="15818" spans="46:47">
      <c r="AT15818" s="690"/>
      <c r="AU15818" s="690"/>
    </row>
    <row r="15819" spans="46:47">
      <c r="AT15819" s="690"/>
      <c r="AU15819" s="690"/>
    </row>
    <row r="15820" spans="46:47">
      <c r="AT15820" s="690"/>
      <c r="AU15820" s="690"/>
    </row>
    <row r="15821" spans="46:47">
      <c r="AT15821" s="690"/>
      <c r="AU15821" s="690"/>
    </row>
    <row r="15822" spans="46:47">
      <c r="AT15822" s="690"/>
      <c r="AU15822" s="690"/>
    </row>
    <row r="15823" spans="46:47">
      <c r="AT15823" s="690"/>
      <c r="AU15823" s="690"/>
    </row>
    <row r="15824" spans="46:47">
      <c r="AT15824" s="690"/>
      <c r="AU15824" s="690"/>
    </row>
    <row r="15825" spans="46:47">
      <c r="AT15825" s="690"/>
      <c r="AU15825" s="690"/>
    </row>
    <row r="15826" spans="46:47">
      <c r="AT15826" s="690"/>
      <c r="AU15826" s="690"/>
    </row>
    <row r="15827" spans="46:47">
      <c r="AT15827" s="690"/>
      <c r="AU15827" s="690"/>
    </row>
    <row r="15828" spans="46:47">
      <c r="AT15828" s="690"/>
      <c r="AU15828" s="690"/>
    </row>
    <row r="15829" spans="46:47">
      <c r="AT15829" s="690"/>
      <c r="AU15829" s="690"/>
    </row>
    <row r="15830" spans="46:47">
      <c r="AT15830" s="690"/>
      <c r="AU15830" s="690"/>
    </row>
    <row r="15831" spans="46:47">
      <c r="AT15831" s="690"/>
      <c r="AU15831" s="690"/>
    </row>
    <row r="15832" spans="46:47">
      <c r="AT15832" s="690"/>
      <c r="AU15832" s="690"/>
    </row>
    <row r="15833" spans="46:47">
      <c r="AT15833" s="690"/>
      <c r="AU15833" s="690"/>
    </row>
    <row r="15834" spans="46:47">
      <c r="AT15834" s="690"/>
      <c r="AU15834" s="690"/>
    </row>
    <row r="15835" spans="46:47">
      <c r="AT15835" s="690"/>
      <c r="AU15835" s="690"/>
    </row>
    <row r="15836" spans="46:47">
      <c r="AT15836" s="690"/>
      <c r="AU15836" s="690"/>
    </row>
    <row r="15837" spans="46:47">
      <c r="AT15837" s="690"/>
      <c r="AU15837" s="690"/>
    </row>
    <row r="15838" spans="46:47">
      <c r="AT15838" s="690"/>
      <c r="AU15838" s="690"/>
    </row>
    <row r="15839" spans="46:47">
      <c r="AT15839" s="690"/>
      <c r="AU15839" s="690"/>
    </row>
    <row r="15840" spans="46:47">
      <c r="AT15840" s="690"/>
      <c r="AU15840" s="690"/>
    </row>
    <row r="15841" spans="46:47">
      <c r="AT15841" s="690"/>
      <c r="AU15841" s="690"/>
    </row>
    <row r="15842" spans="46:47">
      <c r="AT15842" s="690"/>
      <c r="AU15842" s="690"/>
    </row>
    <row r="15843" spans="46:47">
      <c r="AT15843" s="690"/>
      <c r="AU15843" s="690"/>
    </row>
    <row r="15844" spans="46:47">
      <c r="AT15844" s="690"/>
      <c r="AU15844" s="690"/>
    </row>
    <row r="15845" spans="46:47">
      <c r="AT15845" s="690"/>
      <c r="AU15845" s="690"/>
    </row>
    <row r="15846" spans="46:47">
      <c r="AT15846" s="690"/>
      <c r="AU15846" s="690"/>
    </row>
    <row r="15847" spans="46:47">
      <c r="AT15847" s="690"/>
      <c r="AU15847" s="690"/>
    </row>
    <row r="15848" spans="46:47">
      <c r="AT15848" s="690"/>
      <c r="AU15848" s="690"/>
    </row>
    <row r="15849" spans="46:47">
      <c r="AT15849" s="690"/>
      <c r="AU15849" s="690"/>
    </row>
    <row r="15850" spans="46:47">
      <c r="AT15850" s="690"/>
      <c r="AU15850" s="690"/>
    </row>
    <row r="15851" spans="46:47">
      <c r="AT15851" s="690"/>
      <c r="AU15851" s="690"/>
    </row>
    <row r="15852" spans="46:47">
      <c r="AT15852" s="690"/>
      <c r="AU15852" s="690"/>
    </row>
    <row r="15853" spans="46:47">
      <c r="AT15853" s="690"/>
      <c r="AU15853" s="690"/>
    </row>
    <row r="15854" spans="46:47">
      <c r="AT15854" s="690"/>
      <c r="AU15854" s="690"/>
    </row>
    <row r="15855" spans="46:47">
      <c r="AT15855" s="690"/>
      <c r="AU15855" s="690"/>
    </row>
    <row r="15856" spans="46:47">
      <c r="AT15856" s="690"/>
      <c r="AU15856" s="690"/>
    </row>
    <row r="15857" spans="46:47">
      <c r="AT15857" s="690"/>
      <c r="AU15857" s="690"/>
    </row>
    <row r="15858" spans="46:47">
      <c r="AT15858" s="690"/>
      <c r="AU15858" s="690"/>
    </row>
    <row r="15859" spans="46:47">
      <c r="AT15859" s="690"/>
      <c r="AU15859" s="690"/>
    </row>
    <row r="15860" spans="46:47">
      <c r="AT15860" s="690"/>
      <c r="AU15860" s="690"/>
    </row>
    <row r="15861" spans="46:47">
      <c r="AT15861" s="690"/>
      <c r="AU15861" s="690"/>
    </row>
    <row r="15862" spans="46:47">
      <c r="AT15862" s="690"/>
      <c r="AU15862" s="690"/>
    </row>
    <row r="15863" spans="46:47">
      <c r="AT15863" s="690"/>
      <c r="AU15863" s="690"/>
    </row>
    <row r="15864" spans="46:47">
      <c r="AT15864" s="690"/>
      <c r="AU15864" s="690"/>
    </row>
    <row r="15865" spans="46:47">
      <c r="AT15865" s="690"/>
      <c r="AU15865" s="690"/>
    </row>
    <row r="15866" spans="46:47">
      <c r="AT15866" s="690"/>
      <c r="AU15866" s="690"/>
    </row>
    <row r="15867" spans="46:47">
      <c r="AT15867" s="690"/>
      <c r="AU15867" s="690"/>
    </row>
    <row r="15868" spans="46:47">
      <c r="AT15868" s="690"/>
      <c r="AU15868" s="690"/>
    </row>
    <row r="15869" spans="46:47">
      <c r="AT15869" s="690"/>
      <c r="AU15869" s="690"/>
    </row>
    <row r="15870" spans="46:47">
      <c r="AT15870" s="690"/>
      <c r="AU15870" s="690"/>
    </row>
    <row r="15871" spans="46:47">
      <c r="AT15871" s="690"/>
      <c r="AU15871" s="690"/>
    </row>
    <row r="15872" spans="46:47">
      <c r="AT15872" s="690"/>
      <c r="AU15872" s="690"/>
    </row>
    <row r="15873" spans="46:47">
      <c r="AT15873" s="690"/>
      <c r="AU15873" s="690"/>
    </row>
    <row r="15874" spans="46:47">
      <c r="AT15874" s="690"/>
      <c r="AU15874" s="690"/>
    </row>
    <row r="15875" spans="46:47">
      <c r="AT15875" s="690"/>
      <c r="AU15875" s="690"/>
    </row>
    <row r="15876" spans="46:47">
      <c r="AT15876" s="690"/>
      <c r="AU15876" s="690"/>
    </row>
    <row r="15877" spans="46:47">
      <c r="AT15877" s="690"/>
      <c r="AU15877" s="690"/>
    </row>
    <row r="15878" spans="46:47">
      <c r="AT15878" s="690"/>
      <c r="AU15878" s="690"/>
    </row>
    <row r="15879" spans="46:47">
      <c r="AT15879" s="690"/>
      <c r="AU15879" s="690"/>
    </row>
    <row r="15880" spans="46:47">
      <c r="AT15880" s="690"/>
      <c r="AU15880" s="690"/>
    </row>
    <row r="15881" spans="46:47">
      <c r="AT15881" s="690"/>
      <c r="AU15881" s="690"/>
    </row>
    <row r="15882" spans="46:47">
      <c r="AT15882" s="690"/>
      <c r="AU15882" s="690"/>
    </row>
    <row r="15883" spans="46:47">
      <c r="AT15883" s="690"/>
      <c r="AU15883" s="690"/>
    </row>
    <row r="15884" spans="46:47">
      <c r="AT15884" s="690"/>
      <c r="AU15884" s="690"/>
    </row>
    <row r="15885" spans="46:47">
      <c r="AT15885" s="690"/>
      <c r="AU15885" s="690"/>
    </row>
    <row r="15886" spans="46:47">
      <c r="AT15886" s="690"/>
      <c r="AU15886" s="690"/>
    </row>
    <row r="15887" spans="46:47">
      <c r="AT15887" s="690"/>
      <c r="AU15887" s="690"/>
    </row>
    <row r="15888" spans="46:47">
      <c r="AT15888" s="690"/>
      <c r="AU15888" s="690"/>
    </row>
    <row r="15889" spans="46:47">
      <c r="AT15889" s="690"/>
      <c r="AU15889" s="690"/>
    </row>
    <row r="15890" spans="46:47">
      <c r="AT15890" s="690"/>
      <c r="AU15890" s="690"/>
    </row>
    <row r="15891" spans="46:47">
      <c r="AT15891" s="690"/>
      <c r="AU15891" s="690"/>
    </row>
    <row r="15892" spans="46:47">
      <c r="AT15892" s="690"/>
      <c r="AU15892" s="690"/>
    </row>
    <row r="15893" spans="46:47">
      <c r="AT15893" s="690"/>
      <c r="AU15893" s="690"/>
    </row>
    <row r="15894" spans="46:47">
      <c r="AT15894" s="690"/>
      <c r="AU15894" s="690"/>
    </row>
    <row r="15895" spans="46:47">
      <c r="AT15895" s="690"/>
      <c r="AU15895" s="690"/>
    </row>
    <row r="15896" spans="46:47">
      <c r="AT15896" s="690"/>
      <c r="AU15896" s="690"/>
    </row>
    <row r="15897" spans="46:47">
      <c r="AT15897" s="690"/>
      <c r="AU15897" s="690"/>
    </row>
    <row r="15898" spans="46:47">
      <c r="AT15898" s="690"/>
      <c r="AU15898" s="690"/>
    </row>
    <row r="15899" spans="46:47">
      <c r="AT15899" s="690"/>
      <c r="AU15899" s="690"/>
    </row>
    <row r="15900" spans="46:47">
      <c r="AT15900" s="690"/>
      <c r="AU15900" s="690"/>
    </row>
    <row r="15901" spans="46:47">
      <c r="AT15901" s="690"/>
      <c r="AU15901" s="690"/>
    </row>
    <row r="15902" spans="46:47">
      <c r="AT15902" s="690"/>
      <c r="AU15902" s="690"/>
    </row>
    <row r="15903" spans="46:47">
      <c r="AT15903" s="690"/>
      <c r="AU15903" s="690"/>
    </row>
    <row r="15904" spans="46:47">
      <c r="AT15904" s="690"/>
      <c r="AU15904" s="690"/>
    </row>
    <row r="15905" spans="46:47">
      <c r="AT15905" s="690"/>
      <c r="AU15905" s="690"/>
    </row>
    <row r="15906" spans="46:47">
      <c r="AT15906" s="690"/>
      <c r="AU15906" s="690"/>
    </row>
    <row r="15907" spans="46:47">
      <c r="AT15907" s="690"/>
      <c r="AU15907" s="690"/>
    </row>
    <row r="15908" spans="46:47">
      <c r="AT15908" s="690"/>
      <c r="AU15908" s="690"/>
    </row>
    <row r="15909" spans="46:47">
      <c r="AT15909" s="690"/>
      <c r="AU15909" s="690"/>
    </row>
    <row r="15910" spans="46:47">
      <c r="AT15910" s="690"/>
      <c r="AU15910" s="690"/>
    </row>
    <row r="15911" spans="46:47">
      <c r="AT15911" s="690"/>
      <c r="AU15911" s="690"/>
    </row>
    <row r="15912" spans="46:47">
      <c r="AT15912" s="690"/>
      <c r="AU15912" s="690"/>
    </row>
    <row r="15913" spans="46:47">
      <c r="AT15913" s="690"/>
      <c r="AU15913" s="690"/>
    </row>
    <row r="15914" spans="46:47">
      <c r="AT15914" s="690"/>
      <c r="AU15914" s="690"/>
    </row>
    <row r="15915" spans="46:47">
      <c r="AT15915" s="690"/>
      <c r="AU15915" s="690"/>
    </row>
    <row r="15916" spans="46:47">
      <c r="AT15916" s="690"/>
      <c r="AU15916" s="690"/>
    </row>
    <row r="15917" spans="46:47">
      <c r="AT15917" s="690"/>
      <c r="AU15917" s="690"/>
    </row>
    <row r="15918" spans="46:47">
      <c r="AT15918" s="690"/>
      <c r="AU15918" s="690"/>
    </row>
    <row r="15919" spans="46:47">
      <c r="AT15919" s="690"/>
      <c r="AU15919" s="690"/>
    </row>
    <row r="15920" spans="46:47">
      <c r="AT15920" s="690"/>
      <c r="AU15920" s="690"/>
    </row>
    <row r="15921" spans="46:47">
      <c r="AT15921" s="690"/>
      <c r="AU15921" s="690"/>
    </row>
    <row r="15922" spans="46:47">
      <c r="AT15922" s="690"/>
      <c r="AU15922" s="690"/>
    </row>
    <row r="15923" spans="46:47">
      <c r="AT15923" s="690"/>
      <c r="AU15923" s="690"/>
    </row>
    <row r="15924" spans="46:47">
      <c r="AT15924" s="690"/>
      <c r="AU15924" s="690"/>
    </row>
    <row r="15925" spans="46:47">
      <c r="AT15925" s="690"/>
      <c r="AU15925" s="690"/>
    </row>
    <row r="15926" spans="46:47">
      <c r="AT15926" s="690"/>
      <c r="AU15926" s="690"/>
    </row>
    <row r="15927" spans="46:47">
      <c r="AT15927" s="690"/>
      <c r="AU15927" s="690"/>
    </row>
    <row r="15928" spans="46:47">
      <c r="AT15928" s="690"/>
      <c r="AU15928" s="690"/>
    </row>
    <row r="15929" spans="46:47">
      <c r="AT15929" s="690"/>
      <c r="AU15929" s="690"/>
    </row>
    <row r="15930" spans="46:47">
      <c r="AT15930" s="690"/>
      <c r="AU15930" s="690"/>
    </row>
    <row r="15931" spans="46:47">
      <c r="AT15931" s="690"/>
      <c r="AU15931" s="690"/>
    </row>
    <row r="15932" spans="46:47">
      <c r="AT15932" s="690"/>
      <c r="AU15932" s="690"/>
    </row>
    <row r="15933" spans="46:47">
      <c r="AT15933" s="690"/>
      <c r="AU15933" s="690"/>
    </row>
    <row r="15934" spans="46:47">
      <c r="AT15934" s="690"/>
      <c r="AU15934" s="690"/>
    </row>
    <row r="15935" spans="46:47">
      <c r="AT15935" s="690"/>
      <c r="AU15935" s="690"/>
    </row>
    <row r="15936" spans="46:47">
      <c r="AT15936" s="690"/>
      <c r="AU15936" s="690"/>
    </row>
    <row r="15937" spans="46:47">
      <c r="AT15937" s="690"/>
      <c r="AU15937" s="690"/>
    </row>
    <row r="15938" spans="46:47">
      <c r="AT15938" s="690"/>
      <c r="AU15938" s="690"/>
    </row>
    <row r="15939" spans="46:47">
      <c r="AT15939" s="690"/>
      <c r="AU15939" s="690"/>
    </row>
    <row r="15940" spans="46:47">
      <c r="AT15940" s="690"/>
      <c r="AU15940" s="690"/>
    </row>
    <row r="15941" spans="46:47">
      <c r="AT15941" s="690"/>
      <c r="AU15941" s="690"/>
    </row>
    <row r="15942" spans="46:47">
      <c r="AT15942" s="690"/>
      <c r="AU15942" s="690"/>
    </row>
    <row r="15943" spans="46:47">
      <c r="AT15943" s="690"/>
      <c r="AU15943" s="690"/>
    </row>
    <row r="15944" spans="46:47">
      <c r="AT15944" s="690"/>
      <c r="AU15944" s="690"/>
    </row>
    <row r="15945" spans="46:47">
      <c r="AT15945" s="690"/>
      <c r="AU15945" s="690"/>
    </row>
    <row r="15946" spans="46:47">
      <c r="AT15946" s="690"/>
      <c r="AU15946" s="690"/>
    </row>
    <row r="15947" spans="46:47">
      <c r="AT15947" s="690"/>
      <c r="AU15947" s="690"/>
    </row>
    <row r="15948" spans="46:47">
      <c r="AT15948" s="690"/>
      <c r="AU15948" s="690"/>
    </row>
    <row r="15949" spans="46:47">
      <c r="AT15949" s="690"/>
      <c r="AU15949" s="690"/>
    </row>
    <row r="15950" spans="46:47">
      <c r="AT15950" s="690"/>
      <c r="AU15950" s="690"/>
    </row>
    <row r="15951" spans="46:47">
      <c r="AT15951" s="690"/>
      <c r="AU15951" s="690"/>
    </row>
    <row r="15952" spans="46:47">
      <c r="AT15952" s="690"/>
      <c r="AU15952" s="690"/>
    </row>
    <row r="15953" spans="46:47">
      <c r="AT15953" s="690"/>
      <c r="AU15953" s="690"/>
    </row>
    <row r="15954" spans="46:47">
      <c r="AT15954" s="690"/>
      <c r="AU15954" s="690"/>
    </row>
    <row r="15955" spans="46:47">
      <c r="AT15955" s="690"/>
      <c r="AU15955" s="690"/>
    </row>
    <row r="15956" spans="46:47">
      <c r="AT15956" s="690"/>
      <c r="AU15956" s="690"/>
    </row>
    <row r="15957" spans="46:47">
      <c r="AT15957" s="690"/>
      <c r="AU15957" s="690"/>
    </row>
    <row r="15958" spans="46:47">
      <c r="AT15958" s="690"/>
      <c r="AU15958" s="690"/>
    </row>
    <row r="15959" spans="46:47">
      <c r="AT15959" s="690"/>
      <c r="AU15959" s="690"/>
    </row>
    <row r="15960" spans="46:47">
      <c r="AT15960" s="690"/>
      <c r="AU15960" s="690"/>
    </row>
    <row r="15961" spans="46:47">
      <c r="AT15961" s="690"/>
      <c r="AU15961" s="690"/>
    </row>
    <row r="15962" spans="46:47">
      <c r="AT15962" s="690"/>
      <c r="AU15962" s="690"/>
    </row>
    <row r="15963" spans="46:47">
      <c r="AT15963" s="690"/>
      <c r="AU15963" s="690"/>
    </row>
    <row r="15964" spans="46:47">
      <c r="AT15964" s="690"/>
      <c r="AU15964" s="690"/>
    </row>
    <row r="15965" spans="46:47">
      <c r="AT15965" s="690"/>
      <c r="AU15965" s="690"/>
    </row>
    <row r="15966" spans="46:47">
      <c r="AT15966" s="690"/>
      <c r="AU15966" s="690"/>
    </row>
    <row r="15967" spans="46:47">
      <c r="AT15967" s="690"/>
      <c r="AU15967" s="690"/>
    </row>
    <row r="15968" spans="46:47">
      <c r="AT15968" s="690"/>
      <c r="AU15968" s="690"/>
    </row>
    <row r="15969" spans="46:47">
      <c r="AT15969" s="690"/>
      <c r="AU15969" s="690"/>
    </row>
    <row r="15970" spans="46:47">
      <c r="AT15970" s="690"/>
      <c r="AU15970" s="690"/>
    </row>
    <row r="15971" spans="46:47">
      <c r="AT15971" s="690"/>
      <c r="AU15971" s="690"/>
    </row>
    <row r="15972" spans="46:47">
      <c r="AT15972" s="690"/>
      <c r="AU15972" s="690"/>
    </row>
    <row r="15973" spans="46:47">
      <c r="AT15973" s="690"/>
      <c r="AU15973" s="690"/>
    </row>
    <row r="15974" spans="46:47">
      <c r="AT15974" s="690"/>
      <c r="AU15974" s="690"/>
    </row>
    <row r="15975" spans="46:47">
      <c r="AT15975" s="690"/>
      <c r="AU15975" s="690"/>
    </row>
    <row r="15976" spans="46:47">
      <c r="AT15976" s="690"/>
      <c r="AU15976" s="690"/>
    </row>
    <row r="15977" spans="46:47">
      <c r="AT15977" s="690"/>
      <c r="AU15977" s="690"/>
    </row>
    <row r="15978" spans="46:47">
      <c r="AT15978" s="690"/>
      <c r="AU15978" s="690"/>
    </row>
    <row r="15979" spans="46:47">
      <c r="AT15979" s="690"/>
      <c r="AU15979" s="690"/>
    </row>
    <row r="15980" spans="46:47">
      <c r="AT15980" s="690"/>
      <c r="AU15980" s="690"/>
    </row>
    <row r="15981" spans="46:47">
      <c r="AT15981" s="690"/>
      <c r="AU15981" s="690"/>
    </row>
    <row r="15982" spans="46:47">
      <c r="AT15982" s="690"/>
      <c r="AU15982" s="690"/>
    </row>
    <row r="15983" spans="46:47">
      <c r="AT15983" s="690"/>
      <c r="AU15983" s="690"/>
    </row>
    <row r="15984" spans="46:47">
      <c r="AT15984" s="690"/>
      <c r="AU15984" s="690"/>
    </row>
    <row r="15985" spans="46:47">
      <c r="AT15985" s="690"/>
      <c r="AU15985" s="690"/>
    </row>
    <row r="15986" spans="46:47">
      <c r="AT15986" s="690"/>
      <c r="AU15986" s="690"/>
    </row>
    <row r="15987" spans="46:47">
      <c r="AT15987" s="690"/>
      <c r="AU15987" s="690"/>
    </row>
    <row r="15988" spans="46:47">
      <c r="AT15988" s="690"/>
      <c r="AU15988" s="690"/>
    </row>
    <row r="15989" spans="46:47">
      <c r="AT15989" s="690"/>
      <c r="AU15989" s="690"/>
    </row>
    <row r="15990" spans="46:47">
      <c r="AT15990" s="690"/>
      <c r="AU15990" s="690"/>
    </row>
    <row r="15991" spans="46:47">
      <c r="AT15991" s="690"/>
      <c r="AU15991" s="690"/>
    </row>
    <row r="15992" spans="46:47">
      <c r="AT15992" s="690"/>
      <c r="AU15992" s="690"/>
    </row>
    <row r="15993" spans="46:47">
      <c r="AT15993" s="690"/>
      <c r="AU15993" s="690"/>
    </row>
    <row r="15994" spans="46:47">
      <c r="AT15994" s="690"/>
      <c r="AU15994" s="690"/>
    </row>
    <row r="15995" spans="46:47">
      <c r="AT15995" s="690"/>
      <c r="AU15995" s="690"/>
    </row>
    <row r="15996" spans="46:47">
      <c r="AT15996" s="690"/>
      <c r="AU15996" s="690"/>
    </row>
    <row r="15997" spans="46:47">
      <c r="AT15997" s="690"/>
      <c r="AU15997" s="690"/>
    </row>
    <row r="15998" spans="46:47">
      <c r="AT15998" s="690"/>
      <c r="AU15998" s="690"/>
    </row>
    <row r="15999" spans="46:47">
      <c r="AT15999" s="690"/>
      <c r="AU15999" s="690"/>
    </row>
    <row r="16000" spans="46:47">
      <c r="AT16000" s="690"/>
      <c r="AU16000" s="690"/>
    </row>
    <row r="16001" spans="46:47">
      <c r="AT16001" s="690"/>
      <c r="AU16001" s="690"/>
    </row>
    <row r="16002" spans="46:47">
      <c r="AT16002" s="690"/>
      <c r="AU16002" s="690"/>
    </row>
    <row r="16003" spans="46:47">
      <c r="AT16003" s="690"/>
      <c r="AU16003" s="690"/>
    </row>
    <row r="16004" spans="46:47">
      <c r="AT16004" s="690"/>
      <c r="AU16004" s="690"/>
    </row>
    <row r="16005" spans="46:47">
      <c r="AT16005" s="690"/>
      <c r="AU16005" s="690"/>
    </row>
    <row r="16006" spans="46:47">
      <c r="AT16006" s="690"/>
      <c r="AU16006" s="690"/>
    </row>
    <row r="16007" spans="46:47">
      <c r="AT16007" s="690"/>
      <c r="AU16007" s="690"/>
    </row>
    <row r="16008" spans="46:47">
      <c r="AT16008" s="690"/>
      <c r="AU16008" s="690"/>
    </row>
    <row r="16009" spans="46:47">
      <c r="AT16009" s="690"/>
      <c r="AU16009" s="690"/>
    </row>
    <row r="16010" spans="46:47">
      <c r="AT16010" s="690"/>
      <c r="AU16010" s="690"/>
    </row>
    <row r="16011" spans="46:47">
      <c r="AT16011" s="690"/>
      <c r="AU16011" s="690"/>
    </row>
    <row r="16012" spans="46:47">
      <c r="AT16012" s="690"/>
      <c r="AU16012" s="690"/>
    </row>
    <row r="16013" spans="46:47">
      <c r="AT16013" s="690"/>
      <c r="AU16013" s="690"/>
    </row>
    <row r="16014" spans="46:47">
      <c r="AT16014" s="690"/>
      <c r="AU16014" s="690"/>
    </row>
    <row r="16015" spans="46:47">
      <c r="AT16015" s="690"/>
      <c r="AU16015" s="690"/>
    </row>
    <row r="16016" spans="46:47">
      <c r="AT16016" s="690"/>
      <c r="AU16016" s="690"/>
    </row>
    <row r="16017" spans="46:47">
      <c r="AT16017" s="690"/>
      <c r="AU16017" s="690"/>
    </row>
    <row r="16018" spans="46:47">
      <c r="AT16018" s="690"/>
      <c r="AU16018" s="690"/>
    </row>
    <row r="16019" spans="46:47">
      <c r="AT16019" s="690"/>
      <c r="AU16019" s="690"/>
    </row>
    <row r="16020" spans="46:47">
      <c r="AT16020" s="690"/>
      <c r="AU16020" s="690"/>
    </row>
    <row r="16021" spans="46:47">
      <c r="AT16021" s="690"/>
      <c r="AU16021" s="690"/>
    </row>
    <row r="16022" spans="46:47">
      <c r="AT16022" s="690"/>
      <c r="AU16022" s="690"/>
    </row>
    <row r="16023" spans="46:47">
      <c r="AT16023" s="690"/>
      <c r="AU16023" s="690"/>
    </row>
    <row r="16024" spans="46:47">
      <c r="AT16024" s="690"/>
      <c r="AU16024" s="690"/>
    </row>
    <row r="16025" spans="46:47">
      <c r="AT16025" s="690"/>
      <c r="AU16025" s="690"/>
    </row>
    <row r="16026" spans="46:47">
      <c r="AT16026" s="690"/>
      <c r="AU16026" s="690"/>
    </row>
    <row r="16027" spans="46:47">
      <c r="AT16027" s="690"/>
      <c r="AU16027" s="690"/>
    </row>
    <row r="16028" spans="46:47">
      <c r="AT16028" s="690"/>
      <c r="AU16028" s="690"/>
    </row>
    <row r="16029" spans="46:47">
      <c r="AT16029" s="690"/>
      <c r="AU16029" s="690"/>
    </row>
    <row r="16030" spans="46:47">
      <c r="AT16030" s="690"/>
      <c r="AU16030" s="690"/>
    </row>
    <row r="16031" spans="46:47">
      <c r="AT16031" s="690"/>
      <c r="AU16031" s="690"/>
    </row>
    <row r="16032" spans="46:47">
      <c r="AT16032" s="690"/>
      <c r="AU16032" s="690"/>
    </row>
    <row r="16033" spans="46:47">
      <c r="AT16033" s="690"/>
      <c r="AU16033" s="690"/>
    </row>
    <row r="16034" spans="46:47">
      <c r="AT16034" s="690"/>
      <c r="AU16034" s="690"/>
    </row>
    <row r="16035" spans="46:47">
      <c r="AT16035" s="690"/>
      <c r="AU16035" s="690"/>
    </row>
    <row r="16036" spans="46:47">
      <c r="AT16036" s="690"/>
      <c r="AU16036" s="690"/>
    </row>
    <row r="16037" spans="46:47">
      <c r="AT16037" s="690"/>
      <c r="AU16037" s="690"/>
    </row>
    <row r="16038" spans="46:47">
      <c r="AT16038" s="690"/>
      <c r="AU16038" s="690"/>
    </row>
    <row r="16039" spans="46:47">
      <c r="AT16039" s="690"/>
      <c r="AU16039" s="690"/>
    </row>
    <row r="16040" spans="46:47">
      <c r="AT16040" s="690"/>
      <c r="AU16040" s="690"/>
    </row>
    <row r="16041" spans="46:47">
      <c r="AT16041" s="690"/>
      <c r="AU16041" s="690"/>
    </row>
    <row r="16042" spans="46:47">
      <c r="AT16042" s="690"/>
      <c r="AU16042" s="690"/>
    </row>
    <row r="16043" spans="46:47">
      <c r="AT16043" s="690"/>
      <c r="AU16043" s="690"/>
    </row>
    <row r="16044" spans="46:47">
      <c r="AT16044" s="690"/>
      <c r="AU16044" s="690"/>
    </row>
    <row r="16045" spans="46:47">
      <c r="AT16045" s="690"/>
      <c r="AU16045" s="690"/>
    </row>
    <row r="16046" spans="46:47">
      <c r="AT16046" s="690"/>
      <c r="AU16046" s="690"/>
    </row>
    <row r="16047" spans="46:47">
      <c r="AT16047" s="690"/>
      <c r="AU16047" s="690"/>
    </row>
    <row r="16048" spans="46:47">
      <c r="AT16048" s="690"/>
      <c r="AU16048" s="690"/>
    </row>
    <row r="16049" spans="46:47">
      <c r="AT16049" s="690"/>
      <c r="AU16049" s="690"/>
    </row>
    <row r="16050" spans="46:47">
      <c r="AT16050" s="690"/>
      <c r="AU16050" s="690"/>
    </row>
    <row r="16051" spans="46:47">
      <c r="AT16051" s="690"/>
      <c r="AU16051" s="690"/>
    </row>
    <row r="16052" spans="46:47">
      <c r="AT16052" s="690"/>
      <c r="AU16052" s="690"/>
    </row>
    <row r="16053" spans="46:47">
      <c r="AT16053" s="690"/>
      <c r="AU16053" s="690"/>
    </row>
    <row r="16054" spans="46:47">
      <c r="AT16054" s="690"/>
      <c r="AU16054" s="690"/>
    </row>
    <row r="16055" spans="46:47">
      <c r="AT16055" s="690"/>
      <c r="AU16055" s="690"/>
    </row>
    <row r="16056" spans="46:47">
      <c r="AT16056" s="690"/>
      <c r="AU16056" s="690"/>
    </row>
    <row r="16057" spans="46:47">
      <c r="AT16057" s="690"/>
      <c r="AU16057" s="690"/>
    </row>
    <row r="16058" spans="46:47">
      <c r="AT16058" s="690"/>
      <c r="AU16058" s="690"/>
    </row>
    <row r="16059" spans="46:47">
      <c r="AT16059" s="690"/>
      <c r="AU16059" s="690"/>
    </row>
    <row r="16060" spans="46:47">
      <c r="AT16060" s="690"/>
      <c r="AU16060" s="690"/>
    </row>
    <row r="16061" spans="46:47">
      <c r="AT16061" s="690"/>
      <c r="AU16061" s="690"/>
    </row>
    <row r="16062" spans="46:47">
      <c r="AT16062" s="690"/>
      <c r="AU16062" s="690"/>
    </row>
    <row r="16063" spans="46:47">
      <c r="AT16063" s="690"/>
      <c r="AU16063" s="690"/>
    </row>
    <row r="16064" spans="46:47">
      <c r="AT16064" s="690"/>
      <c r="AU16064" s="690"/>
    </row>
    <row r="16065" spans="46:47">
      <c r="AT16065" s="690"/>
      <c r="AU16065" s="690"/>
    </row>
    <row r="16066" spans="46:47">
      <c r="AT16066" s="690"/>
      <c r="AU16066" s="690"/>
    </row>
    <row r="16067" spans="46:47">
      <c r="AT16067" s="690"/>
      <c r="AU16067" s="690"/>
    </row>
    <row r="16068" spans="46:47">
      <c r="AT16068" s="690"/>
      <c r="AU16068" s="690"/>
    </row>
    <row r="16069" spans="46:47">
      <c r="AT16069" s="690"/>
      <c r="AU16069" s="690"/>
    </row>
    <row r="16070" spans="46:47">
      <c r="AT16070" s="690"/>
      <c r="AU16070" s="690"/>
    </row>
    <row r="16071" spans="46:47">
      <c r="AT16071" s="690"/>
      <c r="AU16071" s="690"/>
    </row>
    <row r="16072" spans="46:47">
      <c r="AT16072" s="690"/>
      <c r="AU16072" s="690"/>
    </row>
    <row r="16073" spans="46:47">
      <c r="AT16073" s="690"/>
      <c r="AU16073" s="690"/>
    </row>
    <row r="16074" spans="46:47">
      <c r="AT16074" s="690"/>
      <c r="AU16074" s="690"/>
    </row>
    <row r="16075" spans="46:47">
      <c r="AT16075" s="690"/>
      <c r="AU16075" s="690"/>
    </row>
    <row r="16076" spans="46:47">
      <c r="AT16076" s="690"/>
      <c r="AU16076" s="690"/>
    </row>
    <row r="16077" spans="46:47">
      <c r="AT16077" s="690"/>
      <c r="AU16077" s="690"/>
    </row>
    <row r="16078" spans="46:47">
      <c r="AT16078" s="690"/>
      <c r="AU16078" s="690"/>
    </row>
    <row r="16079" spans="46:47">
      <c r="AT16079" s="690"/>
      <c r="AU16079" s="690"/>
    </row>
    <row r="16080" spans="46:47">
      <c r="AT16080" s="690"/>
      <c r="AU16080" s="690"/>
    </row>
    <row r="16081" spans="46:47">
      <c r="AT16081" s="690"/>
      <c r="AU16081" s="690"/>
    </row>
    <row r="16082" spans="46:47">
      <c r="AT16082" s="690"/>
      <c r="AU16082" s="690"/>
    </row>
    <row r="16083" spans="46:47">
      <c r="AT16083" s="690"/>
      <c r="AU16083" s="690"/>
    </row>
    <row r="16084" spans="46:47">
      <c r="AT16084" s="690"/>
      <c r="AU16084" s="690"/>
    </row>
    <row r="16085" spans="46:47">
      <c r="AT16085" s="690"/>
      <c r="AU16085" s="690"/>
    </row>
    <row r="16086" spans="46:47">
      <c r="AT16086" s="690"/>
      <c r="AU16086" s="690"/>
    </row>
    <row r="16087" spans="46:47">
      <c r="AT16087" s="690"/>
      <c r="AU16087" s="690"/>
    </row>
    <row r="16088" spans="46:47">
      <c r="AT16088" s="690"/>
      <c r="AU16088" s="690"/>
    </row>
    <row r="16089" spans="46:47">
      <c r="AT16089" s="690"/>
      <c r="AU16089" s="690"/>
    </row>
    <row r="16090" spans="46:47">
      <c r="AT16090" s="690"/>
      <c r="AU16090" s="690"/>
    </row>
    <row r="16091" spans="46:47">
      <c r="AT16091" s="690"/>
      <c r="AU16091" s="690"/>
    </row>
    <row r="16092" spans="46:47">
      <c r="AT16092" s="690"/>
      <c r="AU16092" s="690"/>
    </row>
    <row r="16093" spans="46:47">
      <c r="AT16093" s="690"/>
      <c r="AU16093" s="690"/>
    </row>
    <row r="16094" spans="46:47">
      <c r="AT16094" s="690"/>
      <c r="AU16094" s="690"/>
    </row>
    <row r="16095" spans="46:47">
      <c r="AT16095" s="690"/>
      <c r="AU16095" s="690"/>
    </row>
    <row r="16096" spans="46:47">
      <c r="AT16096" s="690"/>
      <c r="AU16096" s="690"/>
    </row>
    <row r="16097" spans="46:47">
      <c r="AT16097" s="690"/>
      <c r="AU16097" s="690"/>
    </row>
    <row r="16098" spans="46:47">
      <c r="AT16098" s="690"/>
      <c r="AU16098" s="690"/>
    </row>
    <row r="16099" spans="46:47">
      <c r="AT16099" s="690"/>
      <c r="AU16099" s="690"/>
    </row>
    <row r="16100" spans="46:47">
      <c r="AT16100" s="690"/>
      <c r="AU16100" s="690"/>
    </row>
    <row r="16101" spans="46:47">
      <c r="AT16101" s="690"/>
      <c r="AU16101" s="690"/>
    </row>
    <row r="16102" spans="46:47">
      <c r="AT16102" s="690"/>
      <c r="AU16102" s="690"/>
    </row>
    <row r="16103" spans="46:47">
      <c r="AT16103" s="690"/>
      <c r="AU16103" s="690"/>
    </row>
    <row r="16104" spans="46:47">
      <c r="AT16104" s="690"/>
      <c r="AU16104" s="690"/>
    </row>
    <row r="16105" spans="46:47">
      <c r="AT16105" s="690"/>
      <c r="AU16105" s="690"/>
    </row>
    <row r="16106" spans="46:47">
      <c r="AT16106" s="690"/>
      <c r="AU16106" s="690"/>
    </row>
    <row r="16107" spans="46:47">
      <c r="AT16107" s="690"/>
      <c r="AU16107" s="690"/>
    </row>
    <row r="16108" spans="46:47">
      <c r="AT16108" s="690"/>
      <c r="AU16108" s="690"/>
    </row>
    <row r="16109" spans="46:47">
      <c r="AT16109" s="690"/>
      <c r="AU16109" s="690"/>
    </row>
    <row r="16110" spans="46:47">
      <c r="AT16110" s="690"/>
      <c r="AU16110" s="690"/>
    </row>
    <row r="16111" spans="46:47">
      <c r="AT16111" s="690"/>
      <c r="AU16111" s="690"/>
    </row>
    <row r="16112" spans="46:47">
      <c r="AT16112" s="690"/>
      <c r="AU16112" s="690"/>
    </row>
    <row r="16113" spans="46:47">
      <c r="AT16113" s="690"/>
      <c r="AU16113" s="690"/>
    </row>
    <row r="16114" spans="46:47">
      <c r="AT16114" s="690"/>
      <c r="AU16114" s="690"/>
    </row>
    <row r="16115" spans="46:47">
      <c r="AT16115" s="690"/>
      <c r="AU16115" s="690"/>
    </row>
    <row r="16116" spans="46:47">
      <c r="AT16116" s="690"/>
      <c r="AU16116" s="690"/>
    </row>
    <row r="16117" spans="46:47">
      <c r="AT16117" s="690"/>
      <c r="AU16117" s="690"/>
    </row>
    <row r="16118" spans="46:47">
      <c r="AT16118" s="690"/>
      <c r="AU16118" s="690"/>
    </row>
    <row r="16119" spans="46:47">
      <c r="AT16119" s="690"/>
      <c r="AU16119" s="690"/>
    </row>
    <row r="16120" spans="46:47">
      <c r="AT16120" s="690"/>
      <c r="AU16120" s="690"/>
    </row>
    <row r="16121" spans="46:47">
      <c r="AT16121" s="690"/>
      <c r="AU16121" s="690"/>
    </row>
    <row r="16122" spans="46:47">
      <c r="AT16122" s="690"/>
      <c r="AU16122" s="690"/>
    </row>
    <row r="16123" spans="46:47">
      <c r="AT16123" s="690"/>
      <c r="AU16123" s="690"/>
    </row>
    <row r="16124" spans="46:47">
      <c r="AT16124" s="690"/>
      <c r="AU16124" s="690"/>
    </row>
    <row r="16125" spans="46:47">
      <c r="AT16125" s="690"/>
      <c r="AU16125" s="690"/>
    </row>
    <row r="16126" spans="46:47">
      <c r="AT16126" s="690"/>
      <c r="AU16126" s="690"/>
    </row>
    <row r="16127" spans="46:47">
      <c r="AT16127" s="690"/>
      <c r="AU16127" s="690"/>
    </row>
    <row r="16128" spans="46:47">
      <c r="AT16128" s="690"/>
      <c r="AU16128" s="690"/>
    </row>
    <row r="16129" spans="46:47">
      <c r="AT16129" s="690"/>
      <c r="AU16129" s="690"/>
    </row>
    <row r="16130" spans="46:47">
      <c r="AT16130" s="690"/>
      <c r="AU16130" s="690"/>
    </row>
    <row r="16131" spans="46:47">
      <c r="AT16131" s="690"/>
      <c r="AU16131" s="690"/>
    </row>
    <row r="16132" spans="46:47">
      <c r="AT16132" s="690"/>
      <c r="AU16132" s="690"/>
    </row>
    <row r="16133" spans="46:47">
      <c r="AT16133" s="690"/>
      <c r="AU16133" s="690"/>
    </row>
    <row r="16134" spans="46:47">
      <c r="AT16134" s="690"/>
      <c r="AU16134" s="690"/>
    </row>
    <row r="16135" spans="46:47">
      <c r="AT16135" s="690"/>
      <c r="AU16135" s="690"/>
    </row>
    <row r="16136" spans="46:47">
      <c r="AT16136" s="690"/>
      <c r="AU16136" s="690"/>
    </row>
    <row r="16137" spans="46:47">
      <c r="AT16137" s="690"/>
      <c r="AU16137" s="690"/>
    </row>
    <row r="16138" spans="46:47">
      <c r="AT16138" s="690"/>
      <c r="AU16138" s="690"/>
    </row>
    <row r="16139" spans="46:47">
      <c r="AT16139" s="690"/>
      <c r="AU16139" s="690"/>
    </row>
    <row r="16140" spans="46:47">
      <c r="AT16140" s="690"/>
      <c r="AU16140" s="690"/>
    </row>
    <row r="16141" spans="46:47">
      <c r="AT16141" s="690"/>
      <c r="AU16141" s="690"/>
    </row>
    <row r="16142" spans="46:47">
      <c r="AT16142" s="690"/>
      <c r="AU16142" s="690"/>
    </row>
    <row r="16143" spans="46:47">
      <c r="AT16143" s="690"/>
      <c r="AU16143" s="690"/>
    </row>
    <row r="16144" spans="46:47">
      <c r="AT16144" s="690"/>
      <c r="AU16144" s="690"/>
    </row>
    <row r="16145" spans="46:47">
      <c r="AT16145" s="690"/>
      <c r="AU16145" s="690"/>
    </row>
    <row r="16146" spans="46:47">
      <c r="AT16146" s="690"/>
      <c r="AU16146" s="690"/>
    </row>
    <row r="16147" spans="46:47">
      <c r="AT16147" s="690"/>
      <c r="AU16147" s="690"/>
    </row>
    <row r="16148" spans="46:47">
      <c r="AT16148" s="690"/>
      <c r="AU16148" s="690"/>
    </row>
    <row r="16149" spans="46:47">
      <c r="AT16149" s="690"/>
      <c r="AU16149" s="690"/>
    </row>
    <row r="16150" spans="46:47">
      <c r="AT16150" s="690"/>
      <c r="AU16150" s="690"/>
    </row>
    <row r="16151" spans="46:47">
      <c r="AT16151" s="690"/>
      <c r="AU16151" s="690"/>
    </row>
    <row r="16152" spans="46:47">
      <c r="AT16152" s="690"/>
      <c r="AU16152" s="690"/>
    </row>
    <row r="16153" spans="46:47">
      <c r="AT16153" s="690"/>
      <c r="AU16153" s="690"/>
    </row>
    <row r="16154" spans="46:47">
      <c r="AT16154" s="690"/>
      <c r="AU16154" s="690"/>
    </row>
    <row r="16155" spans="46:47">
      <c r="AT16155" s="690"/>
      <c r="AU16155" s="690"/>
    </row>
    <row r="16156" spans="46:47">
      <c r="AT16156" s="690"/>
      <c r="AU16156" s="690"/>
    </row>
    <row r="16157" spans="46:47">
      <c r="AT16157" s="690"/>
      <c r="AU16157" s="690"/>
    </row>
    <row r="16158" spans="46:47">
      <c r="AT16158" s="690"/>
      <c r="AU16158" s="690"/>
    </row>
    <row r="16159" spans="46:47">
      <c r="AT16159" s="690"/>
      <c r="AU16159" s="690"/>
    </row>
    <row r="16160" spans="46:47">
      <c r="AT16160" s="690"/>
      <c r="AU16160" s="690"/>
    </row>
    <row r="16161" spans="46:47">
      <c r="AT16161" s="690"/>
      <c r="AU16161" s="690"/>
    </row>
    <row r="16162" spans="46:47">
      <c r="AT16162" s="690"/>
      <c r="AU16162" s="690"/>
    </row>
    <row r="16163" spans="46:47">
      <c r="AT16163" s="690"/>
      <c r="AU16163" s="690"/>
    </row>
    <row r="16164" spans="46:47">
      <c r="AT16164" s="690"/>
      <c r="AU16164" s="690"/>
    </row>
    <row r="16165" spans="46:47">
      <c r="AT16165" s="690"/>
      <c r="AU16165" s="690"/>
    </row>
    <row r="16166" spans="46:47">
      <c r="AT16166" s="690"/>
      <c r="AU16166" s="690"/>
    </row>
    <row r="16167" spans="46:47">
      <c r="AT16167" s="690"/>
      <c r="AU16167" s="690"/>
    </row>
    <row r="16168" spans="46:47">
      <c r="AT16168" s="690"/>
      <c r="AU16168" s="690"/>
    </row>
    <row r="16169" spans="46:47">
      <c r="AT16169" s="690"/>
      <c r="AU16169" s="690"/>
    </row>
    <row r="16170" spans="46:47">
      <c r="AT16170" s="690"/>
      <c r="AU16170" s="690"/>
    </row>
    <row r="16171" spans="46:47">
      <c r="AT16171" s="690"/>
      <c r="AU16171" s="690"/>
    </row>
    <row r="16172" spans="46:47">
      <c r="AT16172" s="690"/>
      <c r="AU16172" s="690"/>
    </row>
    <row r="16173" spans="46:47">
      <c r="AT16173" s="690"/>
      <c r="AU16173" s="690"/>
    </row>
    <row r="16174" spans="46:47">
      <c r="AT16174" s="690"/>
      <c r="AU16174" s="690"/>
    </row>
    <row r="16175" spans="46:47">
      <c r="AT16175" s="690"/>
      <c r="AU16175" s="690"/>
    </row>
    <row r="16176" spans="46:47">
      <c r="AT16176" s="690"/>
      <c r="AU16176" s="690"/>
    </row>
    <row r="16177" spans="46:47">
      <c r="AT16177" s="690"/>
      <c r="AU16177" s="690"/>
    </row>
    <row r="16178" spans="46:47">
      <c r="AT16178" s="690"/>
      <c r="AU16178" s="690"/>
    </row>
    <row r="16179" spans="46:47">
      <c r="AT16179" s="690"/>
      <c r="AU16179" s="690"/>
    </row>
    <row r="16180" spans="46:47">
      <c r="AT16180" s="690"/>
      <c r="AU16180" s="690"/>
    </row>
    <row r="16181" spans="46:47">
      <c r="AT16181" s="690"/>
      <c r="AU16181" s="690"/>
    </row>
    <row r="16182" spans="46:47">
      <c r="AT16182" s="690"/>
      <c r="AU16182" s="690"/>
    </row>
    <row r="16183" spans="46:47">
      <c r="AT16183" s="690"/>
      <c r="AU16183" s="690"/>
    </row>
    <row r="16184" spans="46:47">
      <c r="AT16184" s="690"/>
      <c r="AU16184" s="690"/>
    </row>
    <row r="16185" spans="46:47">
      <c r="AT16185" s="690"/>
      <c r="AU16185" s="690"/>
    </row>
    <row r="16186" spans="46:47">
      <c r="AT16186" s="690"/>
      <c r="AU16186" s="690"/>
    </row>
    <row r="16187" spans="46:47">
      <c r="AT16187" s="690"/>
      <c r="AU16187" s="690"/>
    </row>
    <row r="16188" spans="46:47">
      <c r="AT16188" s="690"/>
      <c r="AU16188" s="690"/>
    </row>
    <row r="16189" spans="46:47">
      <c r="AT16189" s="690"/>
      <c r="AU16189" s="690"/>
    </row>
    <row r="16190" spans="46:47">
      <c r="AT16190" s="690"/>
      <c r="AU16190" s="690"/>
    </row>
    <row r="16191" spans="46:47">
      <c r="AT16191" s="690"/>
      <c r="AU16191" s="690"/>
    </row>
    <row r="16192" spans="46:47">
      <c r="AT16192" s="690"/>
      <c r="AU16192" s="690"/>
    </row>
    <row r="16193" spans="46:47">
      <c r="AT16193" s="690"/>
      <c r="AU16193" s="690"/>
    </row>
    <row r="16194" spans="46:47">
      <c r="AT16194" s="690"/>
      <c r="AU16194" s="690"/>
    </row>
    <row r="16195" spans="46:47">
      <c r="AT16195" s="690"/>
      <c r="AU16195" s="690"/>
    </row>
    <row r="16196" spans="46:47">
      <c r="AT16196" s="690"/>
      <c r="AU16196" s="690"/>
    </row>
    <row r="16197" spans="46:47">
      <c r="AT16197" s="690"/>
      <c r="AU16197" s="690"/>
    </row>
    <row r="16198" spans="46:47">
      <c r="AT16198" s="690"/>
      <c r="AU16198" s="690"/>
    </row>
    <row r="16199" spans="46:47">
      <c r="AT16199" s="690"/>
      <c r="AU16199" s="690"/>
    </row>
    <row r="16200" spans="46:47">
      <c r="AT16200" s="690"/>
      <c r="AU16200" s="690"/>
    </row>
    <row r="16201" spans="46:47">
      <c r="AT16201" s="690"/>
      <c r="AU16201" s="690"/>
    </row>
    <row r="16202" spans="46:47">
      <c r="AT16202" s="690"/>
      <c r="AU16202" s="690"/>
    </row>
    <row r="16203" spans="46:47">
      <c r="AT16203" s="690"/>
      <c r="AU16203" s="690"/>
    </row>
    <row r="16204" spans="46:47">
      <c r="AT16204" s="690"/>
      <c r="AU16204" s="690"/>
    </row>
    <row r="16205" spans="46:47">
      <c r="AT16205" s="690"/>
      <c r="AU16205" s="690"/>
    </row>
    <row r="16206" spans="46:47">
      <c r="AT16206" s="690"/>
      <c r="AU16206" s="690"/>
    </row>
    <row r="16207" spans="46:47">
      <c r="AT16207" s="690"/>
      <c r="AU16207" s="690"/>
    </row>
    <row r="16208" spans="46:47">
      <c r="AT16208" s="690"/>
      <c r="AU16208" s="690"/>
    </row>
    <row r="16209" spans="46:47">
      <c r="AT16209" s="690"/>
      <c r="AU16209" s="690"/>
    </row>
    <row r="16210" spans="46:47">
      <c r="AT16210" s="690"/>
      <c r="AU16210" s="690"/>
    </row>
    <row r="16211" spans="46:47">
      <c r="AT16211" s="690"/>
      <c r="AU16211" s="690"/>
    </row>
    <row r="16212" spans="46:47">
      <c r="AT16212" s="690"/>
      <c r="AU16212" s="690"/>
    </row>
    <row r="16213" spans="46:47">
      <c r="AT16213" s="690"/>
      <c r="AU16213" s="690"/>
    </row>
    <row r="16214" spans="46:47">
      <c r="AT16214" s="690"/>
      <c r="AU16214" s="690"/>
    </row>
    <row r="16215" spans="46:47">
      <c r="AT16215" s="690"/>
      <c r="AU16215" s="690"/>
    </row>
    <row r="16216" spans="46:47">
      <c r="AT16216" s="690"/>
      <c r="AU16216" s="690"/>
    </row>
    <row r="16217" spans="46:47">
      <c r="AT16217" s="690"/>
      <c r="AU16217" s="690"/>
    </row>
    <row r="16218" spans="46:47">
      <c r="AT16218" s="690"/>
      <c r="AU16218" s="690"/>
    </row>
    <row r="16219" spans="46:47">
      <c r="AT16219" s="690"/>
      <c r="AU16219" s="690"/>
    </row>
    <row r="16220" spans="46:47">
      <c r="AT16220" s="690"/>
      <c r="AU16220" s="690"/>
    </row>
    <row r="16221" spans="46:47">
      <c r="AT16221" s="690"/>
      <c r="AU16221" s="690"/>
    </row>
    <row r="16222" spans="46:47">
      <c r="AT16222" s="690"/>
      <c r="AU16222" s="690"/>
    </row>
    <row r="16223" spans="46:47">
      <c r="AT16223" s="690"/>
      <c r="AU16223" s="690"/>
    </row>
    <row r="16224" spans="46:47">
      <c r="AT16224" s="690"/>
      <c r="AU16224" s="690"/>
    </row>
    <row r="16225" spans="46:47">
      <c r="AT16225" s="690"/>
      <c r="AU16225" s="690"/>
    </row>
    <row r="16226" spans="46:47">
      <c r="AT16226" s="690"/>
      <c r="AU16226" s="690"/>
    </row>
    <row r="16227" spans="46:47">
      <c r="AT16227" s="690"/>
      <c r="AU16227" s="690"/>
    </row>
    <row r="16228" spans="46:47">
      <c r="AT16228" s="690"/>
      <c r="AU16228" s="690"/>
    </row>
    <row r="16229" spans="46:47">
      <c r="AT16229" s="690"/>
      <c r="AU16229" s="690"/>
    </row>
    <row r="16230" spans="46:47">
      <c r="AT16230" s="690"/>
      <c r="AU16230" s="690"/>
    </row>
    <row r="16231" spans="46:47">
      <c r="AT16231" s="690"/>
      <c r="AU16231" s="690"/>
    </row>
    <row r="16232" spans="46:47">
      <c r="AT16232" s="690"/>
      <c r="AU16232" s="690"/>
    </row>
    <row r="16233" spans="46:47">
      <c r="AT16233" s="690"/>
      <c r="AU16233" s="690"/>
    </row>
    <row r="16234" spans="46:47">
      <c r="AT16234" s="690"/>
      <c r="AU16234" s="690"/>
    </row>
    <row r="16235" spans="46:47">
      <c r="AT16235" s="690"/>
      <c r="AU16235" s="690"/>
    </row>
    <row r="16236" spans="46:47">
      <c r="AT16236" s="690"/>
      <c r="AU16236" s="690"/>
    </row>
    <row r="16237" spans="46:47">
      <c r="AT16237" s="690"/>
      <c r="AU16237" s="690"/>
    </row>
    <row r="16238" spans="46:47">
      <c r="AT16238" s="690"/>
      <c r="AU16238" s="690"/>
    </row>
    <row r="16239" spans="46:47">
      <c r="AT16239" s="690"/>
      <c r="AU16239" s="690"/>
    </row>
    <row r="16240" spans="46:47">
      <c r="AT16240" s="690"/>
      <c r="AU16240" s="690"/>
    </row>
    <row r="16241" spans="46:47">
      <c r="AT16241" s="690"/>
      <c r="AU16241" s="690"/>
    </row>
    <row r="16242" spans="46:47">
      <c r="AT16242" s="690"/>
      <c r="AU16242" s="690"/>
    </row>
    <row r="16243" spans="46:47">
      <c r="AT16243" s="690"/>
      <c r="AU16243" s="690"/>
    </row>
    <row r="16244" spans="46:47">
      <c r="AT16244" s="690"/>
      <c r="AU16244" s="690"/>
    </row>
    <row r="16245" spans="46:47">
      <c r="AT16245" s="690"/>
      <c r="AU16245" s="690"/>
    </row>
    <row r="16246" spans="46:47">
      <c r="AT16246" s="690"/>
      <c r="AU16246" s="690"/>
    </row>
    <row r="16247" spans="46:47">
      <c r="AT16247" s="690"/>
      <c r="AU16247" s="690"/>
    </row>
    <row r="16248" spans="46:47">
      <c r="AT16248" s="690"/>
      <c r="AU16248" s="690"/>
    </row>
    <row r="16249" spans="46:47">
      <c r="AT16249" s="690"/>
      <c r="AU16249" s="690"/>
    </row>
    <row r="16250" spans="46:47">
      <c r="AT16250" s="690"/>
      <c r="AU16250" s="690"/>
    </row>
    <row r="16251" spans="46:47">
      <c r="AT16251" s="690"/>
      <c r="AU16251" s="690"/>
    </row>
    <row r="16252" spans="46:47">
      <c r="AT16252" s="690"/>
      <c r="AU16252" s="690"/>
    </row>
    <row r="16253" spans="46:47">
      <c r="AT16253" s="690"/>
      <c r="AU16253" s="690"/>
    </row>
    <row r="16254" spans="46:47">
      <c r="AT16254" s="690"/>
      <c r="AU16254" s="690"/>
    </row>
    <row r="16255" spans="46:47">
      <c r="AT16255" s="690"/>
      <c r="AU16255" s="690"/>
    </row>
    <row r="16256" spans="46:47">
      <c r="AT16256" s="690"/>
      <c r="AU16256" s="690"/>
    </row>
    <row r="16257" spans="46:47">
      <c r="AT16257" s="690"/>
      <c r="AU16257" s="690"/>
    </row>
    <row r="16258" spans="46:47">
      <c r="AT16258" s="690"/>
      <c r="AU16258" s="690"/>
    </row>
    <row r="16259" spans="46:47">
      <c r="AT16259" s="690"/>
      <c r="AU16259" s="690"/>
    </row>
    <row r="16260" spans="46:47">
      <c r="AT16260" s="690"/>
      <c r="AU16260" s="690"/>
    </row>
    <row r="16261" spans="46:47">
      <c r="AT16261" s="690"/>
      <c r="AU16261" s="690"/>
    </row>
    <row r="16262" spans="46:47">
      <c r="AT16262" s="690"/>
      <c r="AU16262" s="690"/>
    </row>
    <row r="16263" spans="46:47">
      <c r="AT16263" s="690"/>
      <c r="AU16263" s="690"/>
    </row>
    <row r="16264" spans="46:47">
      <c r="AT16264" s="690"/>
      <c r="AU16264" s="690"/>
    </row>
    <row r="16265" spans="46:47">
      <c r="AT16265" s="690"/>
      <c r="AU16265" s="690"/>
    </row>
    <row r="16266" spans="46:47">
      <c r="AT16266" s="690"/>
      <c r="AU16266" s="690"/>
    </row>
    <row r="16267" spans="46:47">
      <c r="AT16267" s="690"/>
      <c r="AU16267" s="690"/>
    </row>
    <row r="16268" spans="46:47">
      <c r="AT16268" s="690"/>
      <c r="AU16268" s="690"/>
    </row>
    <row r="16269" spans="46:47">
      <c r="AT16269" s="690"/>
      <c r="AU16269" s="690"/>
    </row>
    <row r="16270" spans="46:47">
      <c r="AT16270" s="690"/>
      <c r="AU16270" s="690"/>
    </row>
    <row r="16271" spans="46:47">
      <c r="AT16271" s="690"/>
      <c r="AU16271" s="690"/>
    </row>
    <row r="16272" spans="46:47">
      <c r="AT16272" s="690"/>
      <c r="AU16272" s="690"/>
    </row>
    <row r="16273" spans="46:47">
      <c r="AT16273" s="690"/>
      <c r="AU16273" s="690"/>
    </row>
    <row r="16274" spans="46:47">
      <c r="AT16274" s="690"/>
      <c r="AU16274" s="690"/>
    </row>
    <row r="16275" spans="46:47">
      <c r="AT16275" s="690"/>
      <c r="AU16275" s="690"/>
    </row>
    <row r="16276" spans="46:47">
      <c r="AT16276" s="690"/>
      <c r="AU16276" s="690"/>
    </row>
    <row r="16277" spans="46:47">
      <c r="AT16277" s="690"/>
      <c r="AU16277" s="690"/>
    </row>
    <row r="16278" spans="46:47">
      <c r="AT16278" s="690"/>
      <c r="AU16278" s="690"/>
    </row>
    <row r="16279" spans="46:47">
      <c r="AT16279" s="690"/>
      <c r="AU16279" s="690"/>
    </row>
    <row r="16280" spans="46:47">
      <c r="AT16280" s="690"/>
      <c r="AU16280" s="690"/>
    </row>
    <row r="16281" spans="46:47">
      <c r="AT16281" s="690"/>
      <c r="AU16281" s="690"/>
    </row>
    <row r="16282" spans="46:47">
      <c r="AT16282" s="690"/>
      <c r="AU16282" s="690"/>
    </row>
    <row r="16283" spans="46:47">
      <c r="AT16283" s="690"/>
      <c r="AU16283" s="690"/>
    </row>
    <row r="16284" spans="46:47">
      <c r="AT16284" s="690"/>
      <c r="AU16284" s="690"/>
    </row>
    <row r="16285" spans="46:47">
      <c r="AT16285" s="690"/>
      <c r="AU16285" s="690"/>
    </row>
    <row r="16286" spans="46:47">
      <c r="AT16286" s="690"/>
      <c r="AU16286" s="690"/>
    </row>
    <row r="16287" spans="46:47">
      <c r="AT16287" s="690"/>
      <c r="AU16287" s="690"/>
    </row>
    <row r="16288" spans="46:47">
      <c r="AT16288" s="690"/>
      <c r="AU16288" s="690"/>
    </row>
    <row r="16289" spans="46:47">
      <c r="AT16289" s="690"/>
      <c r="AU16289" s="690"/>
    </row>
    <row r="16290" spans="46:47">
      <c r="AT16290" s="690"/>
      <c r="AU16290" s="690"/>
    </row>
    <row r="16291" spans="46:47">
      <c r="AT16291" s="690"/>
      <c r="AU16291" s="690"/>
    </row>
    <row r="16292" spans="46:47">
      <c r="AT16292" s="690"/>
      <c r="AU16292" s="690"/>
    </row>
    <row r="16293" spans="46:47">
      <c r="AT16293" s="690"/>
      <c r="AU16293" s="690"/>
    </row>
    <row r="16294" spans="46:47">
      <c r="AT16294" s="690"/>
      <c r="AU16294" s="690"/>
    </row>
    <row r="16295" spans="46:47">
      <c r="AT16295" s="690"/>
      <c r="AU16295" s="690"/>
    </row>
    <row r="16296" spans="46:47">
      <c r="AT16296" s="690"/>
      <c r="AU16296" s="690"/>
    </row>
    <row r="16297" spans="46:47">
      <c r="AT16297" s="690"/>
      <c r="AU16297" s="690"/>
    </row>
    <row r="16298" spans="46:47">
      <c r="AT16298" s="690"/>
      <c r="AU16298" s="690"/>
    </row>
    <row r="16299" spans="46:47">
      <c r="AT16299" s="690"/>
      <c r="AU16299" s="690"/>
    </row>
    <row r="16300" spans="46:47">
      <c r="AT16300" s="690"/>
      <c r="AU16300" s="690"/>
    </row>
    <row r="16301" spans="46:47">
      <c r="AT16301" s="690"/>
      <c r="AU16301" s="690"/>
    </row>
    <row r="16302" spans="46:47">
      <c r="AT16302" s="690"/>
      <c r="AU16302" s="690"/>
    </row>
    <row r="16303" spans="46:47">
      <c r="AT16303" s="690"/>
      <c r="AU16303" s="690"/>
    </row>
    <row r="16304" spans="46:47">
      <c r="AT16304" s="690"/>
      <c r="AU16304" s="690"/>
    </row>
    <row r="16305" spans="46:47">
      <c r="AT16305" s="690"/>
      <c r="AU16305" s="690"/>
    </row>
    <row r="16306" spans="46:47">
      <c r="AT16306" s="690"/>
      <c r="AU16306" s="690"/>
    </row>
    <row r="16307" spans="46:47">
      <c r="AT16307" s="690"/>
      <c r="AU16307" s="690"/>
    </row>
    <row r="16308" spans="46:47">
      <c r="AT16308" s="690"/>
      <c r="AU16308" s="690"/>
    </row>
    <row r="16309" spans="46:47">
      <c r="AT16309" s="690"/>
      <c r="AU16309" s="690"/>
    </row>
    <row r="16310" spans="46:47">
      <c r="AT16310" s="690"/>
      <c r="AU16310" s="690"/>
    </row>
    <row r="16311" spans="46:47">
      <c r="AT16311" s="690"/>
      <c r="AU16311" s="690"/>
    </row>
    <row r="16312" spans="46:47">
      <c r="AT16312" s="690"/>
      <c r="AU16312" s="690"/>
    </row>
    <row r="16313" spans="46:47">
      <c r="AT16313" s="690"/>
      <c r="AU16313" s="690"/>
    </row>
    <row r="16314" spans="46:47">
      <c r="AT16314" s="690"/>
      <c r="AU16314" s="690"/>
    </row>
    <row r="16315" spans="46:47">
      <c r="AT16315" s="690"/>
      <c r="AU16315" s="690"/>
    </row>
    <row r="16316" spans="46:47">
      <c r="AT16316" s="690"/>
      <c r="AU16316" s="690"/>
    </row>
    <row r="16317" spans="46:47">
      <c r="AT16317" s="690"/>
      <c r="AU16317" s="690"/>
    </row>
    <row r="16318" spans="46:47">
      <c r="AT16318" s="690"/>
      <c r="AU16318" s="690"/>
    </row>
    <row r="16319" spans="46:47">
      <c r="AT16319" s="690"/>
      <c r="AU16319" s="690"/>
    </row>
    <row r="16320" spans="46:47">
      <c r="AT16320" s="690"/>
      <c r="AU16320" s="690"/>
    </row>
    <row r="16321" spans="46:47">
      <c r="AT16321" s="690"/>
      <c r="AU16321" s="690"/>
    </row>
    <row r="16322" spans="46:47">
      <c r="AT16322" s="690"/>
      <c r="AU16322" s="690"/>
    </row>
    <row r="16323" spans="46:47">
      <c r="AT16323" s="690"/>
      <c r="AU16323" s="690"/>
    </row>
    <row r="16324" spans="46:47">
      <c r="AT16324" s="690"/>
      <c r="AU16324" s="690"/>
    </row>
    <row r="16325" spans="46:47">
      <c r="AT16325" s="690"/>
      <c r="AU16325" s="690"/>
    </row>
    <row r="16326" spans="46:47">
      <c r="AT16326" s="690"/>
      <c r="AU16326" s="690"/>
    </row>
    <row r="16327" spans="46:47">
      <c r="AT16327" s="690"/>
      <c r="AU16327" s="690"/>
    </row>
    <row r="16328" spans="46:47">
      <c r="AT16328" s="690"/>
      <c r="AU16328" s="690"/>
    </row>
    <row r="16329" spans="46:47">
      <c r="AT16329" s="690"/>
      <c r="AU16329" s="690"/>
    </row>
    <row r="16330" spans="46:47">
      <c r="AT16330" s="690"/>
      <c r="AU16330" s="690"/>
    </row>
    <row r="16331" spans="46:47">
      <c r="AT16331" s="690"/>
      <c r="AU16331" s="690"/>
    </row>
    <row r="16332" spans="46:47">
      <c r="AT16332" s="690"/>
      <c r="AU16332" s="690"/>
    </row>
    <row r="16333" spans="46:47">
      <c r="AT16333" s="690"/>
      <c r="AU16333" s="690"/>
    </row>
    <row r="16334" spans="46:47">
      <c r="AT16334" s="690"/>
      <c r="AU16334" s="690"/>
    </row>
    <row r="16335" spans="46:47">
      <c r="AT16335" s="690"/>
      <c r="AU16335" s="690"/>
    </row>
    <row r="16336" spans="46:47">
      <c r="AT16336" s="690"/>
      <c r="AU16336" s="690"/>
    </row>
    <row r="16337" spans="46:47">
      <c r="AT16337" s="690"/>
      <c r="AU16337" s="690"/>
    </row>
    <row r="16338" spans="46:47">
      <c r="AT16338" s="690"/>
      <c r="AU16338" s="690"/>
    </row>
    <row r="16339" spans="46:47">
      <c r="AT16339" s="690"/>
      <c r="AU16339" s="690"/>
    </row>
    <row r="16340" spans="46:47">
      <c r="AT16340" s="690"/>
      <c r="AU16340" s="690"/>
    </row>
    <row r="16341" spans="46:47">
      <c r="AT16341" s="690"/>
      <c r="AU16341" s="690"/>
    </row>
    <row r="16342" spans="46:47">
      <c r="AT16342" s="690"/>
      <c r="AU16342" s="690"/>
    </row>
    <row r="16343" spans="46:47">
      <c r="AT16343" s="690"/>
      <c r="AU16343" s="690"/>
    </row>
    <row r="16344" spans="46:47">
      <c r="AT16344" s="690"/>
      <c r="AU16344" s="690"/>
    </row>
    <row r="16345" spans="46:47">
      <c r="AT16345" s="690"/>
      <c r="AU16345" s="690"/>
    </row>
    <row r="16346" spans="46:47">
      <c r="AT16346" s="690"/>
      <c r="AU16346" s="690"/>
    </row>
    <row r="16347" spans="46:47">
      <c r="AT16347" s="690"/>
      <c r="AU16347" s="690"/>
    </row>
    <row r="16348" spans="46:47">
      <c r="AT16348" s="690"/>
      <c r="AU16348" s="690"/>
    </row>
    <row r="16349" spans="46:47">
      <c r="AT16349" s="690"/>
      <c r="AU16349" s="690"/>
    </row>
    <row r="16350" spans="46:47">
      <c r="AT16350" s="690"/>
      <c r="AU16350" s="690"/>
    </row>
    <row r="16351" spans="46:47">
      <c r="AT16351" s="690"/>
      <c r="AU16351" s="690"/>
    </row>
    <row r="16352" spans="46:47">
      <c r="AT16352" s="690"/>
      <c r="AU16352" s="690"/>
    </row>
    <row r="16353" spans="46:47">
      <c r="AT16353" s="690"/>
      <c r="AU16353" s="690"/>
    </row>
    <row r="16354" spans="46:47">
      <c r="AT16354" s="690"/>
      <c r="AU16354" s="690"/>
    </row>
    <row r="16355" spans="46:47">
      <c r="AT16355" s="690"/>
      <c r="AU16355" s="690"/>
    </row>
    <row r="16356" spans="46:47">
      <c r="AT16356" s="690"/>
      <c r="AU16356" s="690"/>
    </row>
    <row r="16357" spans="46:47">
      <c r="AT16357" s="690"/>
      <c r="AU16357" s="690"/>
    </row>
    <row r="16358" spans="46:47">
      <c r="AT16358" s="690"/>
      <c r="AU16358" s="690"/>
    </row>
    <row r="16359" spans="46:47">
      <c r="AT16359" s="690"/>
      <c r="AU16359" s="690"/>
    </row>
    <row r="16360" spans="46:47">
      <c r="AT16360" s="690"/>
      <c r="AU16360" s="690"/>
    </row>
    <row r="16361" spans="46:47">
      <c r="AT16361" s="690"/>
      <c r="AU16361" s="690"/>
    </row>
    <row r="16362" spans="46:47">
      <c r="AT16362" s="690"/>
      <c r="AU16362" s="690"/>
    </row>
    <row r="16363" spans="46:47">
      <c r="AT16363" s="690"/>
      <c r="AU16363" s="690"/>
    </row>
    <row r="16364" spans="46:47">
      <c r="AT16364" s="690"/>
      <c r="AU16364" s="690"/>
    </row>
    <row r="16365" spans="46:47">
      <c r="AT16365" s="690"/>
      <c r="AU16365" s="690"/>
    </row>
    <row r="16366" spans="46:47">
      <c r="AT16366" s="690"/>
      <c r="AU16366" s="690"/>
    </row>
    <row r="16367" spans="46:47">
      <c r="AT16367" s="690"/>
      <c r="AU16367" s="690"/>
    </row>
    <row r="16368" spans="46:47">
      <c r="AT16368" s="690"/>
      <c r="AU16368" s="690"/>
    </row>
    <row r="16369" spans="46:47">
      <c r="AT16369" s="690"/>
      <c r="AU16369" s="690"/>
    </row>
    <row r="16370" spans="46:47">
      <c r="AT16370" s="690"/>
      <c r="AU16370" s="690"/>
    </row>
    <row r="16371" spans="46:47">
      <c r="AT16371" s="690"/>
      <c r="AU16371" s="690"/>
    </row>
    <row r="16372" spans="46:47">
      <c r="AT16372" s="690"/>
      <c r="AU16372" s="690"/>
    </row>
    <row r="16373" spans="46:47">
      <c r="AT16373" s="690"/>
      <c r="AU16373" s="690"/>
    </row>
    <row r="16374" spans="46:47">
      <c r="AT16374" s="690"/>
      <c r="AU16374" s="690"/>
    </row>
    <row r="16375" spans="46:47">
      <c r="AT16375" s="690"/>
      <c r="AU16375" s="690"/>
    </row>
    <row r="16376" spans="46:47">
      <c r="AT16376" s="690"/>
      <c r="AU16376" s="690"/>
    </row>
    <row r="16377" spans="46:47">
      <c r="AT16377" s="690"/>
      <c r="AU16377" s="690"/>
    </row>
    <row r="16378" spans="46:47">
      <c r="AT16378" s="690"/>
      <c r="AU16378" s="690"/>
    </row>
    <row r="16379" spans="46:47">
      <c r="AT16379" s="690"/>
      <c r="AU16379" s="690"/>
    </row>
    <row r="16380" spans="46:47">
      <c r="AT16380" s="690"/>
      <c r="AU16380" s="690"/>
    </row>
    <row r="16381" spans="46:47">
      <c r="AT16381" s="690"/>
      <c r="AU16381" s="690"/>
    </row>
    <row r="16382" spans="46:47">
      <c r="AT16382" s="690"/>
      <c r="AU16382" s="690"/>
    </row>
    <row r="16383" spans="46:47">
      <c r="AT16383" s="690"/>
      <c r="AU16383" s="690"/>
    </row>
    <row r="16384" spans="46:47">
      <c r="AT16384" s="690"/>
      <c r="AU16384" s="690"/>
    </row>
    <row r="16385" spans="46:47">
      <c r="AT16385" s="690"/>
      <c r="AU16385" s="690"/>
    </row>
    <row r="16386" spans="46:47">
      <c r="AT16386" s="690"/>
      <c r="AU16386" s="690"/>
    </row>
    <row r="16387" spans="46:47">
      <c r="AT16387" s="690"/>
      <c r="AU16387" s="690"/>
    </row>
    <row r="16388" spans="46:47">
      <c r="AT16388" s="690"/>
      <c r="AU16388" s="690"/>
    </row>
    <row r="16389" spans="46:47">
      <c r="AT16389" s="690"/>
      <c r="AU16389" s="690"/>
    </row>
    <row r="16390" spans="46:47">
      <c r="AT16390" s="690"/>
      <c r="AU16390" s="690"/>
    </row>
    <row r="16391" spans="46:47">
      <c r="AT16391" s="690"/>
      <c r="AU16391" s="690"/>
    </row>
    <row r="16392" spans="46:47">
      <c r="AT16392" s="690"/>
      <c r="AU16392" s="690"/>
    </row>
    <row r="16393" spans="46:47">
      <c r="AT16393" s="690"/>
      <c r="AU16393" s="690"/>
    </row>
    <row r="16394" spans="46:47">
      <c r="AT16394" s="690"/>
      <c r="AU16394" s="690"/>
    </row>
    <row r="16395" spans="46:47">
      <c r="AT16395" s="690"/>
      <c r="AU16395" s="690"/>
    </row>
    <row r="16396" spans="46:47">
      <c r="AT16396" s="690"/>
      <c r="AU16396" s="690"/>
    </row>
    <row r="16397" spans="46:47">
      <c r="AT16397" s="690"/>
      <c r="AU16397" s="690"/>
    </row>
    <row r="16398" spans="46:47">
      <c r="AT16398" s="690"/>
      <c r="AU16398" s="690"/>
    </row>
    <row r="16399" spans="46:47">
      <c r="AT16399" s="690"/>
      <c r="AU16399" s="690"/>
    </row>
    <row r="16400" spans="46:47">
      <c r="AT16400" s="690"/>
      <c r="AU16400" s="690"/>
    </row>
    <row r="16401" spans="46:47">
      <c r="AT16401" s="690"/>
      <c r="AU16401" s="690"/>
    </row>
    <row r="16402" spans="46:47">
      <c r="AT16402" s="690"/>
      <c r="AU16402" s="690"/>
    </row>
    <row r="16403" spans="46:47">
      <c r="AT16403" s="690"/>
      <c r="AU16403" s="690"/>
    </row>
    <row r="16404" spans="46:47">
      <c r="AT16404" s="690"/>
      <c r="AU16404" s="690"/>
    </row>
    <row r="16405" spans="46:47">
      <c r="AT16405" s="690"/>
      <c r="AU16405" s="690"/>
    </row>
    <row r="16406" spans="46:47">
      <c r="AT16406" s="690"/>
      <c r="AU16406" s="690"/>
    </row>
    <row r="16407" spans="46:47">
      <c r="AT16407" s="690"/>
      <c r="AU16407" s="690"/>
    </row>
    <row r="16408" spans="46:47">
      <c r="AT16408" s="690"/>
      <c r="AU16408" s="690"/>
    </row>
    <row r="16409" spans="46:47">
      <c r="AT16409" s="690"/>
      <c r="AU16409" s="690"/>
    </row>
    <row r="16410" spans="46:47">
      <c r="AT16410" s="690"/>
      <c r="AU16410" s="690"/>
    </row>
    <row r="16411" spans="46:47">
      <c r="AT16411" s="690"/>
      <c r="AU16411" s="690"/>
    </row>
    <row r="16412" spans="46:47">
      <c r="AT16412" s="690"/>
      <c r="AU16412" s="690"/>
    </row>
    <row r="16413" spans="46:47">
      <c r="AT16413" s="690"/>
      <c r="AU16413" s="690"/>
    </row>
    <row r="16414" spans="46:47">
      <c r="AT16414" s="690"/>
      <c r="AU16414" s="690"/>
    </row>
    <row r="16415" spans="46:47">
      <c r="AT16415" s="690"/>
      <c r="AU16415" s="690"/>
    </row>
    <row r="16416" spans="46:47">
      <c r="AT16416" s="690"/>
      <c r="AU16416" s="690"/>
    </row>
    <row r="16417" spans="46:47">
      <c r="AT16417" s="690"/>
      <c r="AU16417" s="690"/>
    </row>
    <row r="16418" spans="46:47">
      <c r="AT16418" s="690"/>
      <c r="AU16418" s="690"/>
    </row>
    <row r="16419" spans="46:47">
      <c r="AT16419" s="690"/>
      <c r="AU16419" s="690"/>
    </row>
    <row r="16420" spans="46:47">
      <c r="AT16420" s="690"/>
      <c r="AU16420" s="690"/>
    </row>
    <row r="16421" spans="46:47">
      <c r="AT16421" s="690"/>
      <c r="AU16421" s="690"/>
    </row>
    <row r="16422" spans="46:47">
      <c r="AT16422" s="690"/>
      <c r="AU16422" s="690"/>
    </row>
    <row r="16423" spans="46:47">
      <c r="AT16423" s="690"/>
      <c r="AU16423" s="690"/>
    </row>
    <row r="16424" spans="46:47">
      <c r="AT16424" s="690"/>
      <c r="AU16424" s="690"/>
    </row>
    <row r="16425" spans="46:47">
      <c r="AT16425" s="690"/>
      <c r="AU16425" s="690"/>
    </row>
    <row r="16426" spans="46:47">
      <c r="AT16426" s="690"/>
      <c r="AU16426" s="690"/>
    </row>
    <row r="16427" spans="46:47">
      <c r="AT16427" s="690"/>
      <c r="AU16427" s="690"/>
    </row>
    <row r="16428" spans="46:47">
      <c r="AT16428" s="690"/>
      <c r="AU16428" s="690"/>
    </row>
    <row r="16429" spans="46:47">
      <c r="AT16429" s="690"/>
      <c r="AU16429" s="690"/>
    </row>
    <row r="16430" spans="46:47">
      <c r="AT16430" s="690"/>
      <c r="AU16430" s="690"/>
    </row>
    <row r="16431" spans="46:47">
      <c r="AT16431" s="690"/>
      <c r="AU16431" s="690"/>
    </row>
    <row r="16432" spans="46:47">
      <c r="AT16432" s="690"/>
      <c r="AU16432" s="690"/>
    </row>
    <row r="16433" spans="46:47">
      <c r="AT16433" s="690"/>
      <c r="AU16433" s="690"/>
    </row>
    <row r="16434" spans="46:47">
      <c r="AT16434" s="690"/>
      <c r="AU16434" s="690"/>
    </row>
    <row r="16435" spans="46:47">
      <c r="AT16435" s="690"/>
      <c r="AU16435" s="690"/>
    </row>
    <row r="16436" spans="46:47">
      <c r="AT16436" s="690"/>
      <c r="AU16436" s="690"/>
    </row>
    <row r="16437" spans="46:47">
      <c r="AT16437" s="690"/>
      <c r="AU16437" s="690"/>
    </row>
    <row r="16438" spans="46:47">
      <c r="AT16438" s="690"/>
      <c r="AU16438" s="690"/>
    </row>
    <row r="16439" spans="46:47">
      <c r="AT16439" s="690"/>
      <c r="AU16439" s="690"/>
    </row>
    <row r="16440" spans="46:47">
      <c r="AT16440" s="690"/>
      <c r="AU16440" s="690"/>
    </row>
    <row r="16441" spans="46:47">
      <c r="AT16441" s="690"/>
      <c r="AU16441" s="690"/>
    </row>
    <row r="16442" spans="46:47">
      <c r="AT16442" s="690"/>
      <c r="AU16442" s="690"/>
    </row>
    <row r="16443" spans="46:47">
      <c r="AT16443" s="690"/>
      <c r="AU16443" s="690"/>
    </row>
    <row r="16444" spans="46:47">
      <c r="AT16444" s="690"/>
      <c r="AU16444" s="690"/>
    </row>
    <row r="16445" spans="46:47">
      <c r="AT16445" s="690"/>
      <c r="AU16445" s="690"/>
    </row>
    <row r="16446" spans="46:47">
      <c r="AT16446" s="690"/>
      <c r="AU16446" s="690"/>
    </row>
    <row r="16447" spans="46:47">
      <c r="AT16447" s="690"/>
      <c r="AU16447" s="690"/>
    </row>
    <row r="16448" spans="46:47">
      <c r="AT16448" s="690"/>
      <c r="AU16448" s="690"/>
    </row>
    <row r="16449" spans="46:47">
      <c r="AT16449" s="690"/>
      <c r="AU16449" s="690"/>
    </row>
    <row r="16450" spans="46:47">
      <c r="AT16450" s="690"/>
      <c r="AU16450" s="690"/>
    </row>
    <row r="16451" spans="46:47">
      <c r="AT16451" s="690"/>
      <c r="AU16451" s="690"/>
    </row>
    <row r="16452" spans="46:47">
      <c r="AT16452" s="690"/>
      <c r="AU16452" s="690"/>
    </row>
    <row r="16453" spans="46:47">
      <c r="AT16453" s="690"/>
      <c r="AU16453" s="690"/>
    </row>
    <row r="16454" spans="46:47">
      <c r="AT16454" s="690"/>
      <c r="AU16454" s="690"/>
    </row>
    <row r="16455" spans="46:47">
      <c r="AT16455" s="690"/>
      <c r="AU16455" s="690"/>
    </row>
    <row r="16456" spans="46:47">
      <c r="AT16456" s="690"/>
      <c r="AU16456" s="690"/>
    </row>
    <row r="16457" spans="46:47">
      <c r="AT16457" s="690"/>
      <c r="AU16457" s="690"/>
    </row>
    <row r="16458" spans="46:47">
      <c r="AT16458" s="690"/>
      <c r="AU16458" s="690"/>
    </row>
    <row r="16459" spans="46:47">
      <c r="AT16459" s="690"/>
      <c r="AU16459" s="690"/>
    </row>
    <row r="16460" spans="46:47">
      <c r="AT16460" s="690"/>
      <c r="AU16460" s="690"/>
    </row>
    <row r="16461" spans="46:47">
      <c r="AT16461" s="690"/>
      <c r="AU16461" s="690"/>
    </row>
    <row r="16462" spans="46:47">
      <c r="AT16462" s="690"/>
      <c r="AU16462" s="690"/>
    </row>
    <row r="16463" spans="46:47">
      <c r="AT16463" s="690"/>
      <c r="AU16463" s="690"/>
    </row>
    <row r="16464" spans="46:47">
      <c r="AT16464" s="690"/>
      <c r="AU16464" s="690"/>
    </row>
    <row r="16465" spans="46:47">
      <c r="AT16465" s="690"/>
      <c r="AU16465" s="690"/>
    </row>
    <row r="16466" spans="46:47">
      <c r="AT16466" s="690"/>
      <c r="AU16466" s="690"/>
    </row>
    <row r="16467" spans="46:47">
      <c r="AT16467" s="690"/>
      <c r="AU16467" s="690"/>
    </row>
    <row r="16468" spans="46:47">
      <c r="AT16468" s="690"/>
      <c r="AU16468" s="690"/>
    </row>
    <row r="16469" spans="46:47">
      <c r="AT16469" s="690"/>
      <c r="AU16469" s="690"/>
    </row>
    <row r="16470" spans="46:47">
      <c r="AT16470" s="690"/>
      <c r="AU16470" s="690"/>
    </row>
    <row r="16471" spans="46:47">
      <c r="AT16471" s="690"/>
      <c r="AU16471" s="690"/>
    </row>
    <row r="16472" spans="46:47">
      <c r="AT16472" s="690"/>
      <c r="AU16472" s="690"/>
    </row>
    <row r="16473" spans="46:47">
      <c r="AT16473" s="690"/>
      <c r="AU16473" s="690"/>
    </row>
    <row r="16474" spans="46:47">
      <c r="AT16474" s="690"/>
      <c r="AU16474" s="690"/>
    </row>
    <row r="16475" spans="46:47">
      <c r="AT16475" s="690"/>
      <c r="AU16475" s="690"/>
    </row>
    <row r="16476" spans="46:47">
      <c r="AT16476" s="690"/>
      <c r="AU16476" s="690"/>
    </row>
    <row r="16477" spans="46:47">
      <c r="AT16477" s="690"/>
      <c r="AU16477" s="690"/>
    </row>
    <row r="16478" spans="46:47">
      <c r="AT16478" s="690"/>
      <c r="AU16478" s="690"/>
    </row>
    <row r="16479" spans="46:47">
      <c r="AT16479" s="690"/>
      <c r="AU16479" s="690"/>
    </row>
    <row r="16480" spans="46:47">
      <c r="AT16480" s="690"/>
      <c r="AU16480" s="690"/>
    </row>
    <row r="16481" spans="46:47">
      <c r="AT16481" s="690"/>
      <c r="AU16481" s="690"/>
    </row>
    <row r="16482" spans="46:47">
      <c r="AT16482" s="690"/>
      <c r="AU16482" s="690"/>
    </row>
    <row r="16483" spans="46:47">
      <c r="AT16483" s="690"/>
      <c r="AU16483" s="690"/>
    </row>
    <row r="16484" spans="46:47">
      <c r="AT16484" s="690"/>
      <c r="AU16484" s="690"/>
    </row>
    <row r="16485" spans="46:47">
      <c r="AT16485" s="690"/>
      <c r="AU16485" s="690"/>
    </row>
    <row r="16486" spans="46:47">
      <c r="AT16486" s="690"/>
      <c r="AU16486" s="690"/>
    </row>
    <row r="16487" spans="46:47">
      <c r="AT16487" s="690"/>
      <c r="AU16487" s="690"/>
    </row>
    <row r="16488" spans="46:47">
      <c r="AT16488" s="690"/>
      <c r="AU16488" s="690"/>
    </row>
    <row r="16489" spans="46:47">
      <c r="AT16489" s="690"/>
      <c r="AU16489" s="690"/>
    </row>
    <row r="16490" spans="46:47">
      <c r="AT16490" s="690"/>
      <c r="AU16490" s="690"/>
    </row>
    <row r="16491" spans="46:47">
      <c r="AT16491" s="690"/>
      <c r="AU16491" s="690"/>
    </row>
    <row r="16492" spans="46:47">
      <c r="AT16492" s="690"/>
      <c r="AU16492" s="690"/>
    </row>
    <row r="16493" spans="46:47">
      <c r="AT16493" s="690"/>
      <c r="AU16493" s="690"/>
    </row>
    <row r="16494" spans="46:47">
      <c r="AT16494" s="690"/>
      <c r="AU16494" s="690"/>
    </row>
    <row r="16495" spans="46:47">
      <c r="AT16495" s="690"/>
      <c r="AU16495" s="690"/>
    </row>
    <row r="16496" spans="46:47">
      <c r="AT16496" s="690"/>
      <c r="AU16496" s="690"/>
    </row>
    <row r="16497" spans="46:47">
      <c r="AT16497" s="690"/>
      <c r="AU16497" s="690"/>
    </row>
    <row r="16498" spans="46:47">
      <c r="AT16498" s="690"/>
      <c r="AU16498" s="690"/>
    </row>
    <row r="16499" spans="46:47">
      <c r="AT16499" s="690"/>
      <c r="AU16499" s="690"/>
    </row>
    <row r="16500" spans="46:47">
      <c r="AT16500" s="690"/>
      <c r="AU16500" s="690"/>
    </row>
    <row r="16501" spans="46:47">
      <c r="AT16501" s="690"/>
      <c r="AU16501" s="690"/>
    </row>
    <row r="16502" spans="46:47">
      <c r="AT16502" s="690"/>
      <c r="AU16502" s="690"/>
    </row>
    <row r="16503" spans="46:47">
      <c r="AT16503" s="690"/>
      <c r="AU16503" s="690"/>
    </row>
    <row r="16504" spans="46:47">
      <c r="AT16504" s="690"/>
      <c r="AU16504" s="690"/>
    </row>
    <row r="16505" spans="46:47">
      <c r="AT16505" s="690"/>
      <c r="AU16505" s="690"/>
    </row>
    <row r="16506" spans="46:47">
      <c r="AT16506" s="690"/>
      <c r="AU16506" s="690"/>
    </row>
    <row r="16507" spans="46:47">
      <c r="AT16507" s="690"/>
      <c r="AU16507" s="690"/>
    </row>
    <row r="16508" spans="46:47">
      <c r="AT16508" s="690"/>
      <c r="AU16508" s="690"/>
    </row>
    <row r="16509" spans="46:47">
      <c r="AT16509" s="690"/>
      <c r="AU16509" s="690"/>
    </row>
    <row r="16510" spans="46:47">
      <c r="AT16510" s="690"/>
      <c r="AU16510" s="690"/>
    </row>
    <row r="16511" spans="46:47">
      <c r="AT16511" s="690"/>
      <c r="AU16511" s="690"/>
    </row>
    <row r="16512" spans="46:47">
      <c r="AT16512" s="690"/>
      <c r="AU16512" s="690"/>
    </row>
    <row r="16513" spans="46:47">
      <c r="AT16513" s="690"/>
      <c r="AU16513" s="690"/>
    </row>
    <row r="16514" spans="46:47">
      <c r="AT16514" s="690"/>
      <c r="AU16514" s="690"/>
    </row>
    <row r="16515" spans="46:47">
      <c r="AT16515" s="690"/>
      <c r="AU16515" s="690"/>
    </row>
    <row r="16516" spans="46:47">
      <c r="AT16516" s="690"/>
      <c r="AU16516" s="690"/>
    </row>
    <row r="16517" spans="46:47">
      <c r="AT16517" s="690"/>
      <c r="AU16517" s="690"/>
    </row>
    <row r="16518" spans="46:47">
      <c r="AT16518" s="690"/>
      <c r="AU16518" s="690"/>
    </row>
    <row r="16519" spans="46:47">
      <c r="AT16519" s="690"/>
      <c r="AU16519" s="690"/>
    </row>
    <row r="16520" spans="46:47">
      <c r="AT16520" s="690"/>
      <c r="AU16520" s="690"/>
    </row>
    <row r="16521" spans="46:47">
      <c r="AT16521" s="690"/>
      <c r="AU16521" s="690"/>
    </row>
    <row r="16522" spans="46:47">
      <c r="AT16522" s="690"/>
      <c r="AU16522" s="690"/>
    </row>
    <row r="16523" spans="46:47">
      <c r="AT16523" s="690"/>
      <c r="AU16523" s="690"/>
    </row>
    <row r="16524" spans="46:47">
      <c r="AT16524" s="690"/>
      <c r="AU16524" s="690"/>
    </row>
    <row r="16525" spans="46:47">
      <c r="AT16525" s="690"/>
      <c r="AU16525" s="690"/>
    </row>
    <row r="16526" spans="46:47">
      <c r="AT16526" s="690"/>
      <c r="AU16526" s="690"/>
    </row>
    <row r="16527" spans="46:47">
      <c r="AT16527" s="690"/>
      <c r="AU16527" s="690"/>
    </row>
    <row r="16528" spans="46:47">
      <c r="AT16528" s="690"/>
      <c r="AU16528" s="690"/>
    </row>
    <row r="16529" spans="46:47">
      <c r="AT16529" s="690"/>
      <c r="AU16529" s="690"/>
    </row>
    <row r="16530" spans="46:47">
      <c r="AT16530" s="690"/>
      <c r="AU16530" s="690"/>
    </row>
    <row r="16531" spans="46:47">
      <c r="AT16531" s="690"/>
      <c r="AU16531" s="690"/>
    </row>
    <row r="16532" spans="46:47">
      <c r="AT16532" s="690"/>
      <c r="AU16532" s="690"/>
    </row>
    <row r="16533" spans="46:47">
      <c r="AT16533" s="690"/>
      <c r="AU16533" s="690"/>
    </row>
    <row r="16534" spans="46:47">
      <c r="AT16534" s="690"/>
      <c r="AU16534" s="690"/>
    </row>
    <row r="16535" spans="46:47">
      <c r="AT16535" s="690"/>
      <c r="AU16535" s="690"/>
    </row>
    <row r="16536" spans="46:47">
      <c r="AT16536" s="690"/>
      <c r="AU16536" s="690"/>
    </row>
    <row r="16537" spans="46:47">
      <c r="AT16537" s="690"/>
      <c r="AU16537" s="690"/>
    </row>
    <row r="16538" spans="46:47">
      <c r="AT16538" s="690"/>
      <c r="AU16538" s="690"/>
    </row>
    <row r="16539" spans="46:47">
      <c r="AT16539" s="690"/>
      <c r="AU16539" s="690"/>
    </row>
    <row r="16540" spans="46:47">
      <c r="AT16540" s="690"/>
      <c r="AU16540" s="690"/>
    </row>
    <row r="16541" spans="46:47">
      <c r="AT16541" s="690"/>
      <c r="AU16541" s="690"/>
    </row>
    <row r="16542" spans="46:47">
      <c r="AT16542" s="690"/>
      <c r="AU16542" s="690"/>
    </row>
    <row r="16543" spans="46:47">
      <c r="AT16543" s="690"/>
      <c r="AU16543" s="690"/>
    </row>
    <row r="16544" spans="46:47">
      <c r="AT16544" s="690"/>
      <c r="AU16544" s="690"/>
    </row>
    <row r="16545" spans="46:47">
      <c r="AT16545" s="690"/>
      <c r="AU16545" s="690"/>
    </row>
    <row r="16546" spans="46:47">
      <c r="AT16546" s="690"/>
      <c r="AU16546" s="690"/>
    </row>
    <row r="16547" spans="46:47">
      <c r="AT16547" s="690"/>
      <c r="AU16547" s="690"/>
    </row>
    <row r="16548" spans="46:47">
      <c r="AT16548" s="690"/>
      <c r="AU16548" s="690"/>
    </row>
    <row r="16549" spans="46:47">
      <c r="AT16549" s="690"/>
      <c r="AU16549" s="690"/>
    </row>
    <row r="16550" spans="46:47">
      <c r="AT16550" s="690"/>
      <c r="AU16550" s="690"/>
    </row>
    <row r="16551" spans="46:47">
      <c r="AT16551" s="690"/>
      <c r="AU16551" s="690"/>
    </row>
    <row r="16552" spans="46:47">
      <c r="AT16552" s="690"/>
      <c r="AU16552" s="690"/>
    </row>
    <row r="16553" spans="46:47">
      <c r="AT16553" s="690"/>
      <c r="AU16553" s="690"/>
    </row>
    <row r="16554" spans="46:47">
      <c r="AT16554" s="690"/>
      <c r="AU16554" s="690"/>
    </row>
    <row r="16555" spans="46:47">
      <c r="AT16555" s="690"/>
      <c r="AU16555" s="690"/>
    </row>
    <row r="16556" spans="46:47">
      <c r="AT16556" s="690"/>
      <c r="AU16556" s="690"/>
    </row>
    <row r="16557" spans="46:47">
      <c r="AT16557" s="690"/>
      <c r="AU16557" s="690"/>
    </row>
    <row r="16558" spans="46:47">
      <c r="AT16558" s="690"/>
      <c r="AU16558" s="690"/>
    </row>
    <row r="16559" spans="46:47">
      <c r="AT16559" s="690"/>
      <c r="AU16559" s="690"/>
    </row>
    <row r="16560" spans="46:47">
      <c r="AT16560" s="690"/>
      <c r="AU16560" s="690"/>
    </row>
    <row r="16561" spans="46:47">
      <c r="AT16561" s="690"/>
      <c r="AU16561" s="690"/>
    </row>
    <row r="16562" spans="46:47">
      <c r="AT16562" s="690"/>
      <c r="AU16562" s="690"/>
    </row>
    <row r="16563" spans="46:47">
      <c r="AT16563" s="690"/>
      <c r="AU16563" s="690"/>
    </row>
    <row r="16564" spans="46:47">
      <c r="AT16564" s="690"/>
      <c r="AU16564" s="690"/>
    </row>
    <row r="16565" spans="46:47">
      <c r="AT16565" s="690"/>
      <c r="AU16565" s="690"/>
    </row>
    <row r="16566" spans="46:47">
      <c r="AT16566" s="690"/>
      <c r="AU16566" s="690"/>
    </row>
    <row r="16567" spans="46:47">
      <c r="AT16567" s="690"/>
      <c r="AU16567" s="690"/>
    </row>
    <row r="16568" spans="46:47">
      <c r="AT16568" s="690"/>
      <c r="AU16568" s="690"/>
    </row>
    <row r="16569" spans="46:47">
      <c r="AT16569" s="690"/>
      <c r="AU16569" s="690"/>
    </row>
    <row r="16570" spans="46:47">
      <c r="AT16570" s="690"/>
      <c r="AU16570" s="690"/>
    </row>
    <row r="16571" spans="46:47">
      <c r="AT16571" s="690"/>
      <c r="AU16571" s="690"/>
    </row>
    <row r="16572" spans="46:47">
      <c r="AT16572" s="690"/>
      <c r="AU16572" s="690"/>
    </row>
    <row r="16573" spans="46:47">
      <c r="AT16573" s="690"/>
      <c r="AU16573" s="690"/>
    </row>
    <row r="16574" spans="46:47">
      <c r="AT16574" s="690"/>
      <c r="AU16574" s="690"/>
    </row>
    <row r="16575" spans="46:47">
      <c r="AT16575" s="690"/>
      <c r="AU16575" s="690"/>
    </row>
    <row r="16576" spans="46:47">
      <c r="AT16576" s="690"/>
      <c r="AU16576" s="690"/>
    </row>
    <row r="16577" spans="46:47">
      <c r="AT16577" s="690"/>
      <c r="AU16577" s="690"/>
    </row>
    <row r="16578" spans="46:47">
      <c r="AT16578" s="690"/>
      <c r="AU16578" s="690"/>
    </row>
    <row r="16579" spans="46:47">
      <c r="AT16579" s="690"/>
      <c r="AU16579" s="690"/>
    </row>
    <row r="16580" spans="46:47">
      <c r="AT16580" s="690"/>
      <c r="AU16580" s="690"/>
    </row>
    <row r="16581" spans="46:47">
      <c r="AT16581" s="690"/>
      <c r="AU16581" s="690"/>
    </row>
    <row r="16582" spans="46:47">
      <c r="AT16582" s="690"/>
      <c r="AU16582" s="690"/>
    </row>
    <row r="16583" spans="46:47">
      <c r="AT16583" s="690"/>
      <c r="AU16583" s="690"/>
    </row>
    <row r="16584" spans="46:47">
      <c r="AT16584" s="690"/>
      <c r="AU16584" s="690"/>
    </row>
    <row r="16585" spans="46:47">
      <c r="AT16585" s="690"/>
      <c r="AU16585" s="690"/>
    </row>
    <row r="16586" spans="46:47">
      <c r="AT16586" s="690"/>
      <c r="AU16586" s="690"/>
    </row>
    <row r="16587" spans="46:47">
      <c r="AT16587" s="690"/>
      <c r="AU16587" s="690"/>
    </row>
    <row r="16588" spans="46:47">
      <c r="AT16588" s="690"/>
      <c r="AU16588" s="690"/>
    </row>
    <row r="16589" spans="46:47">
      <c r="AT16589" s="690"/>
      <c r="AU16589" s="690"/>
    </row>
    <row r="16590" spans="46:47">
      <c r="AT16590" s="690"/>
      <c r="AU16590" s="690"/>
    </row>
    <row r="16591" spans="46:47">
      <c r="AT16591" s="690"/>
      <c r="AU16591" s="690"/>
    </row>
    <row r="16592" spans="46:47">
      <c r="AT16592" s="690"/>
      <c r="AU16592" s="690"/>
    </row>
    <row r="16593" spans="46:47">
      <c r="AT16593" s="690"/>
      <c r="AU16593" s="690"/>
    </row>
    <row r="16594" spans="46:47">
      <c r="AT16594" s="690"/>
      <c r="AU16594" s="690"/>
    </row>
    <row r="16595" spans="46:47">
      <c r="AT16595" s="690"/>
      <c r="AU16595" s="690"/>
    </row>
    <row r="16596" spans="46:47">
      <c r="AT16596" s="690"/>
      <c r="AU16596" s="690"/>
    </row>
    <row r="16597" spans="46:47">
      <c r="AT16597" s="690"/>
      <c r="AU16597" s="690"/>
    </row>
    <row r="16598" spans="46:47">
      <c r="AT16598" s="690"/>
      <c r="AU16598" s="690"/>
    </row>
    <row r="16599" spans="46:47">
      <c r="AT16599" s="690"/>
      <c r="AU16599" s="690"/>
    </row>
    <row r="16600" spans="46:47">
      <c r="AT16600" s="690"/>
      <c r="AU16600" s="690"/>
    </row>
    <row r="16601" spans="46:47">
      <c r="AT16601" s="690"/>
      <c r="AU16601" s="690"/>
    </row>
    <row r="16602" spans="46:47">
      <c r="AT16602" s="690"/>
      <c r="AU16602" s="690"/>
    </row>
    <row r="16603" spans="46:47">
      <c r="AT16603" s="690"/>
      <c r="AU16603" s="690"/>
    </row>
    <row r="16604" spans="46:47">
      <c r="AT16604" s="690"/>
      <c r="AU16604" s="690"/>
    </row>
    <row r="16605" spans="46:47">
      <c r="AT16605" s="690"/>
      <c r="AU16605" s="690"/>
    </row>
    <row r="16606" spans="46:47">
      <c r="AT16606" s="690"/>
      <c r="AU16606" s="690"/>
    </row>
    <row r="16607" spans="46:47">
      <c r="AT16607" s="690"/>
      <c r="AU16607" s="690"/>
    </row>
    <row r="16608" spans="46:47">
      <c r="AT16608" s="690"/>
      <c r="AU16608" s="690"/>
    </row>
    <row r="16609" spans="46:47">
      <c r="AT16609" s="690"/>
      <c r="AU16609" s="690"/>
    </row>
    <row r="16610" spans="46:47">
      <c r="AT16610" s="690"/>
      <c r="AU16610" s="690"/>
    </row>
    <row r="16611" spans="46:47">
      <c r="AT16611" s="690"/>
      <c r="AU16611" s="690"/>
    </row>
    <row r="16612" spans="46:47">
      <c r="AT16612" s="690"/>
      <c r="AU16612" s="690"/>
    </row>
    <row r="16613" spans="46:47">
      <c r="AT16613" s="690"/>
      <c r="AU16613" s="690"/>
    </row>
    <row r="16614" spans="46:47">
      <c r="AT16614" s="690"/>
      <c r="AU16614" s="690"/>
    </row>
    <row r="16615" spans="46:47">
      <c r="AT16615" s="690"/>
      <c r="AU16615" s="690"/>
    </row>
    <row r="16616" spans="46:47">
      <c r="AT16616" s="690"/>
      <c r="AU16616" s="690"/>
    </row>
    <row r="16617" spans="46:47">
      <c r="AT16617" s="690"/>
      <c r="AU16617" s="690"/>
    </row>
    <row r="16618" spans="46:47">
      <c r="AT16618" s="690"/>
      <c r="AU16618" s="690"/>
    </row>
    <row r="16619" spans="46:47">
      <c r="AT16619" s="690"/>
      <c r="AU16619" s="690"/>
    </row>
    <row r="16620" spans="46:47">
      <c r="AT16620" s="690"/>
      <c r="AU16620" s="690"/>
    </row>
    <row r="16621" spans="46:47">
      <c r="AT16621" s="690"/>
      <c r="AU16621" s="690"/>
    </row>
    <row r="16622" spans="46:47">
      <c r="AT16622" s="690"/>
      <c r="AU16622" s="690"/>
    </row>
    <row r="16623" spans="46:47">
      <c r="AT16623" s="690"/>
      <c r="AU16623" s="690"/>
    </row>
    <row r="16624" spans="46:47">
      <c r="AT16624" s="690"/>
      <c r="AU16624" s="690"/>
    </row>
    <row r="16625" spans="46:47">
      <c r="AT16625" s="690"/>
      <c r="AU16625" s="690"/>
    </row>
    <row r="16626" spans="46:47">
      <c r="AT16626" s="690"/>
      <c r="AU16626" s="690"/>
    </row>
    <row r="16627" spans="46:47">
      <c r="AT16627" s="690"/>
      <c r="AU16627" s="690"/>
    </row>
    <row r="16628" spans="46:47">
      <c r="AT16628" s="690"/>
      <c r="AU16628" s="690"/>
    </row>
    <row r="16629" spans="46:47">
      <c r="AT16629" s="690"/>
      <c r="AU16629" s="690"/>
    </row>
    <row r="16630" spans="46:47">
      <c r="AT16630" s="690"/>
      <c r="AU16630" s="690"/>
    </row>
    <row r="16631" spans="46:47">
      <c r="AT16631" s="690"/>
      <c r="AU16631" s="690"/>
    </row>
    <row r="16632" spans="46:47">
      <c r="AT16632" s="690"/>
      <c r="AU16632" s="690"/>
    </row>
    <row r="16633" spans="46:47">
      <c r="AT16633" s="690"/>
      <c r="AU16633" s="690"/>
    </row>
    <row r="16634" spans="46:47">
      <c r="AT16634" s="690"/>
      <c r="AU16634" s="690"/>
    </row>
    <row r="16635" spans="46:47">
      <c r="AT16635" s="690"/>
      <c r="AU16635" s="690"/>
    </row>
    <row r="16636" spans="46:47">
      <c r="AT16636" s="690"/>
      <c r="AU16636" s="690"/>
    </row>
    <row r="16637" spans="46:47">
      <c r="AT16637" s="690"/>
      <c r="AU16637" s="690"/>
    </row>
    <row r="16638" spans="46:47">
      <c r="AT16638" s="690"/>
      <c r="AU16638" s="690"/>
    </row>
    <row r="16639" spans="46:47">
      <c r="AT16639" s="690"/>
      <c r="AU16639" s="690"/>
    </row>
    <row r="16640" spans="46:47">
      <c r="AT16640" s="690"/>
      <c r="AU16640" s="690"/>
    </row>
    <row r="16641" spans="46:47">
      <c r="AT16641" s="690"/>
      <c r="AU16641" s="690"/>
    </row>
    <row r="16642" spans="46:47">
      <c r="AT16642" s="690"/>
      <c r="AU16642" s="690"/>
    </row>
    <row r="16643" spans="46:47">
      <c r="AT16643" s="690"/>
      <c r="AU16643" s="690"/>
    </row>
    <row r="16644" spans="46:47">
      <c r="AT16644" s="690"/>
      <c r="AU16644" s="690"/>
    </row>
    <row r="16645" spans="46:47">
      <c r="AT16645" s="690"/>
      <c r="AU16645" s="690"/>
    </row>
    <row r="16646" spans="46:47">
      <c r="AT16646" s="690"/>
      <c r="AU16646" s="690"/>
    </row>
    <row r="16647" spans="46:47">
      <c r="AT16647" s="690"/>
      <c r="AU16647" s="690"/>
    </row>
    <row r="16648" spans="46:47">
      <c r="AT16648" s="690"/>
      <c r="AU16648" s="690"/>
    </row>
    <row r="16649" spans="46:47">
      <c r="AT16649" s="690"/>
      <c r="AU16649" s="690"/>
    </row>
    <row r="16650" spans="46:47">
      <c r="AT16650" s="690"/>
      <c r="AU16650" s="690"/>
    </row>
    <row r="16651" spans="46:47">
      <c r="AT16651" s="690"/>
      <c r="AU16651" s="690"/>
    </row>
    <row r="16652" spans="46:47">
      <c r="AT16652" s="690"/>
      <c r="AU16652" s="690"/>
    </row>
    <row r="16653" spans="46:47">
      <c r="AT16653" s="690"/>
      <c r="AU16653" s="690"/>
    </row>
    <row r="16654" spans="46:47">
      <c r="AT16654" s="690"/>
      <c r="AU16654" s="690"/>
    </row>
    <row r="16655" spans="46:47">
      <c r="AT16655" s="690"/>
      <c r="AU16655" s="690"/>
    </row>
    <row r="16656" spans="46:47">
      <c r="AT16656" s="690"/>
      <c r="AU16656" s="690"/>
    </row>
    <row r="16657" spans="46:47">
      <c r="AT16657" s="690"/>
      <c r="AU16657" s="690"/>
    </row>
    <row r="16658" spans="46:47">
      <c r="AT16658" s="690"/>
      <c r="AU16658" s="690"/>
    </row>
    <row r="16659" spans="46:47">
      <c r="AT16659" s="690"/>
      <c r="AU16659" s="690"/>
    </row>
    <row r="16660" spans="46:47">
      <c r="AT16660" s="690"/>
      <c r="AU16660" s="690"/>
    </row>
    <row r="16661" spans="46:47">
      <c r="AT16661" s="690"/>
      <c r="AU16661" s="690"/>
    </row>
    <row r="16662" spans="46:47">
      <c r="AT16662" s="690"/>
      <c r="AU16662" s="690"/>
    </row>
    <row r="16663" spans="46:47">
      <c r="AT16663" s="690"/>
      <c r="AU16663" s="690"/>
    </row>
    <row r="16664" spans="46:47">
      <c r="AT16664" s="690"/>
      <c r="AU16664" s="690"/>
    </row>
    <row r="16665" spans="46:47">
      <c r="AT16665" s="690"/>
      <c r="AU16665" s="690"/>
    </row>
    <row r="16666" spans="46:47">
      <c r="AT16666" s="690"/>
      <c r="AU16666" s="690"/>
    </row>
    <row r="16667" spans="46:47">
      <c r="AT16667" s="690"/>
      <c r="AU16667" s="690"/>
    </row>
    <row r="16668" spans="46:47">
      <c r="AT16668" s="690"/>
      <c r="AU16668" s="690"/>
    </row>
    <row r="16669" spans="46:47">
      <c r="AT16669" s="690"/>
      <c r="AU16669" s="690"/>
    </row>
    <row r="16670" spans="46:47">
      <c r="AT16670" s="690"/>
      <c r="AU16670" s="690"/>
    </row>
    <row r="16671" spans="46:47">
      <c r="AT16671" s="690"/>
      <c r="AU16671" s="690"/>
    </row>
    <row r="16672" spans="46:47">
      <c r="AT16672" s="690"/>
      <c r="AU16672" s="690"/>
    </row>
    <row r="16673" spans="46:47">
      <c r="AT16673" s="690"/>
      <c r="AU16673" s="690"/>
    </row>
    <row r="16674" spans="46:47">
      <c r="AT16674" s="690"/>
      <c r="AU16674" s="690"/>
    </row>
    <row r="16675" spans="46:47">
      <c r="AT16675" s="690"/>
      <c r="AU16675" s="690"/>
    </row>
    <row r="16676" spans="46:47">
      <c r="AT16676" s="690"/>
      <c r="AU16676" s="690"/>
    </row>
    <row r="16677" spans="46:47">
      <c r="AT16677" s="690"/>
      <c r="AU16677" s="690"/>
    </row>
    <row r="16678" spans="46:47">
      <c r="AT16678" s="690"/>
      <c r="AU16678" s="690"/>
    </row>
    <row r="16679" spans="46:47">
      <c r="AT16679" s="690"/>
      <c r="AU16679" s="690"/>
    </row>
    <row r="16680" spans="46:47">
      <c r="AT16680" s="690"/>
      <c r="AU16680" s="690"/>
    </row>
    <row r="16681" spans="46:47">
      <c r="AT16681" s="690"/>
      <c r="AU16681" s="690"/>
    </row>
    <row r="16682" spans="46:47">
      <c r="AT16682" s="690"/>
      <c r="AU16682" s="690"/>
    </row>
    <row r="16683" spans="46:47">
      <c r="AT16683" s="690"/>
      <c r="AU16683" s="690"/>
    </row>
    <row r="16684" spans="46:47">
      <c r="AT16684" s="690"/>
      <c r="AU16684" s="690"/>
    </row>
    <row r="16685" spans="46:47">
      <c r="AT16685" s="690"/>
      <c r="AU16685" s="690"/>
    </row>
    <row r="16686" spans="46:47">
      <c r="AT16686" s="690"/>
      <c r="AU16686" s="690"/>
    </row>
    <row r="16687" spans="46:47">
      <c r="AT16687" s="690"/>
      <c r="AU16687" s="690"/>
    </row>
    <row r="16688" spans="46:47">
      <c r="AT16688" s="690"/>
      <c r="AU16688" s="690"/>
    </row>
    <row r="16689" spans="46:47">
      <c r="AT16689" s="690"/>
      <c r="AU16689" s="690"/>
    </row>
    <row r="16690" spans="46:47">
      <c r="AT16690" s="690"/>
      <c r="AU16690" s="690"/>
    </row>
    <row r="16691" spans="46:47">
      <c r="AT16691" s="690"/>
      <c r="AU16691" s="690"/>
    </row>
    <row r="16692" spans="46:47">
      <c r="AT16692" s="690"/>
      <c r="AU16692" s="690"/>
    </row>
    <row r="16693" spans="46:47">
      <c r="AT16693" s="690"/>
      <c r="AU16693" s="690"/>
    </row>
    <row r="16694" spans="46:47">
      <c r="AT16694" s="690"/>
      <c r="AU16694" s="690"/>
    </row>
    <row r="16695" spans="46:47">
      <c r="AT16695" s="690"/>
      <c r="AU16695" s="690"/>
    </row>
    <row r="16696" spans="46:47">
      <c r="AT16696" s="690"/>
      <c r="AU16696" s="690"/>
    </row>
    <row r="16697" spans="46:47">
      <c r="AT16697" s="690"/>
      <c r="AU16697" s="690"/>
    </row>
    <row r="16698" spans="46:47">
      <c r="AT16698" s="690"/>
      <c r="AU16698" s="690"/>
    </row>
    <row r="16699" spans="46:47">
      <c r="AT16699" s="690"/>
      <c r="AU16699" s="690"/>
    </row>
    <row r="16700" spans="46:47">
      <c r="AT16700" s="690"/>
      <c r="AU16700" s="690"/>
    </row>
    <row r="16701" spans="46:47">
      <c r="AT16701" s="690"/>
      <c r="AU16701" s="690"/>
    </row>
    <row r="16702" spans="46:47">
      <c r="AT16702" s="690"/>
      <c r="AU16702" s="690"/>
    </row>
    <row r="16703" spans="46:47">
      <c r="AT16703" s="690"/>
      <c r="AU16703" s="690"/>
    </row>
    <row r="16704" spans="46:47">
      <c r="AT16704" s="690"/>
      <c r="AU16704" s="690"/>
    </row>
    <row r="16705" spans="46:47">
      <c r="AT16705" s="690"/>
      <c r="AU16705" s="690"/>
    </row>
    <row r="16706" spans="46:47">
      <c r="AT16706" s="690"/>
      <c r="AU16706" s="690"/>
    </row>
    <row r="16707" spans="46:47">
      <c r="AT16707" s="690"/>
      <c r="AU16707" s="690"/>
    </row>
    <row r="16708" spans="46:47">
      <c r="AT16708" s="690"/>
      <c r="AU16708" s="690"/>
    </row>
    <row r="16709" spans="46:47">
      <c r="AT16709" s="690"/>
      <c r="AU16709" s="690"/>
    </row>
    <row r="16710" spans="46:47">
      <c r="AT16710" s="690"/>
      <c r="AU16710" s="690"/>
    </row>
    <row r="16711" spans="46:47">
      <c r="AT16711" s="690"/>
      <c r="AU16711" s="690"/>
    </row>
    <row r="16712" spans="46:47">
      <c r="AT16712" s="690"/>
      <c r="AU16712" s="690"/>
    </row>
    <row r="16713" spans="46:47">
      <c r="AT16713" s="690"/>
      <c r="AU16713" s="690"/>
    </row>
    <row r="16714" spans="46:47">
      <c r="AT16714" s="690"/>
      <c r="AU16714" s="690"/>
    </row>
    <row r="16715" spans="46:47">
      <c r="AT16715" s="690"/>
      <c r="AU16715" s="690"/>
    </row>
    <row r="16716" spans="46:47">
      <c r="AT16716" s="690"/>
      <c r="AU16716" s="690"/>
    </row>
    <row r="16717" spans="46:47">
      <c r="AT16717" s="690"/>
      <c r="AU16717" s="690"/>
    </row>
    <row r="16718" spans="46:47">
      <c r="AT16718" s="690"/>
      <c r="AU16718" s="690"/>
    </row>
    <row r="16719" spans="46:47">
      <c r="AT16719" s="690"/>
      <c r="AU16719" s="690"/>
    </row>
    <row r="16720" spans="46:47">
      <c r="AT16720" s="690"/>
      <c r="AU16720" s="690"/>
    </row>
    <row r="16721" spans="46:47">
      <c r="AT16721" s="690"/>
      <c r="AU16721" s="690"/>
    </row>
    <row r="16722" spans="46:47">
      <c r="AT16722" s="690"/>
      <c r="AU16722" s="690"/>
    </row>
    <row r="16723" spans="46:47">
      <c r="AT16723" s="690"/>
      <c r="AU16723" s="690"/>
    </row>
    <row r="16724" spans="46:47">
      <c r="AT16724" s="690"/>
      <c r="AU16724" s="690"/>
    </row>
    <row r="16725" spans="46:47">
      <c r="AT16725" s="690"/>
      <c r="AU16725" s="690"/>
    </row>
    <row r="16726" spans="46:47">
      <c r="AT16726" s="690"/>
      <c r="AU16726" s="690"/>
    </row>
    <row r="16727" spans="46:47">
      <c r="AT16727" s="690"/>
      <c r="AU16727" s="690"/>
    </row>
    <row r="16728" spans="46:47">
      <c r="AT16728" s="690"/>
      <c r="AU16728" s="690"/>
    </row>
    <row r="16729" spans="46:47">
      <c r="AT16729" s="690"/>
      <c r="AU16729" s="690"/>
    </row>
    <row r="16730" spans="46:47">
      <c r="AT16730" s="690"/>
      <c r="AU16730" s="690"/>
    </row>
    <row r="16731" spans="46:47">
      <c r="AT16731" s="690"/>
      <c r="AU16731" s="690"/>
    </row>
    <row r="16732" spans="46:47">
      <c r="AT16732" s="690"/>
      <c r="AU16732" s="690"/>
    </row>
    <row r="16733" spans="46:47">
      <c r="AT16733" s="690"/>
      <c r="AU16733" s="690"/>
    </row>
    <row r="16734" spans="46:47">
      <c r="AT16734" s="690"/>
      <c r="AU16734" s="690"/>
    </row>
    <row r="16735" spans="46:47">
      <c r="AT16735" s="690"/>
      <c r="AU16735" s="690"/>
    </row>
    <row r="16736" spans="46:47">
      <c r="AT16736" s="690"/>
      <c r="AU16736" s="690"/>
    </row>
    <row r="16737" spans="46:47">
      <c r="AT16737" s="690"/>
      <c r="AU16737" s="690"/>
    </row>
    <row r="16738" spans="46:47">
      <c r="AT16738" s="690"/>
      <c r="AU16738" s="690"/>
    </row>
    <row r="16739" spans="46:47">
      <c r="AT16739" s="690"/>
      <c r="AU16739" s="690"/>
    </row>
    <row r="16740" spans="46:47">
      <c r="AT16740" s="690"/>
      <c r="AU16740" s="690"/>
    </row>
    <row r="16741" spans="46:47">
      <c r="AT16741" s="690"/>
      <c r="AU16741" s="690"/>
    </row>
    <row r="16742" spans="46:47">
      <c r="AT16742" s="690"/>
      <c r="AU16742" s="690"/>
    </row>
    <row r="16743" spans="46:47">
      <c r="AT16743" s="690"/>
      <c r="AU16743" s="690"/>
    </row>
    <row r="16744" spans="46:47">
      <c r="AT16744" s="690"/>
      <c r="AU16744" s="690"/>
    </row>
    <row r="16745" spans="46:47">
      <c r="AT16745" s="690"/>
      <c r="AU16745" s="690"/>
    </row>
    <row r="16746" spans="46:47">
      <c r="AT16746" s="690"/>
      <c r="AU16746" s="690"/>
    </row>
    <row r="16747" spans="46:47">
      <c r="AT16747" s="690"/>
      <c r="AU16747" s="690"/>
    </row>
    <row r="16748" spans="46:47">
      <c r="AT16748" s="690"/>
      <c r="AU16748" s="690"/>
    </row>
    <row r="16749" spans="46:47">
      <c r="AT16749" s="690"/>
      <c r="AU16749" s="690"/>
    </row>
    <row r="16750" spans="46:47">
      <c r="AT16750" s="690"/>
      <c r="AU16750" s="690"/>
    </row>
    <row r="16751" spans="46:47">
      <c r="AT16751" s="690"/>
      <c r="AU16751" s="690"/>
    </row>
    <row r="16752" spans="46:47">
      <c r="AT16752" s="690"/>
      <c r="AU16752" s="690"/>
    </row>
    <row r="16753" spans="46:47">
      <c r="AT16753" s="690"/>
      <c r="AU16753" s="690"/>
    </row>
    <row r="16754" spans="46:47">
      <c r="AT16754" s="690"/>
      <c r="AU16754" s="690"/>
    </row>
    <row r="16755" spans="46:47">
      <c r="AT16755" s="690"/>
      <c r="AU16755" s="690"/>
    </row>
    <row r="16756" spans="46:47">
      <c r="AT16756" s="690"/>
      <c r="AU16756" s="690"/>
    </row>
    <row r="16757" spans="46:47">
      <c r="AT16757" s="690"/>
      <c r="AU16757" s="690"/>
    </row>
    <row r="16758" spans="46:47">
      <c r="AT16758" s="690"/>
      <c r="AU16758" s="690"/>
    </row>
    <row r="16759" spans="46:47">
      <c r="AT16759" s="690"/>
      <c r="AU16759" s="690"/>
    </row>
    <row r="16760" spans="46:47">
      <c r="AT16760" s="690"/>
      <c r="AU16760" s="690"/>
    </row>
    <row r="16761" spans="46:47">
      <c r="AT16761" s="690"/>
      <c r="AU16761" s="690"/>
    </row>
    <row r="16762" spans="46:47">
      <c r="AT16762" s="690"/>
      <c r="AU16762" s="690"/>
    </row>
    <row r="16763" spans="46:47">
      <c r="AT16763" s="690"/>
      <c r="AU16763" s="690"/>
    </row>
    <row r="16764" spans="46:47">
      <c r="AT16764" s="690"/>
      <c r="AU16764" s="690"/>
    </row>
    <row r="16765" spans="46:47">
      <c r="AT16765" s="690"/>
      <c r="AU16765" s="690"/>
    </row>
    <row r="16766" spans="46:47">
      <c r="AT16766" s="690"/>
      <c r="AU16766" s="690"/>
    </row>
    <row r="16767" spans="46:47">
      <c r="AT16767" s="690"/>
      <c r="AU16767" s="690"/>
    </row>
    <row r="16768" spans="46:47">
      <c r="AT16768" s="690"/>
      <c r="AU16768" s="690"/>
    </row>
    <row r="16769" spans="46:47">
      <c r="AT16769" s="690"/>
      <c r="AU16769" s="690"/>
    </row>
    <row r="16770" spans="46:47">
      <c r="AT16770" s="690"/>
      <c r="AU16770" s="690"/>
    </row>
    <row r="16771" spans="46:47">
      <c r="AT16771" s="690"/>
      <c r="AU16771" s="690"/>
    </row>
    <row r="16772" spans="46:47">
      <c r="AT16772" s="690"/>
      <c r="AU16772" s="690"/>
    </row>
    <row r="16773" spans="46:47">
      <c r="AT16773" s="690"/>
      <c r="AU16773" s="690"/>
    </row>
    <row r="16774" spans="46:47">
      <c r="AT16774" s="690"/>
      <c r="AU16774" s="690"/>
    </row>
    <row r="16775" spans="46:47">
      <c r="AT16775" s="690"/>
      <c r="AU16775" s="690"/>
    </row>
    <row r="16776" spans="46:47">
      <c r="AT16776" s="690"/>
      <c r="AU16776" s="690"/>
    </row>
    <row r="16777" spans="46:47">
      <c r="AT16777" s="690"/>
      <c r="AU16777" s="690"/>
    </row>
    <row r="16778" spans="46:47">
      <c r="AT16778" s="690"/>
      <c r="AU16778" s="690"/>
    </row>
    <row r="16779" spans="46:47">
      <c r="AT16779" s="690"/>
      <c r="AU16779" s="690"/>
    </row>
    <row r="16780" spans="46:47">
      <c r="AT16780" s="690"/>
      <c r="AU16780" s="690"/>
    </row>
    <row r="16781" spans="46:47">
      <c r="AT16781" s="690"/>
      <c r="AU16781" s="690"/>
    </row>
    <row r="16782" spans="46:47">
      <c r="AT16782" s="690"/>
      <c r="AU16782" s="690"/>
    </row>
    <row r="16783" spans="46:47">
      <c r="AT16783" s="690"/>
      <c r="AU16783" s="690"/>
    </row>
    <row r="16784" spans="46:47">
      <c r="AT16784" s="690"/>
      <c r="AU16784" s="690"/>
    </row>
    <row r="16785" spans="46:47">
      <c r="AT16785" s="690"/>
      <c r="AU16785" s="690"/>
    </row>
    <row r="16786" spans="46:47">
      <c r="AT16786" s="690"/>
      <c r="AU16786" s="690"/>
    </row>
    <row r="16787" spans="46:47">
      <c r="AT16787" s="690"/>
      <c r="AU16787" s="690"/>
    </row>
    <row r="16788" spans="46:47">
      <c r="AT16788" s="690"/>
      <c r="AU16788" s="690"/>
    </row>
    <row r="16789" spans="46:47">
      <c r="AT16789" s="690"/>
      <c r="AU16789" s="690"/>
    </row>
    <row r="16790" spans="46:47">
      <c r="AT16790" s="690"/>
      <c r="AU16790" s="690"/>
    </row>
    <row r="16791" spans="46:47">
      <c r="AT16791" s="690"/>
      <c r="AU16791" s="690"/>
    </row>
    <row r="16792" spans="46:47">
      <c r="AT16792" s="690"/>
      <c r="AU16792" s="690"/>
    </row>
    <row r="16793" spans="46:47">
      <c r="AT16793" s="690"/>
      <c r="AU16793" s="690"/>
    </row>
    <row r="16794" spans="46:47">
      <c r="AT16794" s="690"/>
      <c r="AU16794" s="690"/>
    </row>
    <row r="16795" spans="46:47">
      <c r="AT16795" s="690"/>
      <c r="AU16795" s="690"/>
    </row>
    <row r="16796" spans="46:47">
      <c r="AT16796" s="690"/>
      <c r="AU16796" s="690"/>
    </row>
    <row r="16797" spans="46:47">
      <c r="AT16797" s="690"/>
      <c r="AU16797" s="690"/>
    </row>
    <row r="16798" spans="46:47">
      <c r="AT16798" s="690"/>
      <c r="AU16798" s="690"/>
    </row>
    <row r="16799" spans="46:47">
      <c r="AT16799" s="690"/>
      <c r="AU16799" s="690"/>
    </row>
    <row r="16800" spans="46:47">
      <c r="AT16800" s="690"/>
      <c r="AU16800" s="690"/>
    </row>
    <row r="16801" spans="46:47">
      <c r="AT16801" s="690"/>
      <c r="AU16801" s="690"/>
    </row>
    <row r="16802" spans="46:47">
      <c r="AT16802" s="690"/>
      <c r="AU16802" s="690"/>
    </row>
    <row r="16803" spans="46:47">
      <c r="AT16803" s="690"/>
      <c r="AU16803" s="690"/>
    </row>
    <row r="16804" spans="46:47">
      <c r="AT16804" s="690"/>
      <c r="AU16804" s="690"/>
    </row>
    <row r="16805" spans="46:47">
      <c r="AT16805" s="690"/>
      <c r="AU16805" s="690"/>
    </row>
    <row r="16806" spans="46:47">
      <c r="AT16806" s="690"/>
      <c r="AU16806" s="690"/>
    </row>
    <row r="16807" spans="46:47">
      <c r="AT16807" s="690"/>
      <c r="AU16807" s="690"/>
    </row>
    <row r="16808" spans="46:47">
      <c r="AT16808" s="690"/>
      <c r="AU16808" s="690"/>
    </row>
    <row r="16809" spans="46:47">
      <c r="AT16809" s="690"/>
      <c r="AU16809" s="690"/>
    </row>
    <row r="16810" spans="46:47">
      <c r="AT16810" s="690"/>
      <c r="AU16810" s="690"/>
    </row>
    <row r="16811" spans="46:47">
      <c r="AT16811" s="690"/>
      <c r="AU16811" s="690"/>
    </row>
    <row r="16812" spans="46:47">
      <c r="AT16812" s="690"/>
      <c r="AU16812" s="690"/>
    </row>
    <row r="16813" spans="46:47">
      <c r="AT16813" s="690"/>
      <c r="AU16813" s="690"/>
    </row>
    <row r="16814" spans="46:47">
      <c r="AT16814" s="690"/>
      <c r="AU16814" s="690"/>
    </row>
    <row r="16815" spans="46:47">
      <c r="AT16815" s="690"/>
      <c r="AU16815" s="690"/>
    </row>
    <row r="16816" spans="46:47">
      <c r="AT16816" s="690"/>
      <c r="AU16816" s="690"/>
    </row>
    <row r="16817" spans="46:47">
      <c r="AT16817" s="690"/>
      <c r="AU16817" s="690"/>
    </row>
    <row r="16818" spans="46:47">
      <c r="AT16818" s="690"/>
      <c r="AU16818" s="690"/>
    </row>
    <row r="16819" spans="46:47">
      <c r="AT16819" s="690"/>
      <c r="AU16819" s="690"/>
    </row>
    <row r="16820" spans="46:47">
      <c r="AT16820" s="690"/>
      <c r="AU16820" s="690"/>
    </row>
    <row r="16821" spans="46:47">
      <c r="AT16821" s="690"/>
      <c r="AU16821" s="690"/>
    </row>
    <row r="16822" spans="46:47">
      <c r="AT16822" s="690"/>
      <c r="AU16822" s="690"/>
    </row>
    <row r="16823" spans="46:47">
      <c r="AT16823" s="690"/>
      <c r="AU16823" s="690"/>
    </row>
    <row r="16824" spans="46:47">
      <c r="AT16824" s="690"/>
      <c r="AU16824" s="690"/>
    </row>
    <row r="16825" spans="46:47">
      <c r="AT16825" s="690"/>
      <c r="AU16825" s="690"/>
    </row>
    <row r="16826" spans="46:47">
      <c r="AT16826" s="690"/>
      <c r="AU16826" s="690"/>
    </row>
    <row r="16827" spans="46:47">
      <c r="AT16827" s="690"/>
      <c r="AU16827" s="690"/>
    </row>
    <row r="16828" spans="46:47">
      <c r="AT16828" s="690"/>
      <c r="AU16828" s="690"/>
    </row>
    <row r="16829" spans="46:47">
      <c r="AT16829" s="690"/>
      <c r="AU16829" s="690"/>
    </row>
    <row r="16830" spans="46:47">
      <c r="AT16830" s="690"/>
      <c r="AU16830" s="690"/>
    </row>
    <row r="16831" spans="46:47">
      <c r="AT16831" s="690"/>
      <c r="AU16831" s="690"/>
    </row>
    <row r="16832" spans="46:47">
      <c r="AT16832" s="690"/>
      <c r="AU16832" s="690"/>
    </row>
    <row r="16833" spans="46:47">
      <c r="AT16833" s="690"/>
      <c r="AU16833" s="690"/>
    </row>
    <row r="16834" spans="46:47">
      <c r="AT16834" s="690"/>
      <c r="AU16834" s="690"/>
    </row>
    <row r="16835" spans="46:47">
      <c r="AT16835" s="690"/>
      <c r="AU16835" s="690"/>
    </row>
    <row r="16836" spans="46:47">
      <c r="AT16836" s="690"/>
      <c r="AU16836" s="690"/>
    </row>
    <row r="16837" spans="46:47">
      <c r="AT16837" s="690"/>
      <c r="AU16837" s="690"/>
    </row>
    <row r="16838" spans="46:47">
      <c r="AT16838" s="690"/>
      <c r="AU16838" s="690"/>
    </row>
    <row r="16839" spans="46:47">
      <c r="AT16839" s="690"/>
      <c r="AU16839" s="690"/>
    </row>
    <row r="16840" spans="46:47">
      <c r="AT16840" s="690"/>
      <c r="AU16840" s="690"/>
    </row>
    <row r="16841" spans="46:47">
      <c r="AT16841" s="690"/>
      <c r="AU16841" s="690"/>
    </row>
    <row r="16842" spans="46:47">
      <c r="AT16842" s="690"/>
      <c r="AU16842" s="690"/>
    </row>
    <row r="16843" spans="46:47">
      <c r="AT16843" s="690"/>
      <c r="AU16843" s="690"/>
    </row>
    <row r="16844" spans="46:47">
      <c r="AT16844" s="690"/>
      <c r="AU16844" s="690"/>
    </row>
    <row r="16845" spans="46:47">
      <c r="AT16845" s="690"/>
      <c r="AU16845" s="690"/>
    </row>
    <row r="16846" spans="46:47">
      <c r="AT16846" s="690"/>
      <c r="AU16846" s="690"/>
    </row>
    <row r="16847" spans="46:47">
      <c r="AT16847" s="690"/>
      <c r="AU16847" s="690"/>
    </row>
    <row r="16848" spans="46:47">
      <c r="AT16848" s="690"/>
      <c r="AU16848" s="690"/>
    </row>
    <row r="16849" spans="46:47">
      <c r="AT16849" s="690"/>
      <c r="AU16849" s="690"/>
    </row>
    <row r="16850" spans="46:47">
      <c r="AT16850" s="690"/>
      <c r="AU16850" s="690"/>
    </row>
    <row r="16851" spans="46:47">
      <c r="AT16851" s="690"/>
      <c r="AU16851" s="690"/>
    </row>
    <row r="16852" spans="46:47">
      <c r="AT16852" s="690"/>
      <c r="AU16852" s="690"/>
    </row>
    <row r="16853" spans="46:47">
      <c r="AT16853" s="690"/>
      <c r="AU16853" s="690"/>
    </row>
    <row r="16854" spans="46:47">
      <c r="AT16854" s="690"/>
      <c r="AU16854" s="690"/>
    </row>
    <row r="16855" spans="46:47">
      <c r="AT16855" s="690"/>
      <c r="AU16855" s="690"/>
    </row>
    <row r="16856" spans="46:47">
      <c r="AT16856" s="690"/>
      <c r="AU16856" s="690"/>
    </row>
    <row r="16857" spans="46:47">
      <c r="AT16857" s="690"/>
      <c r="AU16857" s="690"/>
    </row>
    <row r="16858" spans="46:47">
      <c r="AT16858" s="690"/>
      <c r="AU16858" s="690"/>
    </row>
    <row r="16859" spans="46:47">
      <c r="AT16859" s="690"/>
      <c r="AU16859" s="690"/>
    </row>
    <row r="16860" spans="46:47">
      <c r="AT16860" s="690"/>
      <c r="AU16860" s="690"/>
    </row>
    <row r="16861" spans="46:47">
      <c r="AT16861" s="690"/>
      <c r="AU16861" s="690"/>
    </row>
    <row r="16862" spans="46:47">
      <c r="AT16862" s="690"/>
      <c r="AU16862" s="690"/>
    </row>
    <row r="16863" spans="46:47">
      <c r="AT16863" s="690"/>
      <c r="AU16863" s="690"/>
    </row>
    <row r="16864" spans="46:47">
      <c r="AT16864" s="690"/>
      <c r="AU16864" s="690"/>
    </row>
    <row r="16865" spans="46:47">
      <c r="AT16865" s="690"/>
      <c r="AU16865" s="690"/>
    </row>
    <row r="16866" spans="46:47">
      <c r="AT16866" s="690"/>
      <c r="AU16866" s="690"/>
    </row>
    <row r="16867" spans="46:47">
      <c r="AT16867" s="690"/>
      <c r="AU16867" s="690"/>
    </row>
    <row r="16868" spans="46:47">
      <c r="AT16868" s="690"/>
      <c r="AU16868" s="690"/>
    </row>
    <row r="16869" spans="46:47">
      <c r="AT16869" s="690"/>
      <c r="AU16869" s="690"/>
    </row>
    <row r="16870" spans="46:47">
      <c r="AT16870" s="690"/>
      <c r="AU16870" s="690"/>
    </row>
    <row r="16871" spans="46:47">
      <c r="AT16871" s="690"/>
      <c r="AU16871" s="690"/>
    </row>
    <row r="16872" spans="46:47">
      <c r="AT16872" s="690"/>
      <c r="AU16872" s="690"/>
    </row>
    <row r="16873" spans="46:47">
      <c r="AT16873" s="690"/>
      <c r="AU16873" s="690"/>
    </row>
    <row r="16874" spans="46:47">
      <c r="AT16874" s="690"/>
      <c r="AU16874" s="690"/>
    </row>
    <row r="16875" spans="46:47">
      <c r="AT16875" s="690"/>
      <c r="AU16875" s="690"/>
    </row>
    <row r="16876" spans="46:47">
      <c r="AT16876" s="690"/>
      <c r="AU16876" s="690"/>
    </row>
    <row r="16877" spans="46:47">
      <c r="AT16877" s="690"/>
      <c r="AU16877" s="690"/>
    </row>
    <row r="16878" spans="46:47">
      <c r="AT16878" s="690"/>
      <c r="AU16878" s="690"/>
    </row>
    <row r="16879" spans="46:47">
      <c r="AT16879" s="690"/>
      <c r="AU16879" s="690"/>
    </row>
    <row r="16880" spans="46:47">
      <c r="AT16880" s="690"/>
      <c r="AU16880" s="690"/>
    </row>
    <row r="16881" spans="46:47">
      <c r="AT16881" s="690"/>
      <c r="AU16881" s="690"/>
    </row>
    <row r="16882" spans="46:47">
      <c r="AT16882" s="690"/>
      <c r="AU16882" s="690"/>
    </row>
    <row r="16883" spans="46:47">
      <c r="AT16883" s="690"/>
      <c r="AU16883" s="690"/>
    </row>
    <row r="16884" spans="46:47">
      <c r="AT16884" s="690"/>
      <c r="AU16884" s="690"/>
    </row>
    <row r="16885" spans="46:47">
      <c r="AT16885" s="690"/>
      <c r="AU16885" s="690"/>
    </row>
    <row r="16886" spans="46:47">
      <c r="AT16886" s="690"/>
      <c r="AU16886" s="690"/>
    </row>
    <row r="16887" spans="46:47">
      <c r="AT16887" s="690"/>
      <c r="AU16887" s="690"/>
    </row>
    <row r="16888" spans="46:47">
      <c r="AT16888" s="690"/>
      <c r="AU16888" s="690"/>
    </row>
    <row r="16889" spans="46:47">
      <c r="AT16889" s="690"/>
      <c r="AU16889" s="690"/>
    </row>
    <row r="16890" spans="46:47">
      <c r="AT16890" s="690"/>
      <c r="AU16890" s="690"/>
    </row>
    <row r="16891" spans="46:47">
      <c r="AT16891" s="690"/>
      <c r="AU16891" s="690"/>
    </row>
    <row r="16892" spans="46:47">
      <c r="AT16892" s="690"/>
      <c r="AU16892" s="690"/>
    </row>
    <row r="16893" spans="46:47">
      <c r="AT16893" s="690"/>
      <c r="AU16893" s="690"/>
    </row>
    <row r="16894" spans="46:47">
      <c r="AT16894" s="690"/>
      <c r="AU16894" s="690"/>
    </row>
    <row r="16895" spans="46:47">
      <c r="AT16895" s="690"/>
      <c r="AU16895" s="690"/>
    </row>
    <row r="16896" spans="46:47">
      <c r="AT16896" s="690"/>
      <c r="AU16896" s="690"/>
    </row>
    <row r="16897" spans="46:47">
      <c r="AT16897" s="690"/>
      <c r="AU16897" s="690"/>
    </row>
    <row r="16898" spans="46:47">
      <c r="AT16898" s="690"/>
      <c r="AU16898" s="690"/>
    </row>
    <row r="16899" spans="46:47">
      <c r="AT16899" s="690"/>
      <c r="AU16899" s="690"/>
    </row>
    <row r="16900" spans="46:47">
      <c r="AT16900" s="690"/>
      <c r="AU16900" s="690"/>
    </row>
    <row r="16901" spans="46:47">
      <c r="AT16901" s="690"/>
      <c r="AU16901" s="690"/>
    </row>
    <row r="16902" spans="46:47">
      <c r="AT16902" s="690"/>
      <c r="AU16902" s="690"/>
    </row>
    <row r="16903" spans="46:47">
      <c r="AT16903" s="690"/>
      <c r="AU16903" s="690"/>
    </row>
    <row r="16904" spans="46:47">
      <c r="AT16904" s="690"/>
      <c r="AU16904" s="690"/>
    </row>
    <row r="16905" spans="46:47">
      <c r="AT16905" s="690"/>
      <c r="AU16905" s="690"/>
    </row>
    <row r="16906" spans="46:47">
      <c r="AT16906" s="690"/>
      <c r="AU16906" s="690"/>
    </row>
    <row r="16907" spans="46:47">
      <c r="AT16907" s="690"/>
      <c r="AU16907" s="690"/>
    </row>
    <row r="16908" spans="46:47">
      <c r="AT16908" s="690"/>
      <c r="AU16908" s="690"/>
    </row>
    <row r="16909" spans="46:47">
      <c r="AT16909" s="690"/>
      <c r="AU16909" s="690"/>
    </row>
    <row r="16910" spans="46:47">
      <c r="AT16910" s="690"/>
      <c r="AU16910" s="690"/>
    </row>
    <row r="16911" spans="46:47">
      <c r="AT16911" s="690"/>
      <c r="AU16911" s="690"/>
    </row>
    <row r="16912" spans="46:47">
      <c r="AT16912" s="690"/>
      <c r="AU16912" s="690"/>
    </row>
    <row r="16913" spans="46:47">
      <c r="AT16913" s="690"/>
      <c r="AU16913" s="690"/>
    </row>
    <row r="16914" spans="46:47">
      <c r="AT16914" s="690"/>
      <c r="AU16914" s="690"/>
    </row>
    <row r="16915" spans="46:47">
      <c r="AT16915" s="690"/>
      <c r="AU16915" s="690"/>
    </row>
    <row r="16916" spans="46:47">
      <c r="AT16916" s="690"/>
      <c r="AU16916" s="690"/>
    </row>
    <row r="16917" spans="46:47">
      <c r="AT16917" s="690"/>
      <c r="AU16917" s="690"/>
    </row>
    <row r="16918" spans="46:47">
      <c r="AT16918" s="690"/>
      <c r="AU16918" s="690"/>
    </row>
    <row r="16919" spans="46:47">
      <c r="AT16919" s="690"/>
      <c r="AU16919" s="690"/>
    </row>
    <row r="16920" spans="46:47">
      <c r="AT16920" s="690"/>
      <c r="AU16920" s="690"/>
    </row>
    <row r="16921" spans="46:47">
      <c r="AT16921" s="690"/>
      <c r="AU16921" s="690"/>
    </row>
    <row r="16922" spans="46:47">
      <c r="AT16922" s="690"/>
      <c r="AU16922" s="690"/>
    </row>
    <row r="16923" spans="46:47">
      <c r="AT16923" s="690"/>
      <c r="AU16923" s="690"/>
    </row>
    <row r="16924" spans="46:47">
      <c r="AT16924" s="690"/>
      <c r="AU16924" s="690"/>
    </row>
    <row r="16925" spans="46:47">
      <c r="AT16925" s="690"/>
      <c r="AU16925" s="690"/>
    </row>
    <row r="16926" spans="46:47">
      <c r="AT16926" s="690"/>
      <c r="AU16926" s="690"/>
    </row>
    <row r="16927" spans="46:47">
      <c r="AT16927" s="690"/>
      <c r="AU16927" s="690"/>
    </row>
    <row r="16928" spans="46:47">
      <c r="AT16928" s="690"/>
      <c r="AU16928" s="690"/>
    </row>
    <row r="16929" spans="46:47">
      <c r="AT16929" s="690"/>
      <c r="AU16929" s="690"/>
    </row>
    <row r="16930" spans="46:47">
      <c r="AT16930" s="690"/>
      <c r="AU16930" s="690"/>
    </row>
    <row r="16931" spans="46:47">
      <c r="AT16931" s="690"/>
      <c r="AU16931" s="690"/>
    </row>
    <row r="16932" spans="46:47">
      <c r="AT16932" s="690"/>
      <c r="AU16932" s="690"/>
    </row>
    <row r="16933" spans="46:47">
      <c r="AT16933" s="690"/>
      <c r="AU16933" s="690"/>
    </row>
    <row r="16934" spans="46:47">
      <c r="AT16934" s="690"/>
      <c r="AU16934" s="690"/>
    </row>
    <row r="16935" spans="46:47">
      <c r="AT16935" s="690"/>
      <c r="AU16935" s="690"/>
    </row>
    <row r="16936" spans="46:47">
      <c r="AT16936" s="690"/>
      <c r="AU16936" s="690"/>
    </row>
    <row r="16937" spans="46:47">
      <c r="AT16937" s="690"/>
      <c r="AU16937" s="690"/>
    </row>
    <row r="16938" spans="46:47">
      <c r="AT16938" s="690"/>
      <c r="AU16938" s="690"/>
    </row>
    <row r="16939" spans="46:47">
      <c r="AT16939" s="690"/>
      <c r="AU16939" s="690"/>
    </row>
    <row r="16940" spans="46:47">
      <c r="AT16940" s="690"/>
      <c r="AU16940" s="690"/>
    </row>
    <row r="16941" spans="46:47">
      <c r="AT16941" s="690"/>
      <c r="AU16941" s="690"/>
    </row>
    <row r="16942" spans="46:47">
      <c r="AT16942" s="690"/>
      <c r="AU16942" s="690"/>
    </row>
    <row r="16943" spans="46:47">
      <c r="AT16943" s="690"/>
      <c r="AU16943" s="690"/>
    </row>
    <row r="16944" spans="46:47">
      <c r="AT16944" s="690"/>
      <c r="AU16944" s="690"/>
    </row>
    <row r="16945" spans="46:47">
      <c r="AT16945" s="690"/>
      <c r="AU16945" s="690"/>
    </row>
    <row r="16946" spans="46:47">
      <c r="AT16946" s="690"/>
      <c r="AU16946" s="690"/>
    </row>
    <row r="16947" spans="46:47">
      <c r="AT16947" s="690"/>
      <c r="AU16947" s="690"/>
    </row>
    <row r="16948" spans="46:47">
      <c r="AT16948" s="690"/>
      <c r="AU16948" s="690"/>
    </row>
    <row r="16949" spans="46:47">
      <c r="AT16949" s="690"/>
      <c r="AU16949" s="690"/>
    </row>
    <row r="16950" spans="46:47">
      <c r="AT16950" s="690"/>
      <c r="AU16950" s="690"/>
    </row>
    <row r="16951" spans="46:47">
      <c r="AT16951" s="690"/>
      <c r="AU16951" s="690"/>
    </row>
    <row r="16952" spans="46:47">
      <c r="AT16952" s="690"/>
      <c r="AU16952" s="690"/>
    </row>
    <row r="16953" spans="46:47">
      <c r="AT16953" s="690"/>
      <c r="AU16953" s="690"/>
    </row>
    <row r="16954" spans="46:47">
      <c r="AT16954" s="690"/>
      <c r="AU16954" s="690"/>
    </row>
    <row r="16955" spans="46:47">
      <c r="AT16955" s="690"/>
      <c r="AU16955" s="690"/>
    </row>
    <row r="16956" spans="46:47">
      <c r="AT16956" s="690"/>
      <c r="AU16956" s="690"/>
    </row>
    <row r="16957" spans="46:47">
      <c r="AT16957" s="690"/>
      <c r="AU16957" s="690"/>
    </row>
    <row r="16958" spans="46:47">
      <c r="AT16958" s="690"/>
      <c r="AU16958" s="690"/>
    </row>
    <row r="16959" spans="46:47">
      <c r="AT16959" s="690"/>
      <c r="AU16959" s="690"/>
    </row>
    <row r="16960" spans="46:47">
      <c r="AT16960" s="690"/>
      <c r="AU16960" s="690"/>
    </row>
    <row r="16961" spans="46:47">
      <c r="AT16961" s="690"/>
      <c r="AU16961" s="690"/>
    </row>
    <row r="16962" spans="46:47">
      <c r="AT16962" s="690"/>
      <c r="AU16962" s="690"/>
    </row>
    <row r="16963" spans="46:47">
      <c r="AT16963" s="690"/>
      <c r="AU16963" s="690"/>
    </row>
    <row r="16964" spans="46:47">
      <c r="AT16964" s="690"/>
      <c r="AU16964" s="690"/>
    </row>
    <row r="16965" spans="46:47">
      <c r="AT16965" s="690"/>
      <c r="AU16965" s="690"/>
    </row>
    <row r="16966" spans="46:47">
      <c r="AT16966" s="690"/>
      <c r="AU16966" s="690"/>
    </row>
    <row r="16967" spans="46:47">
      <c r="AT16967" s="690"/>
      <c r="AU16967" s="690"/>
    </row>
    <row r="16968" spans="46:47">
      <c r="AT16968" s="690"/>
      <c r="AU16968" s="690"/>
    </row>
    <row r="16969" spans="46:47">
      <c r="AT16969" s="690"/>
      <c r="AU16969" s="690"/>
    </row>
    <row r="16970" spans="46:47">
      <c r="AT16970" s="690"/>
      <c r="AU16970" s="690"/>
    </row>
    <row r="16971" spans="46:47">
      <c r="AT16971" s="690"/>
      <c r="AU16971" s="690"/>
    </row>
    <row r="16972" spans="46:47">
      <c r="AT16972" s="690"/>
      <c r="AU16972" s="690"/>
    </row>
    <row r="16973" spans="46:47">
      <c r="AT16973" s="690"/>
      <c r="AU16973" s="690"/>
    </row>
    <row r="16974" spans="46:47">
      <c r="AT16974" s="690"/>
      <c r="AU16974" s="690"/>
    </row>
    <row r="16975" spans="46:47">
      <c r="AT16975" s="690"/>
      <c r="AU16975" s="690"/>
    </row>
    <row r="16976" spans="46:47">
      <c r="AT16976" s="690"/>
      <c r="AU16976" s="690"/>
    </row>
    <row r="16977" spans="46:47">
      <c r="AT16977" s="690"/>
      <c r="AU16977" s="690"/>
    </row>
    <row r="16978" spans="46:47">
      <c r="AT16978" s="690"/>
      <c r="AU16978" s="690"/>
    </row>
    <row r="16979" spans="46:47">
      <c r="AT16979" s="690"/>
      <c r="AU16979" s="690"/>
    </row>
    <row r="16980" spans="46:47">
      <c r="AT16980" s="690"/>
      <c r="AU16980" s="690"/>
    </row>
    <row r="16981" spans="46:47">
      <c r="AT16981" s="690"/>
      <c r="AU16981" s="690"/>
    </row>
    <row r="16982" spans="46:47">
      <c r="AT16982" s="690"/>
      <c r="AU16982" s="690"/>
    </row>
    <row r="16983" spans="46:47">
      <c r="AT16983" s="690"/>
      <c r="AU16983" s="690"/>
    </row>
    <row r="16984" spans="46:47">
      <c r="AT16984" s="690"/>
      <c r="AU16984" s="690"/>
    </row>
    <row r="16985" spans="46:47">
      <c r="AT16985" s="690"/>
      <c r="AU16985" s="690"/>
    </row>
    <row r="16986" spans="46:47">
      <c r="AT16986" s="690"/>
      <c r="AU16986" s="690"/>
    </row>
    <row r="16987" spans="46:47">
      <c r="AT16987" s="690"/>
      <c r="AU16987" s="690"/>
    </row>
    <row r="16988" spans="46:47">
      <c r="AT16988" s="690"/>
      <c r="AU16988" s="690"/>
    </row>
    <row r="16989" spans="46:47">
      <c r="AT16989" s="690"/>
      <c r="AU16989" s="690"/>
    </row>
    <row r="16990" spans="46:47">
      <c r="AT16990" s="690"/>
      <c r="AU16990" s="690"/>
    </row>
    <row r="16991" spans="46:47">
      <c r="AT16991" s="690"/>
      <c r="AU16991" s="690"/>
    </row>
    <row r="16992" spans="46:47">
      <c r="AT16992" s="690"/>
      <c r="AU16992" s="690"/>
    </row>
    <row r="16993" spans="46:47">
      <c r="AT16993" s="690"/>
      <c r="AU16993" s="690"/>
    </row>
    <row r="16994" spans="46:47">
      <c r="AT16994" s="690"/>
      <c r="AU16994" s="690"/>
    </row>
    <row r="16995" spans="46:47">
      <c r="AT16995" s="690"/>
      <c r="AU16995" s="690"/>
    </row>
    <row r="16996" spans="46:47">
      <c r="AT16996" s="690"/>
      <c r="AU16996" s="690"/>
    </row>
    <row r="16997" spans="46:47">
      <c r="AT16997" s="690"/>
      <c r="AU16997" s="690"/>
    </row>
    <row r="16998" spans="46:47">
      <c r="AT16998" s="690"/>
      <c r="AU16998" s="690"/>
    </row>
    <row r="16999" spans="46:47">
      <c r="AT16999" s="690"/>
      <c r="AU16999" s="690"/>
    </row>
    <row r="17000" spans="46:47">
      <c r="AT17000" s="690"/>
      <c r="AU17000" s="690"/>
    </row>
    <row r="17001" spans="46:47">
      <c r="AT17001" s="690"/>
      <c r="AU17001" s="690"/>
    </row>
    <row r="17002" spans="46:47">
      <c r="AT17002" s="690"/>
      <c r="AU17002" s="690"/>
    </row>
    <row r="17003" spans="46:47">
      <c r="AT17003" s="690"/>
      <c r="AU17003" s="690"/>
    </row>
    <row r="17004" spans="46:47">
      <c r="AT17004" s="690"/>
      <c r="AU17004" s="690"/>
    </row>
    <row r="17005" spans="46:47">
      <c r="AT17005" s="690"/>
      <c r="AU17005" s="690"/>
    </row>
    <row r="17006" spans="46:47">
      <c r="AT17006" s="690"/>
      <c r="AU17006" s="690"/>
    </row>
    <row r="17007" spans="46:47">
      <c r="AT17007" s="690"/>
      <c r="AU17007" s="690"/>
    </row>
    <row r="17008" spans="46:47">
      <c r="AT17008" s="690"/>
      <c r="AU17008" s="690"/>
    </row>
    <row r="17009" spans="46:47">
      <c r="AT17009" s="690"/>
      <c r="AU17009" s="690"/>
    </row>
    <row r="17010" spans="46:47">
      <c r="AT17010" s="690"/>
      <c r="AU17010" s="690"/>
    </row>
    <row r="17011" spans="46:47">
      <c r="AT17011" s="690"/>
      <c r="AU17011" s="690"/>
    </row>
    <row r="17012" spans="46:47">
      <c r="AT17012" s="690"/>
      <c r="AU17012" s="690"/>
    </row>
    <row r="17013" spans="46:47">
      <c r="AT17013" s="690"/>
      <c r="AU17013" s="690"/>
    </row>
    <row r="17014" spans="46:47">
      <c r="AT17014" s="690"/>
      <c r="AU17014" s="690"/>
    </row>
    <row r="17015" spans="46:47">
      <c r="AT17015" s="690"/>
      <c r="AU17015" s="690"/>
    </row>
    <row r="17016" spans="46:47">
      <c r="AT17016" s="690"/>
      <c r="AU17016" s="690"/>
    </row>
    <row r="17017" spans="46:47">
      <c r="AT17017" s="690"/>
      <c r="AU17017" s="690"/>
    </row>
    <row r="17018" spans="46:47">
      <c r="AT17018" s="690"/>
      <c r="AU17018" s="690"/>
    </row>
    <row r="17019" spans="46:47">
      <c r="AT17019" s="690"/>
      <c r="AU17019" s="690"/>
    </row>
    <row r="17020" spans="46:47">
      <c r="AT17020" s="690"/>
      <c r="AU17020" s="690"/>
    </row>
    <row r="17021" spans="46:47">
      <c r="AT17021" s="690"/>
      <c r="AU17021" s="690"/>
    </row>
    <row r="17022" spans="46:47">
      <c r="AT17022" s="690"/>
      <c r="AU17022" s="690"/>
    </row>
    <row r="17023" spans="46:47">
      <c r="AT17023" s="690"/>
      <c r="AU17023" s="690"/>
    </row>
    <row r="17024" spans="46:47">
      <c r="AT17024" s="690"/>
      <c r="AU17024" s="690"/>
    </row>
    <row r="17025" spans="46:47">
      <c r="AT17025" s="690"/>
      <c r="AU17025" s="690"/>
    </row>
    <row r="17026" spans="46:47">
      <c r="AT17026" s="690"/>
      <c r="AU17026" s="690"/>
    </row>
    <row r="17027" spans="46:47">
      <c r="AT17027" s="690"/>
      <c r="AU17027" s="690"/>
    </row>
    <row r="17028" spans="46:47">
      <c r="AT17028" s="690"/>
      <c r="AU17028" s="690"/>
    </row>
    <row r="17029" spans="46:47">
      <c r="AT17029" s="690"/>
      <c r="AU17029" s="690"/>
    </row>
    <row r="17030" spans="46:47">
      <c r="AT17030" s="690"/>
      <c r="AU17030" s="690"/>
    </row>
    <row r="17031" spans="46:47">
      <c r="AT17031" s="690"/>
      <c r="AU17031" s="690"/>
    </row>
    <row r="17032" spans="46:47">
      <c r="AT17032" s="690"/>
      <c r="AU17032" s="690"/>
    </row>
    <row r="17033" spans="46:47">
      <c r="AT17033" s="690"/>
      <c r="AU17033" s="690"/>
    </row>
    <row r="17034" spans="46:47">
      <c r="AT17034" s="690"/>
      <c r="AU17034" s="690"/>
    </row>
    <row r="17035" spans="46:47">
      <c r="AT17035" s="690"/>
      <c r="AU17035" s="690"/>
    </row>
    <row r="17036" spans="46:47">
      <c r="AT17036" s="690"/>
      <c r="AU17036" s="690"/>
    </row>
    <row r="17037" spans="46:47">
      <c r="AT17037" s="690"/>
      <c r="AU17037" s="690"/>
    </row>
    <row r="17038" spans="46:47">
      <c r="AT17038" s="690"/>
      <c r="AU17038" s="690"/>
    </row>
    <row r="17039" spans="46:47">
      <c r="AT17039" s="690"/>
      <c r="AU17039" s="690"/>
    </row>
    <row r="17040" spans="46:47">
      <c r="AT17040" s="690"/>
      <c r="AU17040" s="690"/>
    </row>
    <row r="17041" spans="46:47">
      <c r="AT17041" s="690"/>
      <c r="AU17041" s="690"/>
    </row>
    <row r="17042" spans="46:47">
      <c r="AT17042" s="690"/>
      <c r="AU17042" s="690"/>
    </row>
    <row r="17043" spans="46:47">
      <c r="AT17043" s="690"/>
      <c r="AU17043" s="690"/>
    </row>
    <row r="17044" spans="46:47">
      <c r="AT17044" s="690"/>
      <c r="AU17044" s="690"/>
    </row>
    <row r="17045" spans="46:47">
      <c r="AT17045" s="690"/>
      <c r="AU17045" s="690"/>
    </row>
    <row r="17046" spans="46:47">
      <c r="AT17046" s="690"/>
      <c r="AU17046" s="690"/>
    </row>
    <row r="17047" spans="46:47">
      <c r="AT17047" s="690"/>
      <c r="AU17047" s="690"/>
    </row>
    <row r="17048" spans="46:47">
      <c r="AT17048" s="690"/>
      <c r="AU17048" s="690"/>
    </row>
    <row r="17049" spans="46:47">
      <c r="AT17049" s="690"/>
      <c r="AU17049" s="690"/>
    </row>
    <row r="17050" spans="46:47">
      <c r="AT17050" s="690"/>
      <c r="AU17050" s="690"/>
    </row>
    <row r="17051" spans="46:47">
      <c r="AT17051" s="690"/>
      <c r="AU17051" s="690"/>
    </row>
    <row r="17052" spans="46:47">
      <c r="AT17052" s="690"/>
      <c r="AU17052" s="690"/>
    </row>
    <row r="17053" spans="46:47">
      <c r="AT17053" s="690"/>
      <c r="AU17053" s="690"/>
    </row>
    <row r="17054" spans="46:47">
      <c r="AT17054" s="690"/>
      <c r="AU17054" s="690"/>
    </row>
    <row r="17055" spans="46:47">
      <c r="AT17055" s="690"/>
      <c r="AU17055" s="690"/>
    </row>
    <row r="17056" spans="46:47">
      <c r="AT17056" s="690"/>
      <c r="AU17056" s="690"/>
    </row>
    <row r="17057" spans="46:47">
      <c r="AT17057" s="690"/>
      <c r="AU17057" s="690"/>
    </row>
    <row r="17058" spans="46:47">
      <c r="AT17058" s="690"/>
      <c r="AU17058" s="690"/>
    </row>
    <row r="17059" spans="46:47">
      <c r="AT17059" s="690"/>
      <c r="AU17059" s="690"/>
    </row>
    <row r="17060" spans="46:47">
      <c r="AT17060" s="690"/>
      <c r="AU17060" s="690"/>
    </row>
    <row r="17061" spans="46:47">
      <c r="AT17061" s="690"/>
      <c r="AU17061" s="690"/>
    </row>
    <row r="17062" spans="46:47">
      <c r="AT17062" s="690"/>
      <c r="AU17062" s="690"/>
    </row>
    <row r="17063" spans="46:47">
      <c r="AT17063" s="690"/>
      <c r="AU17063" s="690"/>
    </row>
    <row r="17064" spans="46:47">
      <c r="AT17064" s="690"/>
      <c r="AU17064" s="690"/>
    </row>
    <row r="17065" spans="46:47">
      <c r="AT17065" s="690"/>
      <c r="AU17065" s="690"/>
    </row>
    <row r="17066" spans="46:47">
      <c r="AT17066" s="690"/>
      <c r="AU17066" s="690"/>
    </row>
    <row r="17067" spans="46:47">
      <c r="AT17067" s="690"/>
      <c r="AU17067" s="690"/>
    </row>
    <row r="17068" spans="46:47">
      <c r="AT17068" s="690"/>
      <c r="AU17068" s="690"/>
    </row>
    <row r="17069" spans="46:47">
      <c r="AT17069" s="690"/>
      <c r="AU17069" s="690"/>
    </row>
    <row r="17070" spans="46:47">
      <c r="AT17070" s="690"/>
      <c r="AU17070" s="690"/>
    </row>
    <row r="17071" spans="46:47">
      <c r="AT17071" s="690"/>
      <c r="AU17071" s="690"/>
    </row>
    <row r="17072" spans="46:47">
      <c r="AT17072" s="690"/>
      <c r="AU17072" s="690"/>
    </row>
    <row r="17073" spans="46:47">
      <c r="AT17073" s="690"/>
      <c r="AU17073" s="690"/>
    </row>
    <row r="17074" spans="46:47">
      <c r="AT17074" s="690"/>
      <c r="AU17074" s="690"/>
    </row>
    <row r="17075" spans="46:47">
      <c r="AT17075" s="690"/>
      <c r="AU17075" s="690"/>
    </row>
    <row r="17076" spans="46:47">
      <c r="AT17076" s="690"/>
      <c r="AU17076" s="690"/>
    </row>
    <row r="17077" spans="46:47">
      <c r="AT17077" s="690"/>
      <c r="AU17077" s="690"/>
    </row>
    <row r="17078" spans="46:47">
      <c r="AT17078" s="690"/>
      <c r="AU17078" s="690"/>
    </row>
    <row r="17079" spans="46:47">
      <c r="AT17079" s="690"/>
      <c r="AU17079" s="690"/>
    </row>
    <row r="17080" spans="46:47">
      <c r="AT17080" s="690"/>
      <c r="AU17080" s="690"/>
    </row>
    <row r="17081" spans="46:47">
      <c r="AT17081" s="690"/>
      <c r="AU17081" s="690"/>
    </row>
    <row r="17082" spans="46:47">
      <c r="AT17082" s="690"/>
      <c r="AU17082" s="690"/>
    </row>
    <row r="17083" spans="46:47">
      <c r="AT17083" s="690"/>
      <c r="AU17083" s="690"/>
    </row>
    <row r="17084" spans="46:47">
      <c r="AT17084" s="690"/>
      <c r="AU17084" s="690"/>
    </row>
    <row r="17085" spans="46:47">
      <c r="AT17085" s="690"/>
      <c r="AU17085" s="690"/>
    </row>
    <row r="17086" spans="46:47">
      <c r="AT17086" s="690"/>
      <c r="AU17086" s="690"/>
    </row>
    <row r="17087" spans="46:47">
      <c r="AT17087" s="690"/>
      <c r="AU17087" s="690"/>
    </row>
    <row r="17088" spans="46:47">
      <c r="AT17088" s="690"/>
      <c r="AU17088" s="690"/>
    </row>
    <row r="17089" spans="46:47">
      <c r="AT17089" s="690"/>
      <c r="AU17089" s="690"/>
    </row>
    <row r="17090" spans="46:47">
      <c r="AT17090" s="690"/>
      <c r="AU17090" s="690"/>
    </row>
    <row r="17091" spans="46:47">
      <c r="AT17091" s="690"/>
      <c r="AU17091" s="690"/>
    </row>
    <row r="17092" spans="46:47">
      <c r="AT17092" s="690"/>
      <c r="AU17092" s="690"/>
    </row>
    <row r="17093" spans="46:47">
      <c r="AT17093" s="690"/>
      <c r="AU17093" s="690"/>
    </row>
    <row r="17094" spans="46:47">
      <c r="AT17094" s="690"/>
      <c r="AU17094" s="690"/>
    </row>
    <row r="17095" spans="46:47">
      <c r="AT17095" s="690"/>
      <c r="AU17095" s="690"/>
    </row>
    <row r="17096" spans="46:47">
      <c r="AT17096" s="690"/>
      <c r="AU17096" s="690"/>
    </row>
    <row r="17097" spans="46:47">
      <c r="AT17097" s="690"/>
      <c r="AU17097" s="690"/>
    </row>
    <row r="17098" spans="46:47">
      <c r="AT17098" s="690"/>
      <c r="AU17098" s="690"/>
    </row>
    <row r="17099" spans="46:47">
      <c r="AT17099" s="690"/>
      <c r="AU17099" s="690"/>
    </row>
    <row r="17100" spans="46:47">
      <c r="AT17100" s="690"/>
      <c r="AU17100" s="690"/>
    </row>
    <row r="17101" spans="46:47">
      <c r="AT17101" s="690"/>
      <c r="AU17101" s="690"/>
    </row>
    <row r="17102" spans="46:47">
      <c r="AT17102" s="690"/>
      <c r="AU17102" s="690"/>
    </row>
    <row r="17103" spans="46:47">
      <c r="AT17103" s="690"/>
      <c r="AU17103" s="690"/>
    </row>
    <row r="17104" spans="46:47">
      <c r="AT17104" s="690"/>
      <c r="AU17104" s="690"/>
    </row>
    <row r="17105" spans="46:47">
      <c r="AT17105" s="690"/>
      <c r="AU17105" s="690"/>
    </row>
    <row r="17106" spans="46:47">
      <c r="AT17106" s="690"/>
      <c r="AU17106" s="690"/>
    </row>
    <row r="17107" spans="46:47">
      <c r="AT17107" s="690"/>
      <c r="AU17107" s="690"/>
    </row>
    <row r="17108" spans="46:47">
      <c r="AT17108" s="690"/>
      <c r="AU17108" s="690"/>
    </row>
    <row r="17109" spans="46:47">
      <c r="AT17109" s="690"/>
      <c r="AU17109" s="690"/>
    </row>
    <row r="17110" spans="46:47">
      <c r="AT17110" s="690"/>
      <c r="AU17110" s="690"/>
    </row>
    <row r="17111" spans="46:47">
      <c r="AT17111" s="690"/>
      <c r="AU17111" s="690"/>
    </row>
    <row r="17112" spans="46:47">
      <c r="AT17112" s="690"/>
      <c r="AU17112" s="690"/>
    </row>
    <row r="17113" spans="46:47">
      <c r="AT17113" s="690"/>
      <c r="AU17113" s="690"/>
    </row>
    <row r="17114" spans="46:47">
      <c r="AT17114" s="690"/>
      <c r="AU17114" s="690"/>
    </row>
    <row r="17115" spans="46:47">
      <c r="AT17115" s="690"/>
      <c r="AU17115" s="690"/>
    </row>
    <row r="17116" spans="46:47">
      <c r="AT17116" s="690"/>
      <c r="AU17116" s="690"/>
    </row>
    <row r="17117" spans="46:47">
      <c r="AT17117" s="690"/>
      <c r="AU17117" s="690"/>
    </row>
    <row r="17118" spans="46:47">
      <c r="AT17118" s="690"/>
      <c r="AU17118" s="690"/>
    </row>
    <row r="17119" spans="46:47">
      <c r="AT17119" s="690"/>
      <c r="AU17119" s="690"/>
    </row>
    <row r="17120" spans="46:47">
      <c r="AT17120" s="690"/>
      <c r="AU17120" s="690"/>
    </row>
    <row r="17121" spans="46:47">
      <c r="AT17121" s="690"/>
      <c r="AU17121" s="690"/>
    </row>
    <row r="17122" spans="46:47">
      <c r="AT17122" s="690"/>
      <c r="AU17122" s="690"/>
    </row>
    <row r="17123" spans="46:47">
      <c r="AT17123" s="690"/>
      <c r="AU17123" s="690"/>
    </row>
    <row r="17124" spans="46:47">
      <c r="AT17124" s="690"/>
      <c r="AU17124" s="690"/>
    </row>
    <row r="17125" spans="46:47">
      <c r="AT17125" s="690"/>
      <c r="AU17125" s="690"/>
    </row>
    <row r="17126" spans="46:47">
      <c r="AT17126" s="690"/>
      <c r="AU17126" s="690"/>
    </row>
    <row r="17127" spans="46:47">
      <c r="AT17127" s="690"/>
      <c r="AU17127" s="690"/>
    </row>
    <row r="17128" spans="46:47">
      <c r="AT17128" s="690"/>
      <c r="AU17128" s="690"/>
    </row>
    <row r="17129" spans="46:47">
      <c r="AT17129" s="690"/>
      <c r="AU17129" s="690"/>
    </row>
    <row r="17130" spans="46:47">
      <c r="AT17130" s="690"/>
      <c r="AU17130" s="690"/>
    </row>
    <row r="17131" spans="46:47">
      <c r="AT17131" s="690"/>
      <c r="AU17131" s="690"/>
    </row>
    <row r="17132" spans="46:47">
      <c r="AT17132" s="690"/>
      <c r="AU17132" s="690"/>
    </row>
    <row r="17133" spans="46:47">
      <c r="AT17133" s="690"/>
      <c r="AU17133" s="690"/>
    </row>
    <row r="17134" spans="46:47">
      <c r="AT17134" s="690"/>
      <c r="AU17134" s="690"/>
    </row>
    <row r="17135" spans="46:47">
      <c r="AT17135" s="690"/>
      <c r="AU17135" s="690"/>
    </row>
    <row r="17136" spans="46:47">
      <c r="AT17136" s="690"/>
      <c r="AU17136" s="690"/>
    </row>
    <row r="17137" spans="46:47">
      <c r="AT17137" s="690"/>
      <c r="AU17137" s="690"/>
    </row>
    <row r="17138" spans="46:47">
      <c r="AT17138" s="690"/>
      <c r="AU17138" s="690"/>
    </row>
    <row r="17139" spans="46:47">
      <c r="AT17139" s="690"/>
      <c r="AU17139" s="690"/>
    </row>
    <row r="17140" spans="46:47">
      <c r="AT17140" s="690"/>
      <c r="AU17140" s="690"/>
    </row>
    <row r="17141" spans="46:47">
      <c r="AT17141" s="690"/>
      <c r="AU17141" s="690"/>
    </row>
    <row r="17142" spans="46:47">
      <c r="AT17142" s="690"/>
      <c r="AU17142" s="690"/>
    </row>
    <row r="17143" spans="46:47">
      <c r="AT17143" s="690"/>
      <c r="AU17143" s="690"/>
    </row>
    <row r="17144" spans="46:47">
      <c r="AT17144" s="690"/>
      <c r="AU17144" s="690"/>
    </row>
    <row r="17145" spans="46:47">
      <c r="AT17145" s="690"/>
      <c r="AU17145" s="690"/>
    </row>
    <row r="17146" spans="46:47">
      <c r="AT17146" s="690"/>
      <c r="AU17146" s="690"/>
    </row>
    <row r="17147" spans="46:47">
      <c r="AT17147" s="690"/>
      <c r="AU17147" s="690"/>
    </row>
    <row r="17148" spans="46:47">
      <c r="AT17148" s="690"/>
      <c r="AU17148" s="690"/>
    </row>
    <row r="17149" spans="46:47">
      <c r="AT17149" s="690"/>
      <c r="AU17149" s="690"/>
    </row>
    <row r="17150" spans="46:47">
      <c r="AT17150" s="690"/>
      <c r="AU17150" s="690"/>
    </row>
    <row r="17151" spans="46:47">
      <c r="AT17151" s="690"/>
      <c r="AU17151" s="690"/>
    </row>
    <row r="17152" spans="46:47">
      <c r="AT17152" s="690"/>
      <c r="AU17152" s="690"/>
    </row>
    <row r="17153" spans="46:47">
      <c r="AT17153" s="690"/>
      <c r="AU17153" s="690"/>
    </row>
    <row r="17154" spans="46:47">
      <c r="AT17154" s="690"/>
      <c r="AU17154" s="690"/>
    </row>
    <row r="17155" spans="46:47">
      <c r="AT17155" s="690"/>
      <c r="AU17155" s="690"/>
    </row>
    <row r="17156" spans="46:47">
      <c r="AT17156" s="690"/>
      <c r="AU17156" s="690"/>
    </row>
    <row r="17157" spans="46:47">
      <c r="AT17157" s="690"/>
      <c r="AU17157" s="690"/>
    </row>
    <row r="17158" spans="46:47">
      <c r="AT17158" s="690"/>
      <c r="AU17158" s="690"/>
    </row>
    <row r="17159" spans="46:47">
      <c r="AT17159" s="690"/>
      <c r="AU17159" s="690"/>
    </row>
    <row r="17160" spans="46:47">
      <c r="AT17160" s="690"/>
      <c r="AU17160" s="690"/>
    </row>
    <row r="17161" spans="46:47">
      <c r="AT17161" s="690"/>
      <c r="AU17161" s="690"/>
    </row>
    <row r="17162" spans="46:47">
      <c r="AT17162" s="690"/>
      <c r="AU17162" s="690"/>
    </row>
    <row r="17163" spans="46:47">
      <c r="AT17163" s="690"/>
      <c r="AU17163" s="690"/>
    </row>
    <row r="17164" spans="46:47">
      <c r="AT17164" s="690"/>
      <c r="AU17164" s="690"/>
    </row>
    <row r="17165" spans="46:47">
      <c r="AT17165" s="690"/>
      <c r="AU17165" s="690"/>
    </row>
    <row r="17166" spans="46:47">
      <c r="AT17166" s="690"/>
      <c r="AU17166" s="690"/>
    </row>
    <row r="17167" spans="46:47">
      <c r="AT17167" s="690"/>
      <c r="AU17167" s="690"/>
    </row>
    <row r="17168" spans="46:47">
      <c r="AT17168" s="690"/>
      <c r="AU17168" s="690"/>
    </row>
    <row r="17169" spans="46:47">
      <c r="AT17169" s="690"/>
      <c r="AU17169" s="690"/>
    </row>
    <row r="17170" spans="46:47">
      <c r="AT17170" s="690"/>
      <c r="AU17170" s="690"/>
    </row>
    <row r="17171" spans="46:47">
      <c r="AT17171" s="690"/>
      <c r="AU17171" s="690"/>
    </row>
    <row r="17172" spans="46:47">
      <c r="AT17172" s="690"/>
      <c r="AU17172" s="690"/>
    </row>
    <row r="17173" spans="46:47">
      <c r="AT17173" s="690"/>
      <c r="AU17173" s="690"/>
    </row>
    <row r="17174" spans="46:47">
      <c r="AT17174" s="690"/>
      <c r="AU17174" s="690"/>
    </row>
    <row r="17175" spans="46:47">
      <c r="AT17175" s="690"/>
      <c r="AU17175" s="690"/>
    </row>
    <row r="17176" spans="46:47">
      <c r="AT17176" s="690"/>
      <c r="AU17176" s="690"/>
    </row>
    <row r="17177" spans="46:47">
      <c r="AT17177" s="690"/>
      <c r="AU17177" s="690"/>
    </row>
    <row r="17178" spans="46:47">
      <c r="AT17178" s="690"/>
      <c r="AU17178" s="690"/>
    </row>
    <row r="17179" spans="46:47">
      <c r="AT17179" s="690"/>
      <c r="AU17179" s="690"/>
    </row>
    <row r="17180" spans="46:47">
      <c r="AT17180" s="690"/>
      <c r="AU17180" s="690"/>
    </row>
    <row r="17181" spans="46:47">
      <c r="AT17181" s="690"/>
      <c r="AU17181" s="690"/>
    </row>
    <row r="17182" spans="46:47">
      <c r="AT17182" s="690"/>
      <c r="AU17182" s="690"/>
    </row>
    <row r="17183" spans="46:47">
      <c r="AT17183" s="690"/>
      <c r="AU17183" s="690"/>
    </row>
    <row r="17184" spans="46:47">
      <c r="AT17184" s="690"/>
      <c r="AU17184" s="690"/>
    </row>
    <row r="17185" spans="46:47">
      <c r="AT17185" s="690"/>
      <c r="AU17185" s="690"/>
    </row>
    <row r="17186" spans="46:47">
      <c r="AT17186" s="690"/>
      <c r="AU17186" s="690"/>
    </row>
    <row r="17187" spans="46:47">
      <c r="AT17187" s="690"/>
      <c r="AU17187" s="690"/>
    </row>
    <row r="17188" spans="46:47">
      <c r="AT17188" s="690"/>
      <c r="AU17188" s="690"/>
    </row>
    <row r="17189" spans="46:47">
      <c r="AT17189" s="690"/>
      <c r="AU17189" s="690"/>
    </row>
    <row r="17190" spans="46:47">
      <c r="AT17190" s="690"/>
      <c r="AU17190" s="690"/>
    </row>
    <row r="17191" spans="46:47">
      <c r="AT17191" s="690"/>
      <c r="AU17191" s="690"/>
    </row>
    <row r="17192" spans="46:47">
      <c r="AT17192" s="690"/>
      <c r="AU17192" s="690"/>
    </row>
    <row r="17193" spans="46:47">
      <c r="AT17193" s="690"/>
      <c r="AU17193" s="690"/>
    </row>
    <row r="17194" spans="46:47">
      <c r="AT17194" s="690"/>
      <c r="AU17194" s="690"/>
    </row>
    <row r="17195" spans="46:47">
      <c r="AT17195" s="690"/>
      <c r="AU17195" s="690"/>
    </row>
    <row r="17196" spans="46:47">
      <c r="AT17196" s="690"/>
      <c r="AU17196" s="690"/>
    </row>
    <row r="17197" spans="46:47">
      <c r="AT17197" s="690"/>
      <c r="AU17197" s="690"/>
    </row>
    <row r="17198" spans="46:47">
      <c r="AT17198" s="690"/>
      <c r="AU17198" s="690"/>
    </row>
    <row r="17199" spans="46:47">
      <c r="AT17199" s="690"/>
      <c r="AU17199" s="690"/>
    </row>
    <row r="17200" spans="46:47">
      <c r="AT17200" s="690"/>
      <c r="AU17200" s="690"/>
    </row>
    <row r="17201" spans="46:47">
      <c r="AT17201" s="690"/>
      <c r="AU17201" s="690"/>
    </row>
    <row r="17202" spans="46:47">
      <c r="AT17202" s="690"/>
      <c r="AU17202" s="690"/>
    </row>
    <row r="17203" spans="46:47">
      <c r="AT17203" s="690"/>
      <c r="AU17203" s="690"/>
    </row>
    <row r="17204" spans="46:47">
      <c r="AT17204" s="690"/>
      <c r="AU17204" s="690"/>
    </row>
    <row r="17205" spans="46:47">
      <c r="AT17205" s="690"/>
      <c r="AU17205" s="690"/>
    </row>
    <row r="17206" spans="46:47">
      <c r="AT17206" s="690"/>
      <c r="AU17206" s="690"/>
    </row>
    <row r="17207" spans="46:47">
      <c r="AT17207" s="690"/>
      <c r="AU17207" s="690"/>
    </row>
    <row r="17208" spans="46:47">
      <c r="AT17208" s="690"/>
      <c r="AU17208" s="690"/>
    </row>
    <row r="17209" spans="46:47">
      <c r="AT17209" s="690"/>
      <c r="AU17209" s="690"/>
    </row>
    <row r="17210" spans="46:47">
      <c r="AT17210" s="690"/>
      <c r="AU17210" s="690"/>
    </row>
    <row r="17211" spans="46:47">
      <c r="AT17211" s="690"/>
      <c r="AU17211" s="690"/>
    </row>
    <row r="17212" spans="46:47">
      <c r="AT17212" s="690"/>
      <c r="AU17212" s="690"/>
    </row>
    <row r="17213" spans="46:47">
      <c r="AT17213" s="690"/>
      <c r="AU17213" s="690"/>
    </row>
    <row r="17214" spans="46:47">
      <c r="AT17214" s="690"/>
      <c r="AU17214" s="690"/>
    </row>
    <row r="17215" spans="46:47">
      <c r="AT17215" s="690"/>
      <c r="AU17215" s="690"/>
    </row>
    <row r="17216" spans="46:47">
      <c r="AT17216" s="690"/>
      <c r="AU17216" s="690"/>
    </row>
    <row r="17217" spans="46:47">
      <c r="AT17217" s="690"/>
      <c r="AU17217" s="690"/>
    </row>
    <row r="17218" spans="46:47">
      <c r="AT17218" s="690"/>
      <c r="AU17218" s="690"/>
    </row>
    <row r="17219" spans="46:47">
      <c r="AT17219" s="690"/>
      <c r="AU17219" s="690"/>
    </row>
    <row r="17220" spans="46:47">
      <c r="AT17220" s="690"/>
      <c r="AU17220" s="690"/>
    </row>
    <row r="17221" spans="46:47">
      <c r="AT17221" s="690"/>
      <c r="AU17221" s="690"/>
    </row>
    <row r="17222" spans="46:47">
      <c r="AT17222" s="690"/>
      <c r="AU17222" s="690"/>
    </row>
    <row r="17223" spans="46:47">
      <c r="AT17223" s="690"/>
      <c r="AU17223" s="690"/>
    </row>
    <row r="17224" spans="46:47">
      <c r="AT17224" s="690"/>
      <c r="AU17224" s="690"/>
    </row>
    <row r="17225" spans="46:47">
      <c r="AT17225" s="690"/>
      <c r="AU17225" s="690"/>
    </row>
    <row r="17226" spans="46:47">
      <c r="AT17226" s="690"/>
      <c r="AU17226" s="690"/>
    </row>
    <row r="17227" spans="46:47">
      <c r="AT17227" s="690"/>
      <c r="AU17227" s="690"/>
    </row>
    <row r="17228" spans="46:47">
      <c r="AT17228" s="690"/>
      <c r="AU17228" s="690"/>
    </row>
    <row r="17229" spans="46:47">
      <c r="AT17229" s="690"/>
      <c r="AU17229" s="690"/>
    </row>
    <row r="17230" spans="46:47">
      <c r="AT17230" s="690"/>
      <c r="AU17230" s="690"/>
    </row>
    <row r="17231" spans="46:47">
      <c r="AT17231" s="690"/>
      <c r="AU17231" s="690"/>
    </row>
    <row r="17232" spans="46:47">
      <c r="AT17232" s="690"/>
      <c r="AU17232" s="690"/>
    </row>
    <row r="17233" spans="46:47">
      <c r="AT17233" s="690"/>
      <c r="AU17233" s="690"/>
    </row>
    <row r="17234" spans="46:47">
      <c r="AT17234" s="690"/>
      <c r="AU17234" s="690"/>
    </row>
    <row r="17235" spans="46:47">
      <c r="AT17235" s="690"/>
      <c r="AU17235" s="690"/>
    </row>
    <row r="17236" spans="46:47">
      <c r="AT17236" s="690"/>
      <c r="AU17236" s="690"/>
    </row>
    <row r="17237" spans="46:47">
      <c r="AT17237" s="690"/>
      <c r="AU17237" s="690"/>
    </row>
    <row r="17238" spans="46:47">
      <c r="AT17238" s="690"/>
      <c r="AU17238" s="690"/>
    </row>
    <row r="17239" spans="46:47">
      <c r="AT17239" s="690"/>
      <c r="AU17239" s="690"/>
    </row>
    <row r="17240" spans="46:47">
      <c r="AT17240" s="690"/>
      <c r="AU17240" s="690"/>
    </row>
    <row r="17241" spans="46:47">
      <c r="AT17241" s="690"/>
      <c r="AU17241" s="690"/>
    </row>
    <row r="17242" spans="46:47">
      <c r="AT17242" s="690"/>
      <c r="AU17242" s="690"/>
    </row>
    <row r="17243" spans="46:47">
      <c r="AT17243" s="690"/>
      <c r="AU17243" s="690"/>
    </row>
    <row r="17244" spans="46:47">
      <c r="AT17244" s="690"/>
      <c r="AU17244" s="690"/>
    </row>
    <row r="17245" spans="46:47">
      <c r="AT17245" s="690"/>
      <c r="AU17245" s="690"/>
    </row>
    <row r="17246" spans="46:47">
      <c r="AT17246" s="690"/>
      <c r="AU17246" s="690"/>
    </row>
    <row r="17247" spans="46:47">
      <c r="AT17247" s="690"/>
      <c r="AU17247" s="690"/>
    </row>
    <row r="17248" spans="46:47">
      <c r="AT17248" s="690"/>
      <c r="AU17248" s="690"/>
    </row>
    <row r="17249" spans="46:47">
      <c r="AT17249" s="690"/>
      <c r="AU17249" s="690"/>
    </row>
    <row r="17250" spans="46:47">
      <c r="AT17250" s="690"/>
      <c r="AU17250" s="690"/>
    </row>
    <row r="17251" spans="46:47">
      <c r="AT17251" s="690"/>
      <c r="AU17251" s="690"/>
    </row>
    <row r="17252" spans="46:47">
      <c r="AT17252" s="690"/>
      <c r="AU17252" s="690"/>
    </row>
    <row r="17253" spans="46:47">
      <c r="AT17253" s="690"/>
      <c r="AU17253" s="690"/>
    </row>
    <row r="17254" spans="46:47">
      <c r="AT17254" s="690"/>
      <c r="AU17254" s="690"/>
    </row>
    <row r="17255" spans="46:47">
      <c r="AT17255" s="690"/>
      <c r="AU17255" s="690"/>
    </row>
    <row r="17256" spans="46:47">
      <c r="AT17256" s="690"/>
      <c r="AU17256" s="690"/>
    </row>
    <row r="17257" spans="46:47">
      <c r="AT17257" s="690"/>
      <c r="AU17257" s="690"/>
    </row>
    <row r="17258" spans="46:47">
      <c r="AT17258" s="690"/>
      <c r="AU17258" s="690"/>
    </row>
    <row r="17259" spans="46:47">
      <c r="AT17259" s="690"/>
      <c r="AU17259" s="690"/>
    </row>
    <row r="17260" spans="46:47">
      <c r="AT17260" s="690"/>
      <c r="AU17260" s="690"/>
    </row>
    <row r="17261" spans="46:47">
      <c r="AT17261" s="690"/>
      <c r="AU17261" s="690"/>
    </row>
    <row r="17262" spans="46:47">
      <c r="AT17262" s="690"/>
      <c r="AU17262" s="690"/>
    </row>
    <row r="17263" spans="46:47">
      <c r="AT17263" s="690"/>
      <c r="AU17263" s="690"/>
    </row>
    <row r="17264" spans="46:47">
      <c r="AT17264" s="690"/>
      <c r="AU17264" s="690"/>
    </row>
    <row r="17265" spans="46:47">
      <c r="AT17265" s="690"/>
      <c r="AU17265" s="690"/>
    </row>
    <row r="17266" spans="46:47">
      <c r="AT17266" s="690"/>
      <c r="AU17266" s="690"/>
    </row>
    <row r="17267" spans="46:47">
      <c r="AT17267" s="690"/>
      <c r="AU17267" s="690"/>
    </row>
    <row r="17268" spans="46:47">
      <c r="AT17268" s="690"/>
      <c r="AU17268" s="690"/>
    </row>
    <row r="17269" spans="46:47">
      <c r="AT17269" s="690"/>
      <c r="AU17269" s="690"/>
    </row>
    <row r="17270" spans="46:47">
      <c r="AT17270" s="690"/>
      <c r="AU17270" s="690"/>
    </row>
    <row r="17271" spans="46:47">
      <c r="AT17271" s="690"/>
      <c r="AU17271" s="690"/>
    </row>
    <row r="17272" spans="46:47">
      <c r="AT17272" s="690"/>
      <c r="AU17272" s="690"/>
    </row>
    <row r="17273" spans="46:47">
      <c r="AT17273" s="690"/>
      <c r="AU17273" s="690"/>
    </row>
    <row r="17274" spans="46:47">
      <c r="AT17274" s="690"/>
      <c r="AU17274" s="690"/>
    </row>
    <row r="17275" spans="46:47">
      <c r="AT17275" s="690"/>
      <c r="AU17275" s="690"/>
    </row>
    <row r="17276" spans="46:47">
      <c r="AT17276" s="690"/>
      <c r="AU17276" s="690"/>
    </row>
    <row r="17277" spans="46:47">
      <c r="AT17277" s="690"/>
      <c r="AU17277" s="690"/>
    </row>
    <row r="17278" spans="46:47">
      <c r="AT17278" s="690"/>
      <c r="AU17278" s="690"/>
    </row>
    <row r="17279" spans="46:47">
      <c r="AT17279" s="690"/>
      <c r="AU17279" s="690"/>
    </row>
    <row r="17280" spans="46:47">
      <c r="AT17280" s="690"/>
      <c r="AU17280" s="690"/>
    </row>
    <row r="17281" spans="46:47">
      <c r="AT17281" s="690"/>
      <c r="AU17281" s="690"/>
    </row>
    <row r="17282" spans="46:47">
      <c r="AT17282" s="690"/>
      <c r="AU17282" s="690"/>
    </row>
    <row r="17283" spans="46:47">
      <c r="AT17283" s="690"/>
      <c r="AU17283" s="690"/>
    </row>
    <row r="17284" spans="46:47">
      <c r="AT17284" s="690"/>
      <c r="AU17284" s="690"/>
    </row>
    <row r="17285" spans="46:47">
      <c r="AT17285" s="690"/>
      <c r="AU17285" s="690"/>
    </row>
    <row r="17286" spans="46:47">
      <c r="AT17286" s="690"/>
      <c r="AU17286" s="690"/>
    </row>
    <row r="17287" spans="46:47">
      <c r="AT17287" s="690"/>
      <c r="AU17287" s="690"/>
    </row>
    <row r="17288" spans="46:47">
      <c r="AT17288" s="690"/>
      <c r="AU17288" s="690"/>
    </row>
    <row r="17289" spans="46:47">
      <c r="AT17289" s="690"/>
      <c r="AU17289" s="690"/>
    </row>
    <row r="17290" spans="46:47">
      <c r="AT17290" s="690"/>
      <c r="AU17290" s="690"/>
    </row>
    <row r="17291" spans="46:47">
      <c r="AT17291" s="690"/>
      <c r="AU17291" s="690"/>
    </row>
    <row r="17292" spans="46:47">
      <c r="AT17292" s="690"/>
      <c r="AU17292" s="690"/>
    </row>
    <row r="17293" spans="46:47">
      <c r="AT17293" s="690"/>
      <c r="AU17293" s="690"/>
    </row>
    <row r="17294" spans="46:47">
      <c r="AT17294" s="690"/>
      <c r="AU17294" s="690"/>
    </row>
    <row r="17295" spans="46:47">
      <c r="AT17295" s="690"/>
      <c r="AU17295" s="690"/>
    </row>
    <row r="17296" spans="46:47">
      <c r="AT17296" s="690"/>
      <c r="AU17296" s="690"/>
    </row>
    <row r="17297" spans="46:47">
      <c r="AT17297" s="690"/>
      <c r="AU17297" s="690"/>
    </row>
    <row r="17298" spans="46:47">
      <c r="AT17298" s="690"/>
      <c r="AU17298" s="690"/>
    </row>
    <row r="17299" spans="46:47">
      <c r="AT17299" s="690"/>
      <c r="AU17299" s="690"/>
    </row>
    <row r="17300" spans="46:47">
      <c r="AT17300" s="690"/>
      <c r="AU17300" s="690"/>
    </row>
    <row r="17301" spans="46:47">
      <c r="AT17301" s="690"/>
      <c r="AU17301" s="690"/>
    </row>
    <row r="17302" spans="46:47">
      <c r="AT17302" s="690"/>
      <c r="AU17302" s="690"/>
    </row>
    <row r="17303" spans="46:47">
      <c r="AT17303" s="690"/>
      <c r="AU17303" s="690"/>
    </row>
    <row r="17304" spans="46:47">
      <c r="AT17304" s="690"/>
      <c r="AU17304" s="690"/>
    </row>
    <row r="17305" spans="46:47">
      <c r="AT17305" s="690"/>
      <c r="AU17305" s="690"/>
    </row>
    <row r="17306" spans="46:47">
      <c r="AT17306" s="690"/>
      <c r="AU17306" s="690"/>
    </row>
    <row r="17307" spans="46:47">
      <c r="AT17307" s="690"/>
      <c r="AU17307" s="690"/>
    </row>
    <row r="17308" spans="46:47">
      <c r="AT17308" s="690"/>
      <c r="AU17308" s="690"/>
    </row>
    <row r="17309" spans="46:47">
      <c r="AT17309" s="690"/>
      <c r="AU17309" s="690"/>
    </row>
    <row r="17310" spans="46:47">
      <c r="AT17310" s="690"/>
      <c r="AU17310" s="690"/>
    </row>
    <row r="17311" spans="46:47">
      <c r="AT17311" s="690"/>
      <c r="AU17311" s="690"/>
    </row>
    <row r="17312" spans="46:47">
      <c r="AT17312" s="690"/>
      <c r="AU17312" s="690"/>
    </row>
    <row r="17313" spans="46:47">
      <c r="AT17313" s="690"/>
      <c r="AU17313" s="690"/>
    </row>
    <row r="17314" spans="46:47">
      <c r="AT17314" s="690"/>
      <c r="AU17314" s="690"/>
    </row>
    <row r="17315" spans="46:47">
      <c r="AT17315" s="690"/>
      <c r="AU17315" s="690"/>
    </row>
    <row r="17316" spans="46:47">
      <c r="AT17316" s="690"/>
      <c r="AU17316" s="690"/>
    </row>
    <row r="17317" spans="46:47">
      <c r="AT17317" s="690"/>
      <c r="AU17317" s="690"/>
    </row>
    <row r="17318" spans="46:47">
      <c r="AT17318" s="690"/>
      <c r="AU17318" s="690"/>
    </row>
    <row r="17319" spans="46:47">
      <c r="AT17319" s="690"/>
      <c r="AU17319" s="690"/>
    </row>
    <row r="17320" spans="46:47">
      <c r="AT17320" s="690"/>
      <c r="AU17320" s="690"/>
    </row>
    <row r="17321" spans="46:47">
      <c r="AT17321" s="690"/>
      <c r="AU17321" s="690"/>
    </row>
    <row r="17322" spans="46:47">
      <c r="AT17322" s="690"/>
      <c r="AU17322" s="690"/>
    </row>
    <row r="17323" spans="46:47">
      <c r="AT17323" s="690"/>
      <c r="AU17323" s="690"/>
    </row>
    <row r="17324" spans="46:47">
      <c r="AT17324" s="690"/>
      <c r="AU17324" s="690"/>
    </row>
    <row r="17325" spans="46:47">
      <c r="AT17325" s="690"/>
      <c r="AU17325" s="690"/>
    </row>
    <row r="17326" spans="46:47">
      <c r="AT17326" s="690"/>
      <c r="AU17326" s="690"/>
    </row>
    <row r="17327" spans="46:47">
      <c r="AT17327" s="690"/>
      <c r="AU17327" s="690"/>
    </row>
    <row r="17328" spans="46:47">
      <c r="AT17328" s="690"/>
      <c r="AU17328" s="690"/>
    </row>
    <row r="17329" spans="46:47">
      <c r="AT17329" s="690"/>
      <c r="AU17329" s="690"/>
    </row>
    <row r="17330" spans="46:47">
      <c r="AT17330" s="690"/>
      <c r="AU17330" s="690"/>
    </row>
    <row r="17331" spans="46:47">
      <c r="AT17331" s="690"/>
      <c r="AU17331" s="690"/>
    </row>
    <row r="17332" spans="46:47">
      <c r="AT17332" s="690"/>
      <c r="AU17332" s="690"/>
    </row>
    <row r="17333" spans="46:47">
      <c r="AT17333" s="690"/>
      <c r="AU17333" s="690"/>
    </row>
    <row r="17334" spans="46:47">
      <c r="AT17334" s="690"/>
      <c r="AU17334" s="690"/>
    </row>
    <row r="17335" spans="46:47">
      <c r="AT17335" s="690"/>
      <c r="AU17335" s="690"/>
    </row>
    <row r="17336" spans="46:47">
      <c r="AT17336" s="690"/>
      <c r="AU17336" s="690"/>
    </row>
    <row r="17337" spans="46:47">
      <c r="AT17337" s="690"/>
      <c r="AU17337" s="690"/>
    </row>
    <row r="17338" spans="46:47">
      <c r="AT17338" s="690"/>
      <c r="AU17338" s="690"/>
    </row>
    <row r="17339" spans="46:47">
      <c r="AT17339" s="690"/>
      <c r="AU17339" s="690"/>
    </row>
    <row r="17340" spans="46:47">
      <c r="AT17340" s="690"/>
      <c r="AU17340" s="690"/>
    </row>
    <row r="17341" spans="46:47">
      <c r="AT17341" s="690"/>
      <c r="AU17341" s="690"/>
    </row>
    <row r="17342" spans="46:47">
      <c r="AT17342" s="690"/>
      <c r="AU17342" s="690"/>
    </row>
    <row r="17343" spans="46:47">
      <c r="AT17343" s="690"/>
      <c r="AU17343" s="690"/>
    </row>
    <row r="17344" spans="46:47">
      <c r="AT17344" s="690"/>
      <c r="AU17344" s="690"/>
    </row>
    <row r="17345" spans="46:47">
      <c r="AT17345" s="690"/>
      <c r="AU17345" s="690"/>
    </row>
    <row r="17346" spans="46:47">
      <c r="AT17346" s="690"/>
      <c r="AU17346" s="690"/>
    </row>
    <row r="17347" spans="46:47">
      <c r="AT17347" s="690"/>
      <c r="AU17347" s="690"/>
    </row>
    <row r="17348" spans="46:47">
      <c r="AT17348" s="690"/>
      <c r="AU17348" s="690"/>
    </row>
    <row r="17349" spans="46:47">
      <c r="AT17349" s="690"/>
      <c r="AU17349" s="690"/>
    </row>
    <row r="17350" spans="46:47">
      <c r="AT17350" s="690"/>
      <c r="AU17350" s="690"/>
    </row>
    <row r="17351" spans="46:47">
      <c r="AT17351" s="690"/>
      <c r="AU17351" s="690"/>
    </row>
    <row r="17352" spans="46:47">
      <c r="AT17352" s="690"/>
      <c r="AU17352" s="690"/>
    </row>
    <row r="17353" spans="46:47">
      <c r="AT17353" s="690"/>
      <c r="AU17353" s="690"/>
    </row>
    <row r="17354" spans="46:47">
      <c r="AT17354" s="690"/>
      <c r="AU17354" s="690"/>
    </row>
    <row r="17355" spans="46:47">
      <c r="AT17355" s="690"/>
      <c r="AU17355" s="690"/>
    </row>
    <row r="17356" spans="46:47">
      <c r="AT17356" s="690"/>
      <c r="AU17356" s="690"/>
    </row>
    <row r="17357" spans="46:47">
      <c r="AT17357" s="690"/>
      <c r="AU17357" s="690"/>
    </row>
    <row r="17358" spans="46:47">
      <c r="AT17358" s="690"/>
      <c r="AU17358" s="690"/>
    </row>
    <row r="17359" spans="46:47">
      <c r="AT17359" s="690"/>
      <c r="AU17359" s="690"/>
    </row>
    <row r="17360" spans="46:47">
      <c r="AT17360" s="690"/>
      <c r="AU17360" s="690"/>
    </row>
    <row r="17361" spans="46:47">
      <c r="AT17361" s="690"/>
      <c r="AU17361" s="690"/>
    </row>
    <row r="17362" spans="46:47">
      <c r="AT17362" s="690"/>
      <c r="AU17362" s="690"/>
    </row>
    <row r="17363" spans="46:47">
      <c r="AT17363" s="690"/>
      <c r="AU17363" s="690"/>
    </row>
    <row r="17364" spans="46:47">
      <c r="AT17364" s="690"/>
      <c r="AU17364" s="690"/>
    </row>
    <row r="17365" spans="46:47">
      <c r="AT17365" s="690"/>
      <c r="AU17365" s="690"/>
    </row>
    <row r="17366" spans="46:47">
      <c r="AT17366" s="690"/>
      <c r="AU17366" s="690"/>
    </row>
    <row r="17367" spans="46:47">
      <c r="AT17367" s="690"/>
      <c r="AU17367" s="690"/>
    </row>
    <row r="17368" spans="46:47">
      <c r="AT17368" s="690"/>
      <c r="AU17368" s="690"/>
    </row>
    <row r="17369" spans="46:47">
      <c r="AT17369" s="690"/>
      <c r="AU17369" s="690"/>
    </row>
    <row r="17370" spans="46:47">
      <c r="AT17370" s="690"/>
      <c r="AU17370" s="690"/>
    </row>
    <row r="17371" spans="46:47">
      <c r="AT17371" s="690"/>
      <c r="AU17371" s="690"/>
    </row>
    <row r="17372" spans="46:47">
      <c r="AT17372" s="690"/>
      <c r="AU17372" s="690"/>
    </row>
    <row r="17373" spans="46:47">
      <c r="AT17373" s="690"/>
      <c r="AU17373" s="690"/>
    </row>
    <row r="17374" spans="46:47">
      <c r="AT17374" s="690"/>
      <c r="AU17374" s="690"/>
    </row>
    <row r="17375" spans="46:47">
      <c r="AT17375" s="690"/>
      <c r="AU17375" s="690"/>
    </row>
    <row r="17376" spans="46:47">
      <c r="AT17376" s="690"/>
      <c r="AU17376" s="690"/>
    </row>
    <row r="17377" spans="46:47">
      <c r="AT17377" s="690"/>
      <c r="AU17377" s="690"/>
    </row>
    <row r="17378" spans="46:47">
      <c r="AT17378" s="690"/>
      <c r="AU17378" s="690"/>
    </row>
    <row r="17379" spans="46:47">
      <c r="AT17379" s="690"/>
      <c r="AU17379" s="690"/>
    </row>
    <row r="17380" spans="46:47">
      <c r="AT17380" s="690"/>
      <c r="AU17380" s="690"/>
    </row>
    <row r="17381" spans="46:47">
      <c r="AT17381" s="690"/>
      <c r="AU17381" s="690"/>
    </row>
    <row r="17382" spans="46:47">
      <c r="AT17382" s="690"/>
      <c r="AU17382" s="690"/>
    </row>
    <row r="17383" spans="46:47">
      <c r="AT17383" s="690"/>
      <c r="AU17383" s="690"/>
    </row>
    <row r="17384" spans="46:47">
      <c r="AT17384" s="690"/>
      <c r="AU17384" s="690"/>
    </row>
    <row r="17385" spans="46:47">
      <c r="AT17385" s="690"/>
      <c r="AU17385" s="690"/>
    </row>
    <row r="17386" spans="46:47">
      <c r="AT17386" s="690"/>
      <c r="AU17386" s="690"/>
    </row>
    <row r="17387" spans="46:47">
      <c r="AT17387" s="690"/>
      <c r="AU17387" s="690"/>
    </row>
    <row r="17388" spans="46:47">
      <c r="AT17388" s="690"/>
      <c r="AU17388" s="690"/>
    </row>
    <row r="17389" spans="46:47">
      <c r="AT17389" s="690"/>
      <c r="AU17389" s="690"/>
    </row>
    <row r="17390" spans="46:47">
      <c r="AT17390" s="690"/>
      <c r="AU17390" s="690"/>
    </row>
    <row r="17391" spans="46:47">
      <c r="AT17391" s="690"/>
      <c r="AU17391" s="690"/>
    </row>
    <row r="17392" spans="46:47">
      <c r="AT17392" s="690"/>
      <c r="AU17392" s="690"/>
    </row>
    <row r="17393" spans="46:47">
      <c r="AT17393" s="690"/>
      <c r="AU17393" s="690"/>
    </row>
    <row r="17394" spans="46:47">
      <c r="AT17394" s="690"/>
      <c r="AU17394" s="690"/>
    </row>
    <row r="17395" spans="46:47">
      <c r="AT17395" s="690"/>
      <c r="AU17395" s="690"/>
    </row>
    <row r="17396" spans="46:47">
      <c r="AT17396" s="690"/>
      <c r="AU17396" s="690"/>
    </row>
    <row r="17397" spans="46:47">
      <c r="AT17397" s="690"/>
      <c r="AU17397" s="690"/>
    </row>
    <row r="17398" spans="46:47">
      <c r="AT17398" s="690"/>
      <c r="AU17398" s="690"/>
    </row>
    <row r="17399" spans="46:47">
      <c r="AT17399" s="690"/>
      <c r="AU17399" s="690"/>
    </row>
    <row r="17400" spans="46:47">
      <c r="AT17400" s="690"/>
      <c r="AU17400" s="690"/>
    </row>
    <row r="17401" spans="46:47">
      <c r="AT17401" s="690"/>
      <c r="AU17401" s="690"/>
    </row>
    <row r="17402" spans="46:47">
      <c r="AT17402" s="690"/>
      <c r="AU17402" s="690"/>
    </row>
    <row r="17403" spans="46:47">
      <c r="AT17403" s="690"/>
      <c r="AU17403" s="690"/>
    </row>
    <row r="17404" spans="46:47">
      <c r="AT17404" s="690"/>
      <c r="AU17404" s="690"/>
    </row>
    <row r="17405" spans="46:47">
      <c r="AT17405" s="690"/>
      <c r="AU17405" s="690"/>
    </row>
    <row r="17406" spans="46:47">
      <c r="AT17406" s="690"/>
      <c r="AU17406" s="690"/>
    </row>
    <row r="17407" spans="46:47">
      <c r="AT17407" s="690"/>
      <c r="AU17407" s="690"/>
    </row>
    <row r="17408" spans="46:47">
      <c r="AT17408" s="690"/>
      <c r="AU17408" s="690"/>
    </row>
    <row r="17409" spans="46:47">
      <c r="AT17409" s="690"/>
      <c r="AU17409" s="690"/>
    </row>
    <row r="17410" spans="46:47">
      <c r="AT17410" s="690"/>
      <c r="AU17410" s="690"/>
    </row>
    <row r="17411" spans="46:47">
      <c r="AT17411" s="690"/>
      <c r="AU17411" s="690"/>
    </row>
    <row r="17412" spans="46:47">
      <c r="AT17412" s="690"/>
      <c r="AU17412" s="690"/>
    </row>
    <row r="17413" spans="46:47">
      <c r="AT17413" s="690"/>
      <c r="AU17413" s="690"/>
    </row>
    <row r="17414" spans="46:47">
      <c r="AT17414" s="690"/>
      <c r="AU17414" s="690"/>
    </row>
    <row r="17415" spans="46:47">
      <c r="AT17415" s="690"/>
      <c r="AU17415" s="690"/>
    </row>
    <row r="17416" spans="46:47">
      <c r="AT17416" s="690"/>
      <c r="AU17416" s="690"/>
    </row>
    <row r="17417" spans="46:47">
      <c r="AT17417" s="690"/>
      <c r="AU17417" s="690"/>
    </row>
    <row r="17418" spans="46:47">
      <c r="AT17418" s="690"/>
      <c r="AU17418" s="690"/>
    </row>
    <row r="17419" spans="46:47">
      <c r="AT17419" s="690"/>
      <c r="AU17419" s="690"/>
    </row>
    <row r="17420" spans="46:47">
      <c r="AT17420" s="690"/>
      <c r="AU17420" s="690"/>
    </row>
    <row r="17421" spans="46:47">
      <c r="AT17421" s="690"/>
      <c r="AU17421" s="690"/>
    </row>
    <row r="17422" spans="46:47">
      <c r="AT17422" s="690"/>
      <c r="AU17422" s="690"/>
    </row>
    <row r="17423" spans="46:47">
      <c r="AT17423" s="690"/>
      <c r="AU17423" s="690"/>
    </row>
    <row r="17424" spans="46:47">
      <c r="AT17424" s="690"/>
      <c r="AU17424" s="690"/>
    </row>
    <row r="17425" spans="46:47">
      <c r="AT17425" s="690"/>
      <c r="AU17425" s="690"/>
    </row>
    <row r="17426" spans="46:47">
      <c r="AT17426" s="690"/>
      <c r="AU17426" s="690"/>
    </row>
    <row r="17427" spans="46:47">
      <c r="AT17427" s="690"/>
      <c r="AU17427" s="690"/>
    </row>
    <row r="17428" spans="46:47">
      <c r="AT17428" s="690"/>
      <c r="AU17428" s="690"/>
    </row>
    <row r="17429" spans="46:47">
      <c r="AT17429" s="690"/>
      <c r="AU17429" s="690"/>
    </row>
    <row r="17430" spans="46:47">
      <c r="AT17430" s="690"/>
      <c r="AU17430" s="690"/>
    </row>
    <row r="17431" spans="46:47">
      <c r="AT17431" s="690"/>
      <c r="AU17431" s="690"/>
    </row>
    <row r="17432" spans="46:47">
      <c r="AT17432" s="690"/>
      <c r="AU17432" s="690"/>
    </row>
    <row r="17433" spans="46:47">
      <c r="AT17433" s="690"/>
      <c r="AU17433" s="690"/>
    </row>
    <row r="17434" spans="46:47">
      <c r="AT17434" s="690"/>
      <c r="AU17434" s="690"/>
    </row>
    <row r="17435" spans="46:47">
      <c r="AT17435" s="690"/>
      <c r="AU17435" s="690"/>
    </row>
    <row r="17436" spans="46:47">
      <c r="AT17436" s="690"/>
      <c r="AU17436" s="690"/>
    </row>
    <row r="17437" spans="46:47">
      <c r="AT17437" s="690"/>
      <c r="AU17437" s="690"/>
    </row>
    <row r="17438" spans="46:47">
      <c r="AT17438" s="690"/>
      <c r="AU17438" s="690"/>
    </row>
    <row r="17439" spans="46:47">
      <c r="AT17439" s="690"/>
      <c r="AU17439" s="690"/>
    </row>
    <row r="17440" spans="46:47">
      <c r="AT17440" s="690"/>
      <c r="AU17440" s="690"/>
    </row>
    <row r="17441" spans="46:47">
      <c r="AT17441" s="690"/>
      <c r="AU17441" s="690"/>
    </row>
    <row r="17442" spans="46:47">
      <c r="AT17442" s="690"/>
      <c r="AU17442" s="690"/>
    </row>
    <row r="17443" spans="46:47">
      <c r="AT17443" s="690"/>
      <c r="AU17443" s="690"/>
    </row>
    <row r="17444" spans="46:47">
      <c r="AT17444" s="690"/>
      <c r="AU17444" s="690"/>
    </row>
    <row r="17445" spans="46:47">
      <c r="AT17445" s="690"/>
      <c r="AU17445" s="690"/>
    </row>
    <row r="17446" spans="46:47">
      <c r="AT17446" s="690"/>
      <c r="AU17446" s="690"/>
    </row>
    <row r="17447" spans="46:47">
      <c r="AT17447" s="690"/>
      <c r="AU17447" s="690"/>
    </row>
    <row r="17448" spans="46:47">
      <c r="AT17448" s="690"/>
      <c r="AU17448" s="690"/>
    </row>
    <row r="17449" spans="46:47">
      <c r="AT17449" s="690"/>
      <c r="AU17449" s="690"/>
    </row>
    <row r="17450" spans="46:47">
      <c r="AT17450" s="690"/>
      <c r="AU17450" s="690"/>
    </row>
    <row r="17451" spans="46:47">
      <c r="AT17451" s="690"/>
      <c r="AU17451" s="690"/>
    </row>
    <row r="17452" spans="46:47">
      <c r="AT17452" s="690"/>
      <c r="AU17452" s="690"/>
    </row>
    <row r="17453" spans="46:47">
      <c r="AT17453" s="690"/>
      <c r="AU17453" s="690"/>
    </row>
    <row r="17454" spans="46:47">
      <c r="AT17454" s="690"/>
      <c r="AU17454" s="690"/>
    </row>
    <row r="17455" spans="46:47">
      <c r="AT17455" s="690"/>
      <c r="AU17455" s="690"/>
    </row>
    <row r="17456" spans="46:47">
      <c r="AT17456" s="690"/>
      <c r="AU17456" s="690"/>
    </row>
    <row r="17457" spans="46:47">
      <c r="AT17457" s="690"/>
      <c r="AU17457" s="690"/>
    </row>
    <row r="17458" spans="46:47">
      <c r="AT17458" s="690"/>
      <c r="AU17458" s="690"/>
    </row>
    <row r="17459" spans="46:47">
      <c r="AT17459" s="690"/>
      <c r="AU17459" s="690"/>
    </row>
    <row r="17460" spans="46:47">
      <c r="AT17460" s="690"/>
      <c r="AU17460" s="690"/>
    </row>
    <row r="17461" spans="46:47">
      <c r="AT17461" s="690"/>
      <c r="AU17461" s="690"/>
    </row>
    <row r="17462" spans="46:47">
      <c r="AT17462" s="690"/>
      <c r="AU17462" s="690"/>
    </row>
    <row r="17463" spans="46:47">
      <c r="AT17463" s="690"/>
      <c r="AU17463" s="690"/>
    </row>
    <row r="17464" spans="46:47">
      <c r="AT17464" s="690"/>
      <c r="AU17464" s="690"/>
    </row>
    <row r="17465" spans="46:47">
      <c r="AT17465" s="690"/>
      <c r="AU17465" s="690"/>
    </row>
    <row r="17466" spans="46:47">
      <c r="AT17466" s="690"/>
      <c r="AU17466" s="690"/>
    </row>
    <row r="17467" spans="46:47">
      <c r="AT17467" s="690"/>
      <c r="AU17467" s="690"/>
    </row>
    <row r="17468" spans="46:47">
      <c r="AT17468" s="690"/>
      <c r="AU17468" s="690"/>
    </row>
    <row r="17469" spans="46:47">
      <c r="AT17469" s="690"/>
      <c r="AU17469" s="690"/>
    </row>
    <row r="17470" spans="46:47">
      <c r="AT17470" s="690"/>
      <c r="AU17470" s="690"/>
    </row>
    <row r="17471" spans="46:47">
      <c r="AT17471" s="690"/>
      <c r="AU17471" s="690"/>
    </row>
    <row r="17472" spans="46:47">
      <c r="AT17472" s="690"/>
      <c r="AU17472" s="690"/>
    </row>
    <row r="17473" spans="46:47">
      <c r="AT17473" s="690"/>
      <c r="AU17473" s="690"/>
    </row>
    <row r="17474" spans="46:47">
      <c r="AT17474" s="690"/>
      <c r="AU17474" s="690"/>
    </row>
    <row r="17475" spans="46:47">
      <c r="AT17475" s="690"/>
      <c r="AU17475" s="690"/>
    </row>
    <row r="17476" spans="46:47">
      <c r="AT17476" s="690"/>
      <c r="AU17476" s="690"/>
    </row>
    <row r="17477" spans="46:47">
      <c r="AT17477" s="690"/>
      <c r="AU17477" s="690"/>
    </row>
    <row r="17478" spans="46:47">
      <c r="AT17478" s="690"/>
      <c r="AU17478" s="690"/>
    </row>
    <row r="17479" spans="46:47">
      <c r="AT17479" s="690"/>
      <c r="AU17479" s="690"/>
    </row>
    <row r="17480" spans="46:47">
      <c r="AT17480" s="690"/>
      <c r="AU17480" s="690"/>
    </row>
    <row r="17481" spans="46:47">
      <c r="AT17481" s="690"/>
      <c r="AU17481" s="690"/>
    </row>
    <row r="17482" spans="46:47">
      <c r="AT17482" s="690"/>
      <c r="AU17482" s="690"/>
    </row>
    <row r="17483" spans="46:47">
      <c r="AT17483" s="690"/>
      <c r="AU17483" s="690"/>
    </row>
    <row r="17484" spans="46:47">
      <c r="AT17484" s="690"/>
      <c r="AU17484" s="690"/>
    </row>
    <row r="17485" spans="46:47">
      <c r="AT17485" s="690"/>
      <c r="AU17485" s="690"/>
    </row>
    <row r="17486" spans="46:47">
      <c r="AT17486" s="690"/>
      <c r="AU17486" s="690"/>
    </row>
    <row r="17487" spans="46:47">
      <c r="AT17487" s="690"/>
      <c r="AU17487" s="690"/>
    </row>
    <row r="17488" spans="46:47">
      <c r="AT17488" s="690"/>
      <c r="AU17488" s="690"/>
    </row>
    <row r="17489" spans="46:47">
      <c r="AT17489" s="690"/>
      <c r="AU17489" s="690"/>
    </row>
    <row r="17490" spans="46:47">
      <c r="AT17490" s="690"/>
      <c r="AU17490" s="690"/>
    </row>
    <row r="17491" spans="46:47">
      <c r="AT17491" s="690"/>
      <c r="AU17491" s="690"/>
    </row>
    <row r="17492" spans="46:47">
      <c r="AT17492" s="690"/>
      <c r="AU17492" s="690"/>
    </row>
    <row r="17493" spans="46:47">
      <c r="AT17493" s="690"/>
      <c r="AU17493" s="690"/>
    </row>
    <row r="17494" spans="46:47">
      <c r="AT17494" s="690"/>
      <c r="AU17494" s="690"/>
    </row>
    <row r="17495" spans="46:47">
      <c r="AT17495" s="690"/>
      <c r="AU17495" s="690"/>
    </row>
    <row r="17496" spans="46:47">
      <c r="AT17496" s="690"/>
      <c r="AU17496" s="690"/>
    </row>
    <row r="17497" spans="46:47">
      <c r="AT17497" s="690"/>
      <c r="AU17497" s="690"/>
    </row>
    <row r="17498" spans="46:47">
      <c r="AT17498" s="690"/>
      <c r="AU17498" s="690"/>
    </row>
    <row r="17499" spans="46:47">
      <c r="AT17499" s="690"/>
      <c r="AU17499" s="690"/>
    </row>
    <row r="17500" spans="46:47">
      <c r="AT17500" s="690"/>
      <c r="AU17500" s="690"/>
    </row>
    <row r="17501" spans="46:47">
      <c r="AT17501" s="690"/>
      <c r="AU17501" s="690"/>
    </row>
    <row r="17502" spans="46:47">
      <c r="AT17502" s="690"/>
      <c r="AU17502" s="690"/>
    </row>
    <row r="17503" spans="46:47">
      <c r="AT17503" s="690"/>
      <c r="AU17503" s="690"/>
    </row>
    <row r="17504" spans="46:47">
      <c r="AT17504" s="690"/>
      <c r="AU17504" s="690"/>
    </row>
    <row r="17505" spans="46:47">
      <c r="AT17505" s="690"/>
      <c r="AU17505" s="690"/>
    </row>
    <row r="17506" spans="46:47">
      <c r="AT17506" s="690"/>
      <c r="AU17506" s="690"/>
    </row>
    <row r="17507" spans="46:47">
      <c r="AT17507" s="690"/>
      <c r="AU17507" s="690"/>
    </row>
    <row r="17508" spans="46:47">
      <c r="AT17508" s="690"/>
      <c r="AU17508" s="690"/>
    </row>
    <row r="17509" spans="46:47">
      <c r="AT17509" s="690"/>
      <c r="AU17509" s="690"/>
    </row>
    <row r="17510" spans="46:47">
      <c r="AT17510" s="690"/>
      <c r="AU17510" s="690"/>
    </row>
    <row r="17511" spans="46:47">
      <c r="AT17511" s="690"/>
      <c r="AU17511" s="690"/>
    </row>
    <row r="17512" spans="46:47">
      <c r="AT17512" s="690"/>
      <c r="AU17512" s="690"/>
    </row>
    <row r="17513" spans="46:47">
      <c r="AT17513" s="690"/>
      <c r="AU17513" s="690"/>
    </row>
    <row r="17514" spans="46:47">
      <c r="AT17514" s="690"/>
      <c r="AU17514" s="690"/>
    </row>
    <row r="17515" spans="46:47">
      <c r="AT17515" s="690"/>
      <c r="AU17515" s="690"/>
    </row>
    <row r="17516" spans="46:47">
      <c r="AT17516" s="690"/>
      <c r="AU17516" s="690"/>
    </row>
    <row r="17517" spans="46:47">
      <c r="AT17517" s="690"/>
      <c r="AU17517" s="690"/>
    </row>
    <row r="17518" spans="46:47">
      <c r="AT17518" s="690"/>
      <c r="AU17518" s="690"/>
    </row>
    <row r="17519" spans="46:47">
      <c r="AT17519" s="690"/>
      <c r="AU17519" s="690"/>
    </row>
    <row r="17520" spans="46:47">
      <c r="AT17520" s="690"/>
      <c r="AU17520" s="690"/>
    </row>
    <row r="17521" spans="46:47">
      <c r="AT17521" s="690"/>
      <c r="AU17521" s="690"/>
    </row>
    <row r="17522" spans="46:47">
      <c r="AT17522" s="690"/>
      <c r="AU17522" s="690"/>
    </row>
    <row r="17523" spans="46:47">
      <c r="AT17523" s="690"/>
      <c r="AU17523" s="690"/>
    </row>
    <row r="17524" spans="46:47">
      <c r="AT17524" s="690"/>
      <c r="AU17524" s="690"/>
    </row>
    <row r="17525" spans="46:47">
      <c r="AT17525" s="690"/>
      <c r="AU17525" s="690"/>
    </row>
    <row r="17526" spans="46:47">
      <c r="AT17526" s="690"/>
      <c r="AU17526" s="690"/>
    </row>
    <row r="17527" spans="46:47">
      <c r="AT17527" s="690"/>
      <c r="AU17527" s="690"/>
    </row>
    <row r="17528" spans="46:47">
      <c r="AT17528" s="690"/>
      <c r="AU17528" s="690"/>
    </row>
    <row r="17529" spans="46:47">
      <c r="AT17529" s="690"/>
      <c r="AU17529" s="690"/>
    </row>
    <row r="17530" spans="46:47">
      <c r="AT17530" s="690"/>
      <c r="AU17530" s="690"/>
    </row>
    <row r="17531" spans="46:47">
      <c r="AT17531" s="690"/>
      <c r="AU17531" s="690"/>
    </row>
    <row r="17532" spans="46:47">
      <c r="AT17532" s="690"/>
      <c r="AU17532" s="690"/>
    </row>
    <row r="17533" spans="46:47">
      <c r="AT17533" s="690"/>
      <c r="AU17533" s="690"/>
    </row>
    <row r="17534" spans="46:47">
      <c r="AT17534" s="690"/>
      <c r="AU17534" s="690"/>
    </row>
    <row r="17535" spans="46:47">
      <c r="AT17535" s="690"/>
      <c r="AU17535" s="690"/>
    </row>
    <row r="17536" spans="46:47">
      <c r="AT17536" s="690"/>
      <c r="AU17536" s="690"/>
    </row>
    <row r="17537" spans="46:47">
      <c r="AT17537" s="690"/>
      <c r="AU17537" s="690"/>
    </row>
    <row r="17538" spans="46:47">
      <c r="AT17538" s="690"/>
      <c r="AU17538" s="690"/>
    </row>
    <row r="17539" spans="46:47">
      <c r="AT17539" s="690"/>
      <c r="AU17539" s="690"/>
    </row>
    <row r="17540" spans="46:47">
      <c r="AT17540" s="690"/>
      <c r="AU17540" s="690"/>
    </row>
    <row r="17541" spans="46:47">
      <c r="AT17541" s="690"/>
      <c r="AU17541" s="690"/>
    </row>
    <row r="17542" spans="46:47">
      <c r="AT17542" s="690"/>
      <c r="AU17542" s="690"/>
    </row>
    <row r="17543" spans="46:47">
      <c r="AT17543" s="690"/>
      <c r="AU17543" s="690"/>
    </row>
    <row r="17544" spans="46:47">
      <c r="AT17544" s="690"/>
      <c r="AU17544" s="690"/>
    </row>
    <row r="17545" spans="46:47">
      <c r="AT17545" s="690"/>
      <c r="AU17545" s="690"/>
    </row>
    <row r="17546" spans="46:47">
      <c r="AT17546" s="690"/>
      <c r="AU17546" s="690"/>
    </row>
    <row r="17547" spans="46:47">
      <c r="AT17547" s="690"/>
      <c r="AU17547" s="690"/>
    </row>
    <row r="17548" spans="46:47">
      <c r="AT17548" s="690"/>
      <c r="AU17548" s="690"/>
    </row>
    <row r="17549" spans="46:47">
      <c r="AT17549" s="690"/>
      <c r="AU17549" s="690"/>
    </row>
    <row r="17550" spans="46:47">
      <c r="AT17550" s="690"/>
      <c r="AU17550" s="690"/>
    </row>
    <row r="17551" spans="46:47">
      <c r="AT17551" s="690"/>
      <c r="AU17551" s="690"/>
    </row>
    <row r="17552" spans="46:47">
      <c r="AT17552" s="690"/>
      <c r="AU17552" s="690"/>
    </row>
    <row r="17553" spans="46:47">
      <c r="AT17553" s="690"/>
      <c r="AU17553" s="690"/>
    </row>
    <row r="17554" spans="46:47">
      <c r="AT17554" s="690"/>
      <c r="AU17554" s="690"/>
    </row>
    <row r="17555" spans="46:47">
      <c r="AT17555" s="690"/>
      <c r="AU17555" s="690"/>
    </row>
    <row r="17556" spans="46:47">
      <c r="AT17556" s="690"/>
      <c r="AU17556" s="690"/>
    </row>
    <row r="17557" spans="46:47">
      <c r="AT17557" s="690"/>
      <c r="AU17557" s="690"/>
    </row>
    <row r="17558" spans="46:47">
      <c r="AT17558" s="690"/>
      <c r="AU17558" s="690"/>
    </row>
    <row r="17559" spans="46:47">
      <c r="AT17559" s="690"/>
      <c r="AU17559" s="690"/>
    </row>
    <row r="17560" spans="46:47">
      <c r="AT17560" s="690"/>
      <c r="AU17560" s="690"/>
    </row>
    <row r="17561" spans="46:47">
      <c r="AT17561" s="690"/>
      <c r="AU17561" s="690"/>
    </row>
    <row r="17562" spans="46:47">
      <c r="AT17562" s="690"/>
      <c r="AU17562" s="690"/>
    </row>
    <row r="17563" spans="46:47">
      <c r="AT17563" s="690"/>
      <c r="AU17563" s="690"/>
    </row>
    <row r="17564" spans="46:47">
      <c r="AT17564" s="690"/>
      <c r="AU17564" s="690"/>
    </row>
    <row r="17565" spans="46:47">
      <c r="AT17565" s="690"/>
      <c r="AU17565" s="690"/>
    </row>
    <row r="17566" spans="46:47">
      <c r="AT17566" s="690"/>
      <c r="AU17566" s="690"/>
    </row>
    <row r="17567" spans="46:47">
      <c r="AT17567" s="690"/>
      <c r="AU17567" s="690"/>
    </row>
    <row r="17568" spans="46:47">
      <c r="AT17568" s="690"/>
      <c r="AU17568" s="690"/>
    </row>
    <row r="17569" spans="46:47">
      <c r="AT17569" s="690"/>
      <c r="AU17569" s="690"/>
    </row>
    <row r="17570" spans="46:47">
      <c r="AT17570" s="690"/>
      <c r="AU17570" s="690"/>
    </row>
    <row r="17571" spans="46:47">
      <c r="AT17571" s="690"/>
      <c r="AU17571" s="690"/>
    </row>
    <row r="17572" spans="46:47">
      <c r="AT17572" s="690"/>
      <c r="AU17572" s="690"/>
    </row>
    <row r="17573" spans="46:47">
      <c r="AT17573" s="690"/>
      <c r="AU17573" s="690"/>
    </row>
    <row r="17574" spans="46:47">
      <c r="AT17574" s="690"/>
      <c r="AU17574" s="690"/>
    </row>
    <row r="17575" spans="46:47">
      <c r="AT17575" s="690"/>
      <c r="AU17575" s="690"/>
    </row>
    <row r="17576" spans="46:47">
      <c r="AT17576" s="690"/>
      <c r="AU17576" s="690"/>
    </row>
    <row r="17577" spans="46:47">
      <c r="AT17577" s="690"/>
      <c r="AU17577" s="690"/>
    </row>
    <row r="17578" spans="46:47">
      <c r="AT17578" s="690"/>
      <c r="AU17578" s="690"/>
    </row>
    <row r="17579" spans="46:47">
      <c r="AT17579" s="690"/>
      <c r="AU17579" s="690"/>
    </row>
    <row r="17580" spans="46:47">
      <c r="AT17580" s="690"/>
      <c r="AU17580" s="690"/>
    </row>
    <row r="17581" spans="46:47">
      <c r="AT17581" s="690"/>
      <c r="AU17581" s="690"/>
    </row>
    <row r="17582" spans="46:47">
      <c r="AT17582" s="690"/>
      <c r="AU17582" s="690"/>
    </row>
    <row r="17583" spans="46:47">
      <c r="AT17583" s="690"/>
      <c r="AU17583" s="690"/>
    </row>
    <row r="17584" spans="46:47">
      <c r="AT17584" s="690"/>
      <c r="AU17584" s="690"/>
    </row>
    <row r="17585" spans="46:47">
      <c r="AT17585" s="690"/>
      <c r="AU17585" s="690"/>
    </row>
    <row r="17586" spans="46:47">
      <c r="AT17586" s="690"/>
      <c r="AU17586" s="690"/>
    </row>
    <row r="17587" spans="46:47">
      <c r="AT17587" s="690"/>
      <c r="AU17587" s="690"/>
    </row>
    <row r="17588" spans="46:47">
      <c r="AT17588" s="690"/>
      <c r="AU17588" s="690"/>
    </row>
    <row r="17589" spans="46:47">
      <c r="AT17589" s="690"/>
      <c r="AU17589" s="690"/>
    </row>
    <row r="17590" spans="46:47">
      <c r="AT17590" s="690"/>
      <c r="AU17590" s="690"/>
    </row>
    <row r="17591" spans="46:47">
      <c r="AT17591" s="690"/>
      <c r="AU17591" s="690"/>
    </row>
    <row r="17592" spans="46:47">
      <c r="AT17592" s="690"/>
      <c r="AU17592" s="690"/>
    </row>
    <row r="17593" spans="46:47">
      <c r="AT17593" s="690"/>
      <c r="AU17593" s="690"/>
    </row>
    <row r="17594" spans="46:47">
      <c r="AT17594" s="690"/>
      <c r="AU17594" s="690"/>
    </row>
    <row r="17595" spans="46:47">
      <c r="AT17595" s="690"/>
      <c r="AU17595" s="690"/>
    </row>
    <row r="17596" spans="46:47">
      <c r="AT17596" s="690"/>
      <c r="AU17596" s="690"/>
    </row>
    <row r="17597" spans="46:47">
      <c r="AT17597" s="690"/>
      <c r="AU17597" s="690"/>
    </row>
    <row r="17598" spans="46:47">
      <c r="AT17598" s="690"/>
      <c r="AU17598" s="690"/>
    </row>
    <row r="17599" spans="46:47">
      <c r="AT17599" s="690"/>
      <c r="AU17599" s="690"/>
    </row>
    <row r="17600" spans="46:47">
      <c r="AT17600" s="690"/>
      <c r="AU17600" s="690"/>
    </row>
    <row r="17601" spans="46:47">
      <c r="AT17601" s="690"/>
      <c r="AU17601" s="690"/>
    </row>
    <row r="17602" spans="46:47">
      <c r="AT17602" s="690"/>
      <c r="AU17602" s="690"/>
    </row>
    <row r="17603" spans="46:47">
      <c r="AT17603" s="690"/>
      <c r="AU17603" s="690"/>
    </row>
    <row r="17604" spans="46:47">
      <c r="AT17604" s="690"/>
      <c r="AU17604" s="690"/>
    </row>
    <row r="17605" spans="46:47">
      <c r="AT17605" s="690"/>
      <c r="AU17605" s="690"/>
    </row>
    <row r="17606" spans="46:47">
      <c r="AT17606" s="690"/>
      <c r="AU17606" s="690"/>
    </row>
    <row r="17607" spans="46:47">
      <c r="AT17607" s="690"/>
      <c r="AU17607" s="690"/>
    </row>
    <row r="17608" spans="46:47">
      <c r="AT17608" s="690"/>
      <c r="AU17608" s="690"/>
    </row>
    <row r="17609" spans="46:47">
      <c r="AT17609" s="690"/>
      <c r="AU17609" s="690"/>
    </row>
    <row r="17610" spans="46:47">
      <c r="AT17610" s="690"/>
      <c r="AU17610" s="690"/>
    </row>
    <row r="17611" spans="46:47">
      <c r="AT17611" s="690"/>
      <c r="AU17611" s="690"/>
    </row>
    <row r="17612" spans="46:47">
      <c r="AT17612" s="690"/>
      <c r="AU17612" s="690"/>
    </row>
    <row r="17613" spans="46:47">
      <c r="AT17613" s="690"/>
      <c r="AU17613" s="690"/>
    </row>
    <row r="17614" spans="46:47">
      <c r="AT17614" s="690"/>
      <c r="AU17614" s="690"/>
    </row>
    <row r="17615" spans="46:47">
      <c r="AT17615" s="690"/>
      <c r="AU17615" s="690"/>
    </row>
    <row r="17616" spans="46:47">
      <c r="AT17616" s="690"/>
      <c r="AU17616" s="690"/>
    </row>
    <row r="17617" spans="46:47">
      <c r="AT17617" s="690"/>
      <c r="AU17617" s="690"/>
    </row>
    <row r="17618" spans="46:47">
      <c r="AT17618" s="690"/>
      <c r="AU17618" s="690"/>
    </row>
    <row r="17619" spans="46:47">
      <c r="AT17619" s="690"/>
      <c r="AU17619" s="690"/>
    </row>
    <row r="17620" spans="46:47">
      <c r="AT17620" s="690"/>
      <c r="AU17620" s="690"/>
    </row>
    <row r="17621" spans="46:47">
      <c r="AT17621" s="690"/>
      <c r="AU17621" s="690"/>
    </row>
    <row r="17622" spans="46:47">
      <c r="AT17622" s="690"/>
      <c r="AU17622" s="690"/>
    </row>
    <row r="17623" spans="46:47">
      <c r="AT17623" s="690"/>
      <c r="AU17623" s="690"/>
    </row>
    <row r="17624" spans="46:47">
      <c r="AT17624" s="690"/>
      <c r="AU17624" s="690"/>
    </row>
    <row r="17625" spans="46:47">
      <c r="AT17625" s="690"/>
      <c r="AU17625" s="690"/>
    </row>
    <row r="17626" spans="46:47">
      <c r="AT17626" s="690"/>
      <c r="AU17626" s="690"/>
    </row>
    <row r="17627" spans="46:47">
      <c r="AT17627" s="690"/>
      <c r="AU17627" s="690"/>
    </row>
    <row r="17628" spans="46:47">
      <c r="AT17628" s="690"/>
      <c r="AU17628" s="690"/>
    </row>
    <row r="17629" spans="46:47">
      <c r="AT17629" s="690"/>
      <c r="AU17629" s="690"/>
    </row>
    <row r="17630" spans="46:47">
      <c r="AT17630" s="690"/>
      <c r="AU17630" s="690"/>
    </row>
    <row r="17631" spans="46:47">
      <c r="AT17631" s="690"/>
      <c r="AU17631" s="690"/>
    </row>
    <row r="17632" spans="46:47">
      <c r="AT17632" s="690"/>
      <c r="AU17632" s="690"/>
    </row>
    <row r="17633" spans="46:47">
      <c r="AT17633" s="690"/>
      <c r="AU17633" s="690"/>
    </row>
    <row r="17634" spans="46:47">
      <c r="AT17634" s="690"/>
      <c r="AU17634" s="690"/>
    </row>
    <row r="17635" spans="46:47">
      <c r="AT17635" s="690"/>
      <c r="AU17635" s="690"/>
    </row>
    <row r="17636" spans="46:47">
      <c r="AT17636" s="690"/>
      <c r="AU17636" s="690"/>
    </row>
    <row r="17637" spans="46:47">
      <c r="AT17637" s="690"/>
      <c r="AU17637" s="690"/>
    </row>
    <row r="17638" spans="46:47">
      <c r="AT17638" s="690"/>
      <c r="AU17638" s="690"/>
    </row>
    <row r="17639" spans="46:47">
      <c r="AT17639" s="690"/>
      <c r="AU17639" s="690"/>
    </row>
    <row r="17640" spans="46:47">
      <c r="AT17640" s="690"/>
      <c r="AU17640" s="690"/>
    </row>
    <row r="17641" spans="46:47">
      <c r="AT17641" s="690"/>
      <c r="AU17641" s="690"/>
    </row>
    <row r="17642" spans="46:47">
      <c r="AT17642" s="690"/>
      <c r="AU17642" s="690"/>
    </row>
    <row r="17643" spans="46:47">
      <c r="AT17643" s="690"/>
      <c r="AU17643" s="690"/>
    </row>
    <row r="17644" spans="46:47">
      <c r="AT17644" s="690"/>
      <c r="AU17644" s="690"/>
    </row>
    <row r="17645" spans="46:47">
      <c r="AT17645" s="690"/>
      <c r="AU17645" s="690"/>
    </row>
    <row r="17646" spans="46:47">
      <c r="AT17646" s="690"/>
      <c r="AU17646" s="690"/>
    </row>
    <row r="17647" spans="46:47">
      <c r="AT17647" s="690"/>
      <c r="AU17647" s="690"/>
    </row>
    <row r="17648" spans="46:47">
      <c r="AT17648" s="690"/>
      <c r="AU17648" s="690"/>
    </row>
    <row r="17649" spans="46:47">
      <c r="AT17649" s="690"/>
      <c r="AU17649" s="690"/>
    </row>
    <row r="17650" spans="46:47">
      <c r="AT17650" s="690"/>
      <c r="AU17650" s="690"/>
    </row>
    <row r="17651" spans="46:47">
      <c r="AT17651" s="690"/>
      <c r="AU17651" s="690"/>
    </row>
    <row r="17652" spans="46:47">
      <c r="AT17652" s="690"/>
      <c r="AU17652" s="690"/>
    </row>
    <row r="17653" spans="46:47">
      <c r="AT17653" s="690"/>
      <c r="AU17653" s="690"/>
    </row>
    <row r="17654" spans="46:47">
      <c r="AT17654" s="690"/>
      <c r="AU17654" s="690"/>
    </row>
    <row r="17655" spans="46:47">
      <c r="AT17655" s="690"/>
      <c r="AU17655" s="690"/>
    </row>
    <row r="17656" spans="46:47">
      <c r="AT17656" s="690"/>
      <c r="AU17656" s="690"/>
    </row>
    <row r="17657" spans="46:47">
      <c r="AT17657" s="690"/>
      <c r="AU17657" s="690"/>
    </row>
    <row r="17658" spans="46:47">
      <c r="AT17658" s="690"/>
      <c r="AU17658" s="690"/>
    </row>
    <row r="17659" spans="46:47">
      <c r="AT17659" s="690"/>
      <c r="AU17659" s="690"/>
    </row>
    <row r="17660" spans="46:47">
      <c r="AT17660" s="690"/>
      <c r="AU17660" s="690"/>
    </row>
    <row r="17661" spans="46:47">
      <c r="AT17661" s="690"/>
      <c r="AU17661" s="690"/>
    </row>
    <row r="17662" spans="46:47">
      <c r="AT17662" s="690"/>
      <c r="AU17662" s="690"/>
    </row>
    <row r="17663" spans="46:47">
      <c r="AT17663" s="690"/>
      <c r="AU17663" s="690"/>
    </row>
    <row r="17664" spans="46:47">
      <c r="AT17664" s="690"/>
      <c r="AU17664" s="690"/>
    </row>
    <row r="17665" spans="46:47">
      <c r="AT17665" s="690"/>
      <c r="AU17665" s="690"/>
    </row>
    <row r="17666" spans="46:47">
      <c r="AT17666" s="690"/>
      <c r="AU17666" s="690"/>
    </row>
    <row r="17667" spans="46:47">
      <c r="AT17667" s="690"/>
      <c r="AU17667" s="690"/>
    </row>
    <row r="17668" spans="46:47">
      <c r="AT17668" s="690"/>
      <c r="AU17668" s="690"/>
    </row>
    <row r="17669" spans="46:47">
      <c r="AT17669" s="690"/>
      <c r="AU17669" s="690"/>
    </row>
    <row r="17670" spans="46:47">
      <c r="AT17670" s="690"/>
      <c r="AU17670" s="690"/>
    </row>
    <row r="17671" spans="46:47">
      <c r="AT17671" s="690"/>
      <c r="AU17671" s="690"/>
    </row>
    <row r="17672" spans="46:47">
      <c r="AT17672" s="690"/>
      <c r="AU17672" s="690"/>
    </row>
    <row r="17673" spans="46:47">
      <c r="AT17673" s="690"/>
      <c r="AU17673" s="690"/>
    </row>
    <row r="17674" spans="46:47">
      <c r="AT17674" s="690"/>
      <c r="AU17674" s="690"/>
    </row>
    <row r="17675" spans="46:47">
      <c r="AT17675" s="690"/>
      <c r="AU17675" s="690"/>
    </row>
    <row r="17676" spans="46:47">
      <c r="AT17676" s="690"/>
      <c r="AU17676" s="690"/>
    </row>
    <row r="17677" spans="46:47">
      <c r="AT17677" s="690"/>
      <c r="AU17677" s="690"/>
    </row>
    <row r="17678" spans="46:47">
      <c r="AT17678" s="690"/>
      <c r="AU17678" s="690"/>
    </row>
    <row r="17679" spans="46:47">
      <c r="AT17679" s="690"/>
      <c r="AU17679" s="690"/>
    </row>
    <row r="17680" spans="46:47">
      <c r="AT17680" s="690"/>
      <c r="AU17680" s="690"/>
    </row>
    <row r="17681" spans="46:47">
      <c r="AT17681" s="690"/>
      <c r="AU17681" s="690"/>
    </row>
    <row r="17682" spans="46:47">
      <c r="AT17682" s="690"/>
      <c r="AU17682" s="690"/>
    </row>
    <row r="17683" spans="46:47">
      <c r="AT17683" s="690"/>
      <c r="AU17683" s="690"/>
    </row>
    <row r="17684" spans="46:47">
      <c r="AT17684" s="690"/>
      <c r="AU17684" s="690"/>
    </row>
    <row r="17685" spans="46:47">
      <c r="AT17685" s="690"/>
      <c r="AU17685" s="690"/>
    </row>
    <row r="17686" spans="46:47">
      <c r="AT17686" s="690"/>
      <c r="AU17686" s="690"/>
    </row>
    <row r="17687" spans="46:47">
      <c r="AT17687" s="690"/>
      <c r="AU17687" s="690"/>
    </row>
    <row r="17688" spans="46:47">
      <c r="AT17688" s="690"/>
      <c r="AU17688" s="690"/>
    </row>
    <row r="17689" spans="46:47">
      <c r="AT17689" s="690"/>
      <c r="AU17689" s="690"/>
    </row>
    <row r="17690" spans="46:47">
      <c r="AT17690" s="690"/>
      <c r="AU17690" s="690"/>
    </row>
    <row r="17691" spans="46:47">
      <c r="AT17691" s="690"/>
      <c r="AU17691" s="690"/>
    </row>
    <row r="17692" spans="46:47">
      <c r="AT17692" s="690"/>
      <c r="AU17692" s="690"/>
    </row>
    <row r="17693" spans="46:47">
      <c r="AT17693" s="690"/>
      <c r="AU17693" s="690"/>
    </row>
    <row r="17694" spans="46:47">
      <c r="AT17694" s="690"/>
      <c r="AU17694" s="690"/>
    </row>
    <row r="17695" spans="46:47">
      <c r="AT17695" s="690"/>
      <c r="AU17695" s="690"/>
    </row>
    <row r="17696" spans="46:47">
      <c r="AT17696" s="690"/>
      <c r="AU17696" s="690"/>
    </row>
    <row r="17697" spans="46:47">
      <c r="AT17697" s="690"/>
      <c r="AU17697" s="690"/>
    </row>
    <row r="17698" spans="46:47">
      <c r="AT17698" s="690"/>
      <c r="AU17698" s="690"/>
    </row>
    <row r="17699" spans="46:47">
      <c r="AT17699" s="690"/>
      <c r="AU17699" s="690"/>
    </row>
    <row r="17700" spans="46:47">
      <c r="AT17700" s="690"/>
      <c r="AU17700" s="690"/>
    </row>
    <row r="17701" spans="46:47">
      <c r="AT17701" s="690"/>
      <c r="AU17701" s="690"/>
    </row>
    <row r="17702" spans="46:47">
      <c r="AT17702" s="690"/>
      <c r="AU17702" s="690"/>
    </row>
    <row r="17703" spans="46:47">
      <c r="AT17703" s="690"/>
      <c r="AU17703" s="690"/>
    </row>
    <row r="17704" spans="46:47">
      <c r="AT17704" s="690"/>
      <c r="AU17704" s="690"/>
    </row>
    <row r="17705" spans="46:47">
      <c r="AT17705" s="690"/>
      <c r="AU17705" s="690"/>
    </row>
    <row r="17706" spans="46:47">
      <c r="AT17706" s="690"/>
      <c r="AU17706" s="690"/>
    </row>
    <row r="17707" spans="46:47">
      <c r="AT17707" s="690"/>
      <c r="AU17707" s="690"/>
    </row>
    <row r="17708" spans="46:47">
      <c r="AT17708" s="690"/>
      <c r="AU17708" s="690"/>
    </row>
    <row r="17709" spans="46:47">
      <c r="AT17709" s="690"/>
      <c r="AU17709" s="690"/>
    </row>
    <row r="17710" spans="46:47">
      <c r="AT17710" s="690"/>
      <c r="AU17710" s="690"/>
    </row>
    <row r="17711" spans="46:47">
      <c r="AT17711" s="690"/>
      <c r="AU17711" s="690"/>
    </row>
    <row r="17712" spans="46:47">
      <c r="AT17712" s="690"/>
      <c r="AU17712" s="690"/>
    </row>
    <row r="17713" spans="46:47">
      <c r="AT17713" s="690"/>
      <c r="AU17713" s="690"/>
    </row>
    <row r="17714" spans="46:47">
      <c r="AT17714" s="690"/>
      <c r="AU17714" s="690"/>
    </row>
    <row r="17715" spans="46:47">
      <c r="AT17715" s="690"/>
      <c r="AU17715" s="690"/>
    </row>
    <row r="17716" spans="46:47">
      <c r="AT17716" s="690"/>
      <c r="AU17716" s="690"/>
    </row>
    <row r="17717" spans="46:47">
      <c r="AT17717" s="690"/>
      <c r="AU17717" s="690"/>
    </row>
    <row r="17718" spans="46:47">
      <c r="AT17718" s="690"/>
      <c r="AU17718" s="690"/>
    </row>
    <row r="17719" spans="46:47">
      <c r="AT17719" s="690"/>
      <c r="AU17719" s="690"/>
    </row>
    <row r="17720" spans="46:47">
      <c r="AT17720" s="690"/>
      <c r="AU17720" s="690"/>
    </row>
    <row r="17721" spans="46:47">
      <c r="AT17721" s="690"/>
      <c r="AU17721" s="690"/>
    </row>
    <row r="17722" spans="46:47">
      <c r="AT17722" s="690"/>
      <c r="AU17722" s="690"/>
    </row>
    <row r="17723" spans="46:47">
      <c r="AT17723" s="690"/>
      <c r="AU17723" s="690"/>
    </row>
    <row r="17724" spans="46:47">
      <c r="AT17724" s="690"/>
      <c r="AU17724" s="690"/>
    </row>
    <row r="17725" spans="46:47">
      <c r="AT17725" s="690"/>
      <c r="AU17725" s="690"/>
    </row>
    <row r="17726" spans="46:47">
      <c r="AT17726" s="690"/>
      <c r="AU17726" s="690"/>
    </row>
    <row r="17727" spans="46:47">
      <c r="AT17727" s="690"/>
      <c r="AU17727" s="690"/>
    </row>
    <row r="17728" spans="46:47">
      <c r="AT17728" s="690"/>
      <c r="AU17728" s="690"/>
    </row>
    <row r="17729" spans="46:47">
      <c r="AT17729" s="690"/>
      <c r="AU17729" s="690"/>
    </row>
    <row r="17730" spans="46:47">
      <c r="AT17730" s="690"/>
      <c r="AU17730" s="690"/>
    </row>
    <row r="17731" spans="46:47">
      <c r="AT17731" s="690"/>
      <c r="AU17731" s="690"/>
    </row>
    <row r="17732" spans="46:47">
      <c r="AT17732" s="690"/>
      <c r="AU17732" s="690"/>
    </row>
    <row r="17733" spans="46:47">
      <c r="AT17733" s="690"/>
      <c r="AU17733" s="690"/>
    </row>
    <row r="17734" spans="46:47">
      <c r="AT17734" s="690"/>
      <c r="AU17734" s="690"/>
    </row>
    <row r="17735" spans="46:47">
      <c r="AT17735" s="690"/>
      <c r="AU17735" s="690"/>
    </row>
    <row r="17736" spans="46:47">
      <c r="AT17736" s="690"/>
      <c r="AU17736" s="690"/>
    </row>
    <row r="17737" spans="46:47">
      <c r="AT17737" s="690"/>
      <c r="AU17737" s="690"/>
    </row>
    <row r="17738" spans="46:47">
      <c r="AT17738" s="690"/>
      <c r="AU17738" s="690"/>
    </row>
    <row r="17739" spans="46:47">
      <c r="AT17739" s="690"/>
      <c r="AU17739" s="690"/>
    </row>
    <row r="17740" spans="46:47">
      <c r="AT17740" s="690"/>
      <c r="AU17740" s="690"/>
    </row>
    <row r="17741" spans="46:47">
      <c r="AT17741" s="690"/>
      <c r="AU17741" s="690"/>
    </row>
    <row r="17742" spans="46:47">
      <c r="AT17742" s="690"/>
      <c r="AU17742" s="690"/>
    </row>
    <row r="17743" spans="46:47">
      <c r="AT17743" s="690"/>
      <c r="AU17743" s="690"/>
    </row>
    <row r="17744" spans="46:47">
      <c r="AT17744" s="690"/>
      <c r="AU17744" s="690"/>
    </row>
    <row r="17745" spans="46:47">
      <c r="AT17745" s="690"/>
      <c r="AU17745" s="690"/>
    </row>
    <row r="17746" spans="46:47">
      <c r="AT17746" s="690"/>
      <c r="AU17746" s="690"/>
    </row>
    <row r="17747" spans="46:47">
      <c r="AT17747" s="690"/>
      <c r="AU17747" s="690"/>
    </row>
    <row r="17748" spans="46:47">
      <c r="AT17748" s="690"/>
      <c r="AU17748" s="690"/>
    </row>
    <row r="17749" spans="46:47">
      <c r="AT17749" s="690"/>
      <c r="AU17749" s="690"/>
    </row>
    <row r="17750" spans="46:47">
      <c r="AT17750" s="690"/>
      <c r="AU17750" s="690"/>
    </row>
    <row r="17751" spans="46:47">
      <c r="AT17751" s="690"/>
      <c r="AU17751" s="690"/>
    </row>
    <row r="17752" spans="46:47">
      <c r="AT17752" s="690"/>
      <c r="AU17752" s="690"/>
    </row>
    <row r="17753" spans="46:47">
      <c r="AT17753" s="690"/>
      <c r="AU17753" s="690"/>
    </row>
    <row r="17754" spans="46:47">
      <c r="AT17754" s="690"/>
      <c r="AU17754" s="690"/>
    </row>
    <row r="17755" spans="46:47">
      <c r="AT17755" s="690"/>
      <c r="AU17755" s="690"/>
    </row>
    <row r="17756" spans="46:47">
      <c r="AT17756" s="690"/>
      <c r="AU17756" s="690"/>
    </row>
    <row r="17757" spans="46:47">
      <c r="AT17757" s="690"/>
      <c r="AU17757" s="690"/>
    </row>
    <row r="17758" spans="46:47">
      <c r="AT17758" s="690"/>
      <c r="AU17758" s="690"/>
    </row>
    <row r="17759" spans="46:47">
      <c r="AT17759" s="690"/>
      <c r="AU17759" s="690"/>
    </row>
    <row r="17760" spans="46:47">
      <c r="AT17760" s="690"/>
      <c r="AU17760" s="690"/>
    </row>
    <row r="17761" spans="46:47">
      <c r="AT17761" s="690"/>
      <c r="AU17761" s="690"/>
    </row>
    <row r="17762" spans="46:47">
      <c r="AT17762" s="690"/>
      <c r="AU17762" s="690"/>
    </row>
    <row r="17763" spans="46:47">
      <c r="AT17763" s="690"/>
      <c r="AU17763" s="690"/>
    </row>
    <row r="17764" spans="46:47">
      <c r="AT17764" s="690"/>
      <c r="AU17764" s="690"/>
    </row>
    <row r="17765" spans="46:47">
      <c r="AT17765" s="690"/>
      <c r="AU17765" s="690"/>
    </row>
    <row r="17766" spans="46:47">
      <c r="AT17766" s="690"/>
      <c r="AU17766" s="690"/>
    </row>
    <row r="17767" spans="46:47">
      <c r="AT17767" s="690"/>
      <c r="AU17767" s="690"/>
    </row>
    <row r="17768" spans="46:47">
      <c r="AT17768" s="690"/>
      <c r="AU17768" s="690"/>
    </row>
    <row r="17769" spans="46:47">
      <c r="AT17769" s="690"/>
      <c r="AU17769" s="690"/>
    </row>
    <row r="17770" spans="46:47">
      <c r="AT17770" s="690"/>
      <c r="AU17770" s="690"/>
    </row>
    <row r="17771" spans="46:47">
      <c r="AT17771" s="690"/>
      <c r="AU17771" s="690"/>
    </row>
    <row r="17772" spans="46:47">
      <c r="AT17772" s="690"/>
      <c r="AU17772" s="690"/>
    </row>
    <row r="17773" spans="46:47">
      <c r="AT17773" s="690"/>
      <c r="AU17773" s="690"/>
    </row>
    <row r="17774" spans="46:47">
      <c r="AT17774" s="690"/>
      <c r="AU17774" s="690"/>
    </row>
    <row r="17775" spans="46:47">
      <c r="AT17775" s="690"/>
      <c r="AU17775" s="690"/>
    </row>
    <row r="17776" spans="46:47">
      <c r="AT17776" s="690"/>
      <c r="AU17776" s="690"/>
    </row>
    <row r="17777" spans="46:47">
      <c r="AT17777" s="690"/>
      <c r="AU17777" s="690"/>
    </row>
    <row r="17778" spans="46:47">
      <c r="AT17778" s="690"/>
      <c r="AU17778" s="690"/>
    </row>
    <row r="17779" spans="46:47">
      <c r="AT17779" s="690"/>
      <c r="AU17779" s="690"/>
    </row>
    <row r="17780" spans="46:47">
      <c r="AT17780" s="690"/>
      <c r="AU17780" s="690"/>
    </row>
    <row r="17781" spans="46:47">
      <c r="AT17781" s="690"/>
      <c r="AU17781" s="690"/>
    </row>
    <row r="17782" spans="46:47">
      <c r="AT17782" s="690"/>
      <c r="AU17782" s="690"/>
    </row>
    <row r="17783" spans="46:47">
      <c r="AT17783" s="690"/>
      <c r="AU17783" s="690"/>
    </row>
    <row r="17784" spans="46:47">
      <c r="AT17784" s="690"/>
      <c r="AU17784" s="690"/>
    </row>
    <row r="17785" spans="46:47">
      <c r="AT17785" s="690"/>
      <c r="AU17785" s="690"/>
    </row>
    <row r="17786" spans="46:47">
      <c r="AT17786" s="690"/>
      <c r="AU17786" s="690"/>
    </row>
    <row r="17787" spans="46:47">
      <c r="AT17787" s="690"/>
      <c r="AU17787" s="690"/>
    </row>
    <row r="17788" spans="46:47">
      <c r="AT17788" s="690"/>
      <c r="AU17788" s="690"/>
    </row>
    <row r="17789" spans="46:47">
      <c r="AT17789" s="690"/>
      <c r="AU17789" s="690"/>
    </row>
    <row r="17790" spans="46:47">
      <c r="AT17790" s="690"/>
      <c r="AU17790" s="690"/>
    </row>
    <row r="17791" spans="46:47">
      <c r="AT17791" s="690"/>
      <c r="AU17791" s="690"/>
    </row>
    <row r="17792" spans="46:47">
      <c r="AT17792" s="690"/>
      <c r="AU17792" s="690"/>
    </row>
    <row r="17793" spans="46:47">
      <c r="AT17793" s="690"/>
      <c r="AU17793" s="690"/>
    </row>
    <row r="17794" spans="46:47">
      <c r="AT17794" s="690"/>
      <c r="AU17794" s="690"/>
    </row>
    <row r="17795" spans="46:47">
      <c r="AT17795" s="690"/>
      <c r="AU17795" s="690"/>
    </row>
    <row r="17796" spans="46:47">
      <c r="AT17796" s="690"/>
      <c r="AU17796" s="690"/>
    </row>
    <row r="17797" spans="46:47">
      <c r="AT17797" s="690"/>
      <c r="AU17797" s="690"/>
    </row>
    <row r="17798" spans="46:47">
      <c r="AT17798" s="690"/>
      <c r="AU17798" s="690"/>
    </row>
    <row r="17799" spans="46:47">
      <c r="AT17799" s="690"/>
      <c r="AU17799" s="690"/>
    </row>
    <row r="17800" spans="46:47">
      <c r="AT17800" s="690"/>
      <c r="AU17800" s="690"/>
    </row>
    <row r="17801" spans="46:47">
      <c r="AT17801" s="690"/>
      <c r="AU17801" s="690"/>
    </row>
    <row r="17802" spans="46:47">
      <c r="AT17802" s="690"/>
      <c r="AU17802" s="690"/>
    </row>
    <row r="17803" spans="46:47">
      <c r="AT17803" s="690"/>
      <c r="AU17803" s="690"/>
    </row>
    <row r="17804" spans="46:47">
      <c r="AT17804" s="690"/>
      <c r="AU17804" s="690"/>
    </row>
    <row r="17805" spans="46:47">
      <c r="AT17805" s="690"/>
      <c r="AU17805" s="690"/>
    </row>
    <row r="17806" spans="46:47">
      <c r="AT17806" s="690"/>
      <c r="AU17806" s="690"/>
    </row>
    <row r="17807" spans="46:47">
      <c r="AT17807" s="690"/>
      <c r="AU17807" s="690"/>
    </row>
    <row r="17808" spans="46:47">
      <c r="AT17808" s="690"/>
      <c r="AU17808" s="690"/>
    </row>
    <row r="17809" spans="46:47">
      <c r="AT17809" s="690"/>
      <c r="AU17809" s="690"/>
    </row>
    <row r="17810" spans="46:47">
      <c r="AT17810" s="690"/>
      <c r="AU17810" s="690"/>
    </row>
    <row r="17811" spans="46:47">
      <c r="AT17811" s="690"/>
      <c r="AU17811" s="690"/>
    </row>
    <row r="17812" spans="46:47">
      <c r="AT17812" s="690"/>
      <c r="AU17812" s="690"/>
    </row>
    <row r="17813" spans="46:47">
      <c r="AT17813" s="690"/>
      <c r="AU17813" s="690"/>
    </row>
    <row r="17814" spans="46:47">
      <c r="AT17814" s="690"/>
      <c r="AU17814" s="690"/>
    </row>
    <row r="17815" spans="46:47">
      <c r="AT17815" s="690"/>
      <c r="AU17815" s="690"/>
    </row>
    <row r="17816" spans="46:47">
      <c r="AT17816" s="690"/>
      <c r="AU17816" s="690"/>
    </row>
    <row r="17817" spans="46:47">
      <c r="AT17817" s="690"/>
      <c r="AU17817" s="690"/>
    </row>
    <row r="17818" spans="46:47">
      <c r="AT17818" s="690"/>
      <c r="AU17818" s="690"/>
    </row>
    <row r="17819" spans="46:47">
      <c r="AT17819" s="690"/>
      <c r="AU17819" s="690"/>
    </row>
    <row r="17820" spans="46:47">
      <c r="AT17820" s="690"/>
      <c r="AU17820" s="690"/>
    </row>
    <row r="17821" spans="46:47">
      <c r="AT17821" s="690"/>
      <c r="AU17821" s="690"/>
    </row>
    <row r="17822" spans="46:47">
      <c r="AT17822" s="690"/>
      <c r="AU17822" s="690"/>
    </row>
    <row r="17823" spans="46:47">
      <c r="AT17823" s="690"/>
      <c r="AU17823" s="690"/>
    </row>
    <row r="17824" spans="46:47">
      <c r="AT17824" s="690"/>
      <c r="AU17824" s="690"/>
    </row>
    <row r="17825" spans="46:47">
      <c r="AT17825" s="690"/>
      <c r="AU17825" s="690"/>
    </row>
    <row r="17826" spans="46:47">
      <c r="AT17826" s="690"/>
      <c r="AU17826" s="690"/>
    </row>
    <row r="17827" spans="46:47">
      <c r="AT17827" s="690"/>
      <c r="AU17827" s="690"/>
    </row>
    <row r="17828" spans="46:47">
      <c r="AT17828" s="690"/>
      <c r="AU17828" s="690"/>
    </row>
    <row r="17829" spans="46:47">
      <c r="AT17829" s="690"/>
      <c r="AU17829" s="690"/>
    </row>
    <row r="17830" spans="46:47">
      <c r="AT17830" s="690"/>
      <c r="AU17830" s="690"/>
    </row>
    <row r="17831" spans="46:47">
      <c r="AT17831" s="690"/>
      <c r="AU17831" s="690"/>
    </row>
    <row r="17832" spans="46:47">
      <c r="AT17832" s="690"/>
      <c r="AU17832" s="690"/>
    </row>
    <row r="17833" spans="46:47">
      <c r="AT17833" s="690"/>
      <c r="AU17833" s="690"/>
    </row>
    <row r="17834" spans="46:47">
      <c r="AT17834" s="690"/>
      <c r="AU17834" s="690"/>
    </row>
    <row r="17835" spans="46:47">
      <c r="AT17835" s="690"/>
      <c r="AU17835" s="690"/>
    </row>
    <row r="17836" spans="46:47">
      <c r="AT17836" s="690"/>
      <c r="AU17836" s="690"/>
    </row>
    <row r="17837" spans="46:47">
      <c r="AT17837" s="690"/>
      <c r="AU17837" s="690"/>
    </row>
    <row r="17838" spans="46:47">
      <c r="AT17838" s="690"/>
      <c r="AU17838" s="690"/>
    </row>
    <row r="17839" spans="46:47">
      <c r="AT17839" s="690"/>
      <c r="AU17839" s="690"/>
    </row>
    <row r="17840" spans="46:47">
      <c r="AT17840" s="690"/>
      <c r="AU17840" s="690"/>
    </row>
    <row r="17841" spans="46:47">
      <c r="AT17841" s="690"/>
      <c r="AU17841" s="690"/>
    </row>
    <row r="17842" spans="46:47">
      <c r="AT17842" s="690"/>
      <c r="AU17842" s="690"/>
    </row>
    <row r="17843" spans="46:47">
      <c r="AT17843" s="690"/>
      <c r="AU17843" s="690"/>
    </row>
    <row r="17844" spans="46:47">
      <c r="AT17844" s="690"/>
      <c r="AU17844" s="690"/>
    </row>
    <row r="17845" spans="46:47">
      <c r="AT17845" s="690"/>
      <c r="AU17845" s="690"/>
    </row>
    <row r="17846" spans="46:47">
      <c r="AT17846" s="690"/>
      <c r="AU17846" s="690"/>
    </row>
    <row r="17847" spans="46:47">
      <c r="AT17847" s="690"/>
      <c r="AU17847" s="690"/>
    </row>
    <row r="17848" spans="46:47">
      <c r="AT17848" s="690"/>
      <c r="AU17848" s="690"/>
    </row>
    <row r="17849" spans="46:47">
      <c r="AT17849" s="690"/>
      <c r="AU17849" s="690"/>
    </row>
    <row r="17850" spans="46:47">
      <c r="AT17850" s="690"/>
      <c r="AU17850" s="690"/>
    </row>
    <row r="17851" spans="46:47">
      <c r="AT17851" s="690"/>
      <c r="AU17851" s="690"/>
    </row>
    <row r="17852" spans="46:47">
      <c r="AT17852" s="690"/>
      <c r="AU17852" s="690"/>
    </row>
    <row r="17853" spans="46:47">
      <c r="AT17853" s="690"/>
      <c r="AU17853" s="690"/>
    </row>
    <row r="17854" spans="46:47">
      <c r="AT17854" s="690"/>
      <c r="AU17854" s="690"/>
    </row>
    <row r="17855" spans="46:47">
      <c r="AT17855" s="690"/>
      <c r="AU17855" s="690"/>
    </row>
    <row r="17856" spans="46:47">
      <c r="AT17856" s="690"/>
      <c r="AU17856" s="690"/>
    </row>
    <row r="17857" spans="46:47">
      <c r="AT17857" s="690"/>
      <c r="AU17857" s="690"/>
    </row>
    <row r="17858" spans="46:47">
      <c r="AT17858" s="690"/>
      <c r="AU17858" s="690"/>
    </row>
    <row r="17859" spans="46:47">
      <c r="AT17859" s="690"/>
      <c r="AU17859" s="690"/>
    </row>
    <row r="17860" spans="46:47">
      <c r="AT17860" s="690"/>
      <c r="AU17860" s="690"/>
    </row>
    <row r="17861" spans="46:47">
      <c r="AT17861" s="690"/>
      <c r="AU17861" s="690"/>
    </row>
    <row r="17862" spans="46:47">
      <c r="AT17862" s="690"/>
      <c r="AU17862" s="690"/>
    </row>
    <row r="17863" spans="46:47">
      <c r="AT17863" s="690"/>
      <c r="AU17863" s="690"/>
    </row>
    <row r="17864" spans="46:47">
      <c r="AT17864" s="690"/>
      <c r="AU17864" s="690"/>
    </row>
    <row r="17865" spans="46:47">
      <c r="AT17865" s="690"/>
      <c r="AU17865" s="690"/>
    </row>
    <row r="17866" spans="46:47">
      <c r="AT17866" s="690"/>
      <c r="AU17866" s="690"/>
    </row>
    <row r="17867" spans="46:47">
      <c r="AT17867" s="690"/>
      <c r="AU17867" s="690"/>
    </row>
    <row r="17868" spans="46:47">
      <c r="AT17868" s="690"/>
      <c r="AU17868" s="690"/>
    </row>
    <row r="17869" spans="46:47">
      <c r="AT17869" s="690"/>
      <c r="AU17869" s="690"/>
    </row>
    <row r="17870" spans="46:47">
      <c r="AT17870" s="690"/>
      <c r="AU17870" s="690"/>
    </row>
    <row r="17871" spans="46:47">
      <c r="AT17871" s="690"/>
      <c r="AU17871" s="690"/>
    </row>
    <row r="17872" spans="46:47">
      <c r="AT17872" s="690"/>
      <c r="AU17872" s="690"/>
    </row>
    <row r="17873" spans="46:47">
      <c r="AT17873" s="690"/>
      <c r="AU17873" s="690"/>
    </row>
    <row r="17874" spans="46:47">
      <c r="AT17874" s="690"/>
      <c r="AU17874" s="690"/>
    </row>
    <row r="17875" spans="46:47">
      <c r="AT17875" s="690"/>
      <c r="AU17875" s="690"/>
    </row>
    <row r="17876" spans="46:47">
      <c r="AT17876" s="690"/>
      <c r="AU17876" s="690"/>
    </row>
    <row r="17877" spans="46:47">
      <c r="AT17877" s="690"/>
      <c r="AU17877" s="690"/>
    </row>
    <row r="17878" spans="46:47">
      <c r="AT17878" s="690"/>
      <c r="AU17878" s="690"/>
    </row>
    <row r="17879" spans="46:47">
      <c r="AT17879" s="690"/>
      <c r="AU17879" s="690"/>
    </row>
    <row r="17880" spans="46:47">
      <c r="AT17880" s="690"/>
      <c r="AU17880" s="690"/>
    </row>
    <row r="17881" spans="46:47">
      <c r="AT17881" s="690"/>
      <c r="AU17881" s="690"/>
    </row>
    <row r="17882" spans="46:47">
      <c r="AT17882" s="690"/>
      <c r="AU17882" s="690"/>
    </row>
    <row r="17883" spans="46:47">
      <c r="AT17883" s="690"/>
      <c r="AU17883" s="690"/>
    </row>
    <row r="17884" spans="46:47">
      <c r="AT17884" s="690"/>
      <c r="AU17884" s="690"/>
    </row>
    <row r="17885" spans="46:47">
      <c r="AT17885" s="690"/>
      <c r="AU17885" s="690"/>
    </row>
    <row r="17886" spans="46:47">
      <c r="AT17886" s="690"/>
      <c r="AU17886" s="690"/>
    </row>
    <row r="17887" spans="46:47">
      <c r="AT17887" s="690"/>
      <c r="AU17887" s="690"/>
    </row>
    <row r="17888" spans="46:47">
      <c r="AT17888" s="690"/>
      <c r="AU17888" s="690"/>
    </row>
    <row r="17889" spans="46:47">
      <c r="AT17889" s="690"/>
      <c r="AU17889" s="690"/>
    </row>
    <row r="17890" spans="46:47">
      <c r="AT17890" s="690"/>
      <c r="AU17890" s="690"/>
    </row>
    <row r="17891" spans="46:47">
      <c r="AT17891" s="690"/>
      <c r="AU17891" s="690"/>
    </row>
    <row r="17892" spans="46:47">
      <c r="AT17892" s="690"/>
      <c r="AU17892" s="690"/>
    </row>
    <row r="17893" spans="46:47">
      <c r="AT17893" s="690"/>
      <c r="AU17893" s="690"/>
    </row>
    <row r="17894" spans="46:47">
      <c r="AT17894" s="690"/>
      <c r="AU17894" s="690"/>
    </row>
    <row r="17895" spans="46:47">
      <c r="AT17895" s="690"/>
      <c r="AU17895" s="690"/>
    </row>
    <row r="17896" spans="46:47">
      <c r="AT17896" s="690"/>
      <c r="AU17896" s="690"/>
    </row>
    <row r="17897" spans="46:47">
      <c r="AT17897" s="690"/>
      <c r="AU17897" s="690"/>
    </row>
    <row r="17898" spans="46:47">
      <c r="AT17898" s="690"/>
      <c r="AU17898" s="690"/>
    </row>
    <row r="17899" spans="46:47">
      <c r="AT17899" s="690"/>
      <c r="AU17899" s="690"/>
    </row>
    <row r="17900" spans="46:47">
      <c r="AT17900" s="690"/>
      <c r="AU17900" s="690"/>
    </row>
    <row r="17901" spans="46:47">
      <c r="AT17901" s="690"/>
      <c r="AU17901" s="690"/>
    </row>
    <row r="17902" spans="46:47">
      <c r="AT17902" s="690"/>
      <c r="AU17902" s="690"/>
    </row>
    <row r="17903" spans="46:47">
      <c r="AT17903" s="690"/>
      <c r="AU17903" s="690"/>
    </row>
    <row r="17904" spans="46:47">
      <c r="AT17904" s="690"/>
      <c r="AU17904" s="690"/>
    </row>
    <row r="17905" spans="46:47">
      <c r="AT17905" s="690"/>
      <c r="AU17905" s="690"/>
    </row>
    <row r="17906" spans="46:47">
      <c r="AT17906" s="690"/>
      <c r="AU17906" s="690"/>
    </row>
    <row r="17907" spans="46:47">
      <c r="AT17907" s="690"/>
      <c r="AU17907" s="690"/>
    </row>
    <row r="17908" spans="46:47">
      <c r="AT17908" s="690"/>
      <c r="AU17908" s="690"/>
    </row>
    <row r="17909" spans="46:47">
      <c r="AT17909" s="690"/>
      <c r="AU17909" s="690"/>
    </row>
    <row r="17910" spans="46:47">
      <c r="AT17910" s="690"/>
      <c r="AU17910" s="690"/>
    </row>
    <row r="17911" spans="46:47">
      <c r="AT17911" s="690"/>
      <c r="AU17911" s="690"/>
    </row>
    <row r="17912" spans="46:47">
      <c r="AT17912" s="690"/>
      <c r="AU17912" s="690"/>
    </row>
    <row r="17913" spans="46:47">
      <c r="AT17913" s="690"/>
      <c r="AU17913" s="690"/>
    </row>
    <row r="17914" spans="46:47">
      <c r="AT17914" s="690"/>
      <c r="AU17914" s="690"/>
    </row>
    <row r="17915" spans="46:47">
      <c r="AT17915" s="690"/>
      <c r="AU17915" s="690"/>
    </row>
    <row r="17916" spans="46:47">
      <c r="AT17916" s="690"/>
      <c r="AU17916" s="690"/>
    </row>
    <row r="17917" spans="46:47">
      <c r="AT17917" s="690"/>
      <c r="AU17917" s="690"/>
    </row>
    <row r="17918" spans="46:47">
      <c r="AT17918" s="690"/>
      <c r="AU17918" s="690"/>
    </row>
    <row r="17919" spans="46:47">
      <c r="AT17919" s="690"/>
      <c r="AU17919" s="690"/>
    </row>
    <row r="17920" spans="46:47">
      <c r="AT17920" s="690"/>
      <c r="AU17920" s="690"/>
    </row>
    <row r="17921" spans="46:47">
      <c r="AT17921" s="690"/>
      <c r="AU17921" s="690"/>
    </row>
    <row r="17922" spans="46:47">
      <c r="AT17922" s="690"/>
      <c r="AU17922" s="690"/>
    </row>
    <row r="17923" spans="46:47">
      <c r="AT17923" s="690"/>
      <c r="AU17923" s="690"/>
    </row>
    <row r="17924" spans="46:47">
      <c r="AT17924" s="690"/>
      <c r="AU17924" s="690"/>
    </row>
    <row r="17925" spans="46:47">
      <c r="AT17925" s="690"/>
      <c r="AU17925" s="690"/>
    </row>
    <row r="17926" spans="46:47">
      <c r="AT17926" s="690"/>
      <c r="AU17926" s="690"/>
    </row>
    <row r="17927" spans="46:47">
      <c r="AT17927" s="690"/>
      <c r="AU17927" s="690"/>
    </row>
    <row r="17928" spans="46:47">
      <c r="AT17928" s="690"/>
      <c r="AU17928" s="690"/>
    </row>
    <row r="17929" spans="46:47">
      <c r="AT17929" s="690"/>
      <c r="AU17929" s="690"/>
    </row>
    <row r="17930" spans="46:47">
      <c r="AT17930" s="690"/>
      <c r="AU17930" s="690"/>
    </row>
    <row r="17931" spans="46:47">
      <c r="AT17931" s="690"/>
      <c r="AU17931" s="690"/>
    </row>
    <row r="17932" spans="46:47">
      <c r="AT17932" s="690"/>
      <c r="AU17932" s="690"/>
    </row>
    <row r="17933" spans="46:47">
      <c r="AT17933" s="690"/>
      <c r="AU17933" s="690"/>
    </row>
    <row r="17934" spans="46:47">
      <c r="AT17934" s="690"/>
      <c r="AU17934" s="690"/>
    </row>
    <row r="17935" spans="46:47">
      <c r="AT17935" s="690"/>
      <c r="AU17935" s="690"/>
    </row>
    <row r="17936" spans="46:47">
      <c r="AT17936" s="690"/>
      <c r="AU17936" s="690"/>
    </row>
    <row r="17937" spans="46:47">
      <c r="AT17937" s="690"/>
      <c r="AU17937" s="690"/>
    </row>
    <row r="17938" spans="46:47">
      <c r="AT17938" s="690"/>
      <c r="AU17938" s="690"/>
    </row>
    <row r="17939" spans="46:47">
      <c r="AT17939" s="690"/>
      <c r="AU17939" s="690"/>
    </row>
    <row r="17940" spans="46:47">
      <c r="AT17940" s="690"/>
      <c r="AU17940" s="690"/>
    </row>
    <row r="17941" spans="46:47">
      <c r="AT17941" s="690"/>
      <c r="AU17941" s="690"/>
    </row>
    <row r="17942" spans="46:47">
      <c r="AT17942" s="690"/>
      <c r="AU17942" s="690"/>
    </row>
    <row r="17943" spans="46:47">
      <c r="AT17943" s="690"/>
      <c r="AU17943" s="690"/>
    </row>
    <row r="17944" spans="46:47">
      <c r="AT17944" s="690"/>
      <c r="AU17944" s="690"/>
    </row>
    <row r="17945" spans="46:47">
      <c r="AT17945" s="690"/>
      <c r="AU17945" s="690"/>
    </row>
    <row r="17946" spans="46:47">
      <c r="AT17946" s="690"/>
      <c r="AU17946" s="690"/>
    </row>
    <row r="17947" spans="46:47">
      <c r="AT17947" s="690"/>
      <c r="AU17947" s="690"/>
    </row>
    <row r="17948" spans="46:47">
      <c r="AT17948" s="690"/>
      <c r="AU17948" s="690"/>
    </row>
    <row r="17949" spans="46:47">
      <c r="AT17949" s="690"/>
      <c r="AU17949" s="690"/>
    </row>
    <row r="17950" spans="46:47">
      <c r="AT17950" s="690"/>
      <c r="AU17950" s="690"/>
    </row>
    <row r="17951" spans="46:47">
      <c r="AT17951" s="690"/>
      <c r="AU17951" s="690"/>
    </row>
    <row r="17952" spans="46:47">
      <c r="AT17952" s="690"/>
      <c r="AU17952" s="690"/>
    </row>
    <row r="17953" spans="46:47">
      <c r="AT17953" s="690"/>
      <c r="AU17953" s="690"/>
    </row>
    <row r="17954" spans="46:47">
      <c r="AT17954" s="690"/>
      <c r="AU17954" s="690"/>
    </row>
    <row r="17955" spans="46:47">
      <c r="AT17955" s="690"/>
      <c r="AU17955" s="690"/>
    </row>
    <row r="17956" spans="46:47">
      <c r="AT17956" s="690"/>
      <c r="AU17956" s="690"/>
    </row>
    <row r="17957" spans="46:47">
      <c r="AT17957" s="690"/>
      <c r="AU17957" s="690"/>
    </row>
    <row r="17958" spans="46:47">
      <c r="AT17958" s="690"/>
      <c r="AU17958" s="690"/>
    </row>
    <row r="17959" spans="46:47">
      <c r="AT17959" s="690"/>
      <c r="AU17959" s="690"/>
    </row>
    <row r="17960" spans="46:47">
      <c r="AT17960" s="690"/>
      <c r="AU17960" s="690"/>
    </row>
    <row r="17961" spans="46:47">
      <c r="AT17961" s="690"/>
      <c r="AU17961" s="690"/>
    </row>
    <row r="17962" spans="46:47">
      <c r="AT17962" s="690"/>
      <c r="AU17962" s="690"/>
    </row>
    <row r="17963" spans="46:47">
      <c r="AT17963" s="690"/>
      <c r="AU17963" s="690"/>
    </row>
    <row r="17964" spans="46:47">
      <c r="AT17964" s="690"/>
      <c r="AU17964" s="690"/>
    </row>
    <row r="17965" spans="46:47">
      <c r="AT17965" s="690"/>
      <c r="AU17965" s="690"/>
    </row>
    <row r="17966" spans="46:47">
      <c r="AT17966" s="690"/>
      <c r="AU17966" s="690"/>
    </row>
    <row r="17967" spans="46:47">
      <c r="AT17967" s="690"/>
      <c r="AU17967" s="690"/>
    </row>
    <row r="17968" spans="46:47">
      <c r="AT17968" s="690"/>
      <c r="AU17968" s="690"/>
    </row>
    <row r="17969" spans="46:47">
      <c r="AT17969" s="690"/>
      <c r="AU17969" s="690"/>
    </row>
    <row r="17970" spans="46:47">
      <c r="AT17970" s="690"/>
      <c r="AU17970" s="690"/>
    </row>
    <row r="17971" spans="46:47">
      <c r="AT17971" s="690"/>
      <c r="AU17971" s="690"/>
    </row>
    <row r="17972" spans="46:47">
      <c r="AT17972" s="690"/>
      <c r="AU17972" s="690"/>
    </row>
    <row r="17973" spans="46:47">
      <c r="AT17973" s="690"/>
      <c r="AU17973" s="690"/>
    </row>
    <row r="17974" spans="46:47">
      <c r="AT17974" s="690"/>
      <c r="AU17974" s="690"/>
    </row>
    <row r="17975" spans="46:47">
      <c r="AT17975" s="690"/>
      <c r="AU17975" s="690"/>
    </row>
    <row r="17976" spans="46:47">
      <c r="AT17976" s="690"/>
      <c r="AU17976" s="690"/>
    </row>
    <row r="17977" spans="46:47">
      <c r="AT17977" s="690"/>
      <c r="AU17977" s="690"/>
    </row>
    <row r="17978" spans="46:47">
      <c r="AT17978" s="690"/>
      <c r="AU17978" s="690"/>
    </row>
    <row r="17979" spans="46:47">
      <c r="AT17979" s="690"/>
      <c r="AU17979" s="690"/>
    </row>
    <row r="17980" spans="46:47">
      <c r="AT17980" s="690"/>
      <c r="AU17980" s="690"/>
    </row>
    <row r="17981" spans="46:47">
      <c r="AT17981" s="690"/>
      <c r="AU17981" s="690"/>
    </row>
    <row r="17982" spans="46:47">
      <c r="AT17982" s="690"/>
      <c r="AU17982" s="690"/>
    </row>
    <row r="17983" spans="46:47">
      <c r="AT17983" s="690"/>
      <c r="AU17983" s="690"/>
    </row>
    <row r="17984" spans="46:47">
      <c r="AT17984" s="690"/>
      <c r="AU17984" s="690"/>
    </row>
    <row r="17985" spans="46:47">
      <c r="AT17985" s="690"/>
      <c r="AU17985" s="690"/>
    </row>
    <row r="17986" spans="46:47">
      <c r="AT17986" s="690"/>
      <c r="AU17986" s="690"/>
    </row>
    <row r="17987" spans="46:47">
      <c r="AT17987" s="690"/>
      <c r="AU17987" s="690"/>
    </row>
    <row r="17988" spans="46:47">
      <c r="AT17988" s="690"/>
      <c r="AU17988" s="690"/>
    </row>
    <row r="17989" spans="46:47">
      <c r="AT17989" s="690"/>
      <c r="AU17989" s="690"/>
    </row>
    <row r="17990" spans="46:47">
      <c r="AT17990" s="690"/>
      <c r="AU17990" s="690"/>
    </row>
    <row r="17991" spans="46:47">
      <c r="AT17991" s="690"/>
      <c r="AU17991" s="690"/>
    </row>
    <row r="17992" spans="46:47">
      <c r="AT17992" s="690"/>
      <c r="AU17992" s="690"/>
    </row>
    <row r="17993" spans="46:47">
      <c r="AT17993" s="690"/>
      <c r="AU17993" s="690"/>
    </row>
    <row r="17994" spans="46:47">
      <c r="AT17994" s="690"/>
      <c r="AU17994" s="690"/>
    </row>
    <row r="17995" spans="46:47">
      <c r="AT17995" s="690"/>
      <c r="AU17995" s="690"/>
    </row>
    <row r="17996" spans="46:47">
      <c r="AT17996" s="690"/>
      <c r="AU17996" s="690"/>
    </row>
    <row r="17997" spans="46:47">
      <c r="AT17997" s="690"/>
      <c r="AU17997" s="690"/>
    </row>
    <row r="17998" spans="46:47">
      <c r="AT17998" s="690"/>
      <c r="AU17998" s="690"/>
    </row>
    <row r="17999" spans="46:47">
      <c r="AT17999" s="690"/>
      <c r="AU17999" s="690"/>
    </row>
    <row r="18000" spans="46:47">
      <c r="AT18000" s="690"/>
      <c r="AU18000" s="690"/>
    </row>
    <row r="18001" spans="46:47">
      <c r="AT18001" s="690"/>
      <c r="AU18001" s="690"/>
    </row>
    <row r="18002" spans="46:47">
      <c r="AT18002" s="690"/>
      <c r="AU18002" s="690"/>
    </row>
    <row r="18003" spans="46:47">
      <c r="AT18003" s="690"/>
      <c r="AU18003" s="690"/>
    </row>
    <row r="18004" spans="46:47">
      <c r="AT18004" s="690"/>
      <c r="AU18004" s="690"/>
    </row>
    <row r="18005" spans="46:47">
      <c r="AT18005" s="690"/>
      <c r="AU18005" s="690"/>
    </row>
    <row r="18006" spans="46:47">
      <c r="AT18006" s="690"/>
      <c r="AU18006" s="690"/>
    </row>
    <row r="18007" spans="46:47">
      <c r="AT18007" s="690"/>
      <c r="AU18007" s="690"/>
    </row>
    <row r="18008" spans="46:47">
      <c r="AT18008" s="690"/>
      <c r="AU18008" s="690"/>
    </row>
    <row r="18009" spans="46:47">
      <c r="AT18009" s="690"/>
      <c r="AU18009" s="690"/>
    </row>
    <row r="18010" spans="46:47">
      <c r="AT18010" s="690"/>
      <c r="AU18010" s="690"/>
    </row>
    <row r="18011" spans="46:47">
      <c r="AT18011" s="690"/>
      <c r="AU18011" s="690"/>
    </row>
    <row r="18012" spans="46:47">
      <c r="AT18012" s="690"/>
      <c r="AU18012" s="690"/>
    </row>
    <row r="18013" spans="46:47">
      <c r="AT18013" s="690"/>
      <c r="AU18013" s="690"/>
    </row>
    <row r="18014" spans="46:47">
      <c r="AT18014" s="690"/>
      <c r="AU18014" s="690"/>
    </row>
    <row r="18015" spans="46:47">
      <c r="AT18015" s="690"/>
      <c r="AU18015" s="690"/>
    </row>
    <row r="18016" spans="46:47">
      <c r="AT18016" s="690"/>
      <c r="AU18016" s="690"/>
    </row>
    <row r="18017" spans="46:47">
      <c r="AT18017" s="690"/>
      <c r="AU18017" s="690"/>
    </row>
    <row r="18018" spans="46:47">
      <c r="AT18018" s="690"/>
      <c r="AU18018" s="690"/>
    </row>
    <row r="18019" spans="46:47">
      <c r="AT18019" s="690"/>
      <c r="AU18019" s="690"/>
    </row>
    <row r="18020" spans="46:47">
      <c r="AT18020" s="690"/>
      <c r="AU18020" s="690"/>
    </row>
    <row r="18021" spans="46:47">
      <c r="AT18021" s="690"/>
      <c r="AU18021" s="690"/>
    </row>
    <row r="18022" spans="46:47">
      <c r="AT18022" s="690"/>
      <c r="AU18022" s="690"/>
    </row>
    <row r="18023" spans="46:47">
      <c r="AT18023" s="690"/>
      <c r="AU18023" s="690"/>
    </row>
    <row r="18024" spans="46:47">
      <c r="AT18024" s="690"/>
      <c r="AU18024" s="690"/>
    </row>
    <row r="18025" spans="46:47">
      <c r="AT18025" s="690"/>
      <c r="AU18025" s="690"/>
    </row>
    <row r="18026" spans="46:47">
      <c r="AT18026" s="690"/>
      <c r="AU18026" s="690"/>
    </row>
    <row r="18027" spans="46:47">
      <c r="AT18027" s="690"/>
      <c r="AU18027" s="690"/>
    </row>
    <row r="18028" spans="46:47">
      <c r="AT18028" s="690"/>
      <c r="AU18028" s="690"/>
    </row>
    <row r="18029" spans="46:47">
      <c r="AT18029" s="690"/>
      <c r="AU18029" s="690"/>
    </row>
    <row r="18030" spans="46:47">
      <c r="AT18030" s="690"/>
      <c r="AU18030" s="690"/>
    </row>
    <row r="18031" spans="46:47">
      <c r="AT18031" s="690"/>
      <c r="AU18031" s="690"/>
    </row>
    <row r="18032" spans="46:47">
      <c r="AT18032" s="690"/>
      <c r="AU18032" s="690"/>
    </row>
    <row r="18033" spans="46:47">
      <c r="AT18033" s="690"/>
      <c r="AU18033" s="690"/>
    </row>
    <row r="18034" spans="46:47">
      <c r="AT18034" s="690"/>
      <c r="AU18034" s="690"/>
    </row>
    <row r="18035" spans="46:47">
      <c r="AT18035" s="690"/>
      <c r="AU18035" s="690"/>
    </row>
    <row r="18036" spans="46:47">
      <c r="AT18036" s="690"/>
      <c r="AU18036" s="690"/>
    </row>
    <row r="18037" spans="46:47">
      <c r="AT18037" s="690"/>
      <c r="AU18037" s="690"/>
    </row>
    <row r="18038" spans="46:47">
      <c r="AT18038" s="690"/>
      <c r="AU18038" s="690"/>
    </row>
    <row r="18039" spans="46:47">
      <c r="AT18039" s="690"/>
      <c r="AU18039" s="690"/>
    </row>
    <row r="18040" spans="46:47">
      <c r="AT18040" s="690"/>
      <c r="AU18040" s="690"/>
    </row>
    <row r="18041" spans="46:47">
      <c r="AT18041" s="690"/>
      <c r="AU18041" s="690"/>
    </row>
    <row r="18042" spans="46:47">
      <c r="AT18042" s="690"/>
      <c r="AU18042" s="690"/>
    </row>
    <row r="18043" spans="46:47">
      <c r="AT18043" s="690"/>
      <c r="AU18043" s="690"/>
    </row>
    <row r="18044" spans="46:47">
      <c r="AT18044" s="690"/>
      <c r="AU18044" s="690"/>
    </row>
    <row r="18045" spans="46:47">
      <c r="AT18045" s="690"/>
      <c r="AU18045" s="690"/>
    </row>
    <row r="18046" spans="46:47">
      <c r="AT18046" s="690"/>
      <c r="AU18046" s="690"/>
    </row>
    <row r="18047" spans="46:47">
      <c r="AT18047" s="690"/>
      <c r="AU18047" s="690"/>
    </row>
    <row r="18048" spans="46:47">
      <c r="AT18048" s="690"/>
      <c r="AU18048" s="690"/>
    </row>
    <row r="18049" spans="46:47">
      <c r="AT18049" s="690"/>
      <c r="AU18049" s="690"/>
    </row>
    <row r="18050" spans="46:47">
      <c r="AT18050" s="690"/>
      <c r="AU18050" s="690"/>
    </row>
    <row r="18051" spans="46:47">
      <c r="AT18051" s="690"/>
      <c r="AU18051" s="690"/>
    </row>
    <row r="18052" spans="46:47">
      <c r="AT18052" s="690"/>
      <c r="AU18052" s="690"/>
    </row>
    <row r="18053" spans="46:47">
      <c r="AT18053" s="690"/>
      <c r="AU18053" s="690"/>
    </row>
    <row r="18054" spans="46:47">
      <c r="AT18054" s="690"/>
      <c r="AU18054" s="690"/>
    </row>
    <row r="18055" spans="46:47">
      <c r="AT18055" s="690"/>
      <c r="AU18055" s="690"/>
    </row>
    <row r="18056" spans="46:47">
      <c r="AT18056" s="690"/>
      <c r="AU18056" s="690"/>
    </row>
    <row r="18057" spans="46:47">
      <c r="AT18057" s="690"/>
      <c r="AU18057" s="690"/>
    </row>
    <row r="18058" spans="46:47">
      <c r="AT18058" s="690"/>
      <c r="AU18058" s="690"/>
    </row>
    <row r="18059" spans="46:47">
      <c r="AT18059" s="690"/>
      <c r="AU18059" s="690"/>
    </row>
    <row r="18060" spans="46:47">
      <c r="AT18060" s="690"/>
      <c r="AU18060" s="690"/>
    </row>
    <row r="18061" spans="46:47">
      <c r="AT18061" s="690"/>
      <c r="AU18061" s="690"/>
    </row>
    <row r="18062" spans="46:47">
      <c r="AT18062" s="690"/>
      <c r="AU18062" s="690"/>
    </row>
    <row r="18063" spans="46:47">
      <c r="AT18063" s="690"/>
      <c r="AU18063" s="690"/>
    </row>
    <row r="18064" spans="46:47">
      <c r="AT18064" s="690"/>
      <c r="AU18064" s="690"/>
    </row>
    <row r="18065" spans="46:47">
      <c r="AT18065" s="690"/>
      <c r="AU18065" s="690"/>
    </row>
    <row r="18066" spans="46:47">
      <c r="AT18066" s="690"/>
      <c r="AU18066" s="690"/>
    </row>
    <row r="18067" spans="46:47">
      <c r="AT18067" s="690"/>
      <c r="AU18067" s="690"/>
    </row>
    <row r="18068" spans="46:47">
      <c r="AT18068" s="690"/>
      <c r="AU18068" s="690"/>
    </row>
    <row r="18069" spans="46:47">
      <c r="AT18069" s="690"/>
      <c r="AU18069" s="690"/>
    </row>
    <row r="18070" spans="46:47">
      <c r="AT18070" s="690"/>
      <c r="AU18070" s="690"/>
    </row>
    <row r="18071" spans="46:47">
      <c r="AT18071" s="690"/>
      <c r="AU18071" s="690"/>
    </row>
    <row r="18072" spans="46:47">
      <c r="AT18072" s="690"/>
      <c r="AU18072" s="690"/>
    </row>
    <row r="18073" spans="46:47">
      <c r="AT18073" s="690"/>
      <c r="AU18073" s="690"/>
    </row>
    <row r="18074" spans="46:47">
      <c r="AT18074" s="690"/>
      <c r="AU18074" s="690"/>
    </row>
    <row r="18075" spans="46:47">
      <c r="AT18075" s="690"/>
      <c r="AU18075" s="690"/>
    </row>
    <row r="18076" spans="46:47">
      <c r="AT18076" s="690"/>
      <c r="AU18076" s="690"/>
    </row>
    <row r="18077" spans="46:47">
      <c r="AT18077" s="690"/>
      <c r="AU18077" s="690"/>
    </row>
    <row r="18078" spans="46:47">
      <c r="AT18078" s="690"/>
      <c r="AU18078" s="690"/>
    </row>
    <row r="18079" spans="46:47">
      <c r="AT18079" s="690"/>
      <c r="AU18079" s="690"/>
    </row>
    <row r="18080" spans="46:47">
      <c r="AT18080" s="690"/>
      <c r="AU18080" s="690"/>
    </row>
    <row r="18081" spans="46:47">
      <c r="AT18081" s="690"/>
      <c r="AU18081" s="690"/>
    </row>
    <row r="18082" spans="46:47">
      <c r="AT18082" s="690"/>
      <c r="AU18082" s="690"/>
    </row>
    <row r="18083" spans="46:47">
      <c r="AT18083" s="690"/>
      <c r="AU18083" s="690"/>
    </row>
    <row r="18084" spans="46:47">
      <c r="AT18084" s="690"/>
      <c r="AU18084" s="690"/>
    </row>
    <row r="18085" spans="46:47">
      <c r="AT18085" s="690"/>
      <c r="AU18085" s="690"/>
    </row>
    <row r="18086" spans="46:47">
      <c r="AT18086" s="690"/>
      <c r="AU18086" s="690"/>
    </row>
    <row r="18087" spans="46:47">
      <c r="AT18087" s="690"/>
      <c r="AU18087" s="690"/>
    </row>
    <row r="18088" spans="46:47">
      <c r="AT18088" s="690"/>
      <c r="AU18088" s="690"/>
    </row>
    <row r="18089" spans="46:47">
      <c r="AT18089" s="690"/>
      <c r="AU18089" s="690"/>
    </row>
    <row r="18090" spans="46:47">
      <c r="AT18090" s="690"/>
      <c r="AU18090" s="690"/>
    </row>
    <row r="18091" spans="46:47">
      <c r="AT18091" s="690"/>
      <c r="AU18091" s="690"/>
    </row>
    <row r="18092" spans="46:47">
      <c r="AT18092" s="690"/>
      <c r="AU18092" s="690"/>
    </row>
    <row r="18093" spans="46:47">
      <c r="AT18093" s="690"/>
      <c r="AU18093" s="690"/>
    </row>
    <row r="18094" spans="46:47">
      <c r="AT18094" s="690"/>
      <c r="AU18094" s="690"/>
    </row>
    <row r="18095" spans="46:47">
      <c r="AT18095" s="690"/>
      <c r="AU18095" s="690"/>
    </row>
    <row r="18096" spans="46:47">
      <c r="AT18096" s="690"/>
      <c r="AU18096" s="690"/>
    </row>
    <row r="18097" spans="46:47">
      <c r="AT18097" s="690"/>
      <c r="AU18097" s="690"/>
    </row>
    <row r="18098" spans="46:47">
      <c r="AT18098" s="690"/>
      <c r="AU18098" s="690"/>
    </row>
    <row r="18099" spans="46:47">
      <c r="AT18099" s="690"/>
      <c r="AU18099" s="690"/>
    </row>
    <row r="18100" spans="46:47">
      <c r="AT18100" s="690"/>
      <c r="AU18100" s="690"/>
    </row>
    <row r="18101" spans="46:47">
      <c r="AT18101" s="690"/>
      <c r="AU18101" s="690"/>
    </row>
    <row r="18102" spans="46:47">
      <c r="AT18102" s="690"/>
      <c r="AU18102" s="690"/>
    </row>
    <row r="18103" spans="46:47">
      <c r="AT18103" s="690"/>
      <c r="AU18103" s="690"/>
    </row>
    <row r="18104" spans="46:47">
      <c r="AT18104" s="690"/>
      <c r="AU18104" s="690"/>
    </row>
    <row r="18105" spans="46:47">
      <c r="AT18105" s="690"/>
      <c r="AU18105" s="690"/>
    </row>
    <row r="18106" spans="46:47">
      <c r="AT18106" s="690"/>
      <c r="AU18106" s="690"/>
    </row>
    <row r="18107" spans="46:47">
      <c r="AT18107" s="690"/>
      <c r="AU18107" s="690"/>
    </row>
    <row r="18108" spans="46:47">
      <c r="AT18108" s="690"/>
      <c r="AU18108" s="690"/>
    </row>
    <row r="18109" spans="46:47">
      <c r="AT18109" s="690"/>
      <c r="AU18109" s="690"/>
    </row>
    <row r="18110" spans="46:47">
      <c r="AT18110" s="690"/>
      <c r="AU18110" s="690"/>
    </row>
    <row r="18111" spans="46:47">
      <c r="AT18111" s="690"/>
      <c r="AU18111" s="690"/>
    </row>
    <row r="18112" spans="46:47">
      <c r="AT18112" s="690"/>
      <c r="AU18112" s="690"/>
    </row>
    <row r="18113" spans="46:47">
      <c r="AT18113" s="690"/>
      <c r="AU18113" s="690"/>
    </row>
    <row r="18114" spans="46:47">
      <c r="AT18114" s="690"/>
      <c r="AU18114" s="690"/>
    </row>
    <row r="18115" spans="46:47">
      <c r="AT18115" s="690"/>
      <c r="AU18115" s="690"/>
    </row>
    <row r="18116" spans="46:47">
      <c r="AT18116" s="690"/>
      <c r="AU18116" s="690"/>
    </row>
    <row r="18117" spans="46:47">
      <c r="AT18117" s="690"/>
      <c r="AU18117" s="690"/>
    </row>
    <row r="18118" spans="46:47">
      <c r="AT18118" s="690"/>
      <c r="AU18118" s="690"/>
    </row>
    <row r="18119" spans="46:47">
      <c r="AT18119" s="690"/>
      <c r="AU18119" s="690"/>
    </row>
    <row r="18120" spans="46:47">
      <c r="AT18120" s="690"/>
      <c r="AU18120" s="690"/>
    </row>
    <row r="18121" spans="46:47">
      <c r="AT18121" s="690"/>
      <c r="AU18121" s="690"/>
    </row>
    <row r="18122" spans="46:47">
      <c r="AT18122" s="690"/>
      <c r="AU18122" s="690"/>
    </row>
    <row r="18123" spans="46:47">
      <c r="AT18123" s="690"/>
      <c r="AU18123" s="690"/>
    </row>
    <row r="18124" spans="46:47">
      <c r="AT18124" s="690"/>
      <c r="AU18124" s="690"/>
    </row>
    <row r="18125" spans="46:47">
      <c r="AT18125" s="690"/>
      <c r="AU18125" s="690"/>
    </row>
    <row r="18126" spans="46:47">
      <c r="AT18126" s="690"/>
      <c r="AU18126" s="690"/>
    </row>
    <row r="18127" spans="46:47">
      <c r="AT18127" s="690"/>
      <c r="AU18127" s="690"/>
    </row>
    <row r="18128" spans="46:47">
      <c r="AT18128" s="690"/>
      <c r="AU18128" s="690"/>
    </row>
    <row r="18129" spans="46:47">
      <c r="AT18129" s="690"/>
      <c r="AU18129" s="690"/>
    </row>
    <row r="18130" spans="46:47">
      <c r="AT18130" s="690"/>
      <c r="AU18130" s="690"/>
    </row>
    <row r="18131" spans="46:47">
      <c r="AT18131" s="690"/>
      <c r="AU18131" s="690"/>
    </row>
    <row r="18132" spans="46:47">
      <c r="AT18132" s="690"/>
      <c r="AU18132" s="690"/>
    </row>
    <row r="18133" spans="46:47">
      <c r="AT18133" s="690"/>
      <c r="AU18133" s="690"/>
    </row>
    <row r="18134" spans="46:47">
      <c r="AT18134" s="690"/>
      <c r="AU18134" s="690"/>
    </row>
    <row r="18135" spans="46:47">
      <c r="AT18135" s="690"/>
      <c r="AU18135" s="690"/>
    </row>
    <row r="18136" spans="46:47">
      <c r="AT18136" s="690"/>
      <c r="AU18136" s="690"/>
    </row>
    <row r="18137" spans="46:47">
      <c r="AT18137" s="690"/>
      <c r="AU18137" s="690"/>
    </row>
    <row r="18138" spans="46:47">
      <c r="AT18138" s="690"/>
      <c r="AU18138" s="690"/>
    </row>
    <row r="18139" spans="46:47">
      <c r="AT18139" s="690"/>
      <c r="AU18139" s="690"/>
    </row>
    <row r="18140" spans="46:47">
      <c r="AT18140" s="690"/>
      <c r="AU18140" s="690"/>
    </row>
    <row r="18141" spans="46:47">
      <c r="AT18141" s="690"/>
      <c r="AU18141" s="690"/>
    </row>
    <row r="18142" spans="46:47">
      <c r="AT18142" s="690"/>
      <c r="AU18142" s="690"/>
    </row>
    <row r="18143" spans="46:47">
      <c r="AT18143" s="690"/>
      <c r="AU18143" s="690"/>
    </row>
    <row r="18144" spans="46:47">
      <c r="AT18144" s="690"/>
      <c r="AU18144" s="690"/>
    </row>
    <row r="18145" spans="46:47">
      <c r="AT18145" s="690"/>
      <c r="AU18145" s="690"/>
    </row>
    <row r="18146" spans="46:47">
      <c r="AT18146" s="690"/>
      <c r="AU18146" s="690"/>
    </row>
    <row r="18147" spans="46:47">
      <c r="AT18147" s="690"/>
      <c r="AU18147" s="690"/>
    </row>
    <row r="18148" spans="46:47">
      <c r="AT18148" s="690"/>
      <c r="AU18148" s="690"/>
    </row>
    <row r="18149" spans="46:47">
      <c r="AT18149" s="690"/>
      <c r="AU18149" s="690"/>
    </row>
    <row r="18150" spans="46:47">
      <c r="AT18150" s="690"/>
      <c r="AU18150" s="690"/>
    </row>
    <row r="18151" spans="46:47">
      <c r="AT18151" s="690"/>
      <c r="AU18151" s="690"/>
    </row>
    <row r="18152" spans="46:47">
      <c r="AT18152" s="690"/>
      <c r="AU18152" s="690"/>
    </row>
    <row r="18153" spans="46:47">
      <c r="AT18153" s="690"/>
      <c r="AU18153" s="690"/>
    </row>
    <row r="18154" spans="46:47">
      <c r="AT18154" s="690"/>
      <c r="AU18154" s="690"/>
    </row>
    <row r="18155" spans="46:47">
      <c r="AT18155" s="690"/>
      <c r="AU18155" s="690"/>
    </row>
    <row r="18156" spans="46:47">
      <c r="AT18156" s="690"/>
      <c r="AU18156" s="690"/>
    </row>
    <row r="18157" spans="46:47">
      <c r="AT18157" s="690"/>
      <c r="AU18157" s="690"/>
    </row>
    <row r="18158" spans="46:47">
      <c r="AT18158" s="690"/>
      <c r="AU18158" s="690"/>
    </row>
    <row r="18159" spans="46:47">
      <c r="AT18159" s="690"/>
      <c r="AU18159" s="690"/>
    </row>
    <row r="18160" spans="46:47">
      <c r="AT18160" s="690"/>
      <c r="AU18160" s="690"/>
    </row>
    <row r="18161" spans="46:47">
      <c r="AT18161" s="690"/>
      <c r="AU18161" s="690"/>
    </row>
    <row r="18162" spans="46:47">
      <c r="AT18162" s="690"/>
      <c r="AU18162" s="690"/>
    </row>
    <row r="18163" spans="46:47">
      <c r="AT18163" s="690"/>
      <c r="AU18163" s="690"/>
    </row>
    <row r="18164" spans="46:47">
      <c r="AT18164" s="690"/>
      <c r="AU18164" s="690"/>
    </row>
    <row r="18165" spans="46:47">
      <c r="AT18165" s="690"/>
      <c r="AU18165" s="690"/>
    </row>
    <row r="18166" spans="46:47">
      <c r="AT18166" s="690"/>
      <c r="AU18166" s="690"/>
    </row>
    <row r="18167" spans="46:47">
      <c r="AT18167" s="690"/>
      <c r="AU18167" s="690"/>
    </row>
    <row r="18168" spans="46:47">
      <c r="AT18168" s="690"/>
      <c r="AU18168" s="690"/>
    </row>
    <row r="18169" spans="46:47">
      <c r="AT18169" s="690"/>
      <c r="AU18169" s="690"/>
    </row>
    <row r="18170" spans="46:47">
      <c r="AT18170" s="690"/>
      <c r="AU18170" s="690"/>
    </row>
    <row r="18171" spans="46:47">
      <c r="AT18171" s="690"/>
      <c r="AU18171" s="690"/>
    </row>
    <row r="18172" spans="46:47">
      <c r="AT18172" s="690"/>
      <c r="AU18172" s="690"/>
    </row>
    <row r="18173" spans="46:47">
      <c r="AT18173" s="690"/>
      <c r="AU18173" s="690"/>
    </row>
    <row r="18174" spans="46:47">
      <c r="AT18174" s="690"/>
      <c r="AU18174" s="690"/>
    </row>
    <row r="18175" spans="46:47">
      <c r="AT18175" s="690"/>
      <c r="AU18175" s="690"/>
    </row>
    <row r="18176" spans="46:47">
      <c r="AT18176" s="690"/>
      <c r="AU18176" s="690"/>
    </row>
    <row r="18177" spans="46:47">
      <c r="AT18177" s="690"/>
      <c r="AU18177" s="690"/>
    </row>
    <row r="18178" spans="46:47">
      <c r="AT18178" s="690"/>
      <c r="AU18178" s="690"/>
    </row>
    <row r="18179" spans="46:47">
      <c r="AT18179" s="690"/>
      <c r="AU18179" s="690"/>
    </row>
    <row r="18180" spans="46:47">
      <c r="AT18180" s="690"/>
      <c r="AU18180" s="690"/>
    </row>
    <row r="18181" spans="46:47">
      <c r="AT18181" s="690"/>
      <c r="AU18181" s="690"/>
    </row>
    <row r="18182" spans="46:47">
      <c r="AT18182" s="690"/>
      <c r="AU18182" s="690"/>
    </row>
    <row r="18183" spans="46:47">
      <c r="AT18183" s="690"/>
      <c r="AU18183" s="690"/>
    </row>
    <row r="18184" spans="46:47">
      <c r="AT18184" s="690"/>
      <c r="AU18184" s="690"/>
    </row>
    <row r="18185" spans="46:47">
      <c r="AT18185" s="690"/>
      <c r="AU18185" s="690"/>
    </row>
    <row r="18186" spans="46:47">
      <c r="AT18186" s="690"/>
      <c r="AU18186" s="690"/>
    </row>
    <row r="18187" spans="46:47">
      <c r="AT18187" s="690"/>
      <c r="AU18187" s="690"/>
    </row>
    <row r="18188" spans="46:47">
      <c r="AT18188" s="690"/>
      <c r="AU18188" s="690"/>
    </row>
    <row r="18189" spans="46:47">
      <c r="AT18189" s="690"/>
      <c r="AU18189" s="690"/>
    </row>
    <row r="18190" spans="46:47">
      <c r="AT18190" s="690"/>
      <c r="AU18190" s="690"/>
    </row>
    <row r="18191" spans="46:47">
      <c r="AT18191" s="690"/>
      <c r="AU18191" s="690"/>
    </row>
    <row r="18192" spans="46:47">
      <c r="AT18192" s="690"/>
      <c r="AU18192" s="690"/>
    </row>
    <row r="18193" spans="46:47">
      <c r="AT18193" s="690"/>
      <c r="AU18193" s="690"/>
    </row>
    <row r="18194" spans="46:47">
      <c r="AT18194" s="690"/>
      <c r="AU18194" s="690"/>
    </row>
    <row r="18195" spans="46:47">
      <c r="AT18195" s="690"/>
      <c r="AU18195" s="690"/>
    </row>
    <row r="18196" spans="46:47">
      <c r="AT18196" s="690"/>
      <c r="AU18196" s="690"/>
    </row>
    <row r="18197" spans="46:47">
      <c r="AT18197" s="690"/>
      <c r="AU18197" s="690"/>
    </row>
    <row r="18198" spans="46:47">
      <c r="AT18198" s="690"/>
      <c r="AU18198" s="690"/>
    </row>
    <row r="18199" spans="46:47">
      <c r="AT18199" s="690"/>
      <c r="AU18199" s="690"/>
    </row>
    <row r="18200" spans="46:47">
      <c r="AT18200" s="690"/>
      <c r="AU18200" s="690"/>
    </row>
    <row r="18201" spans="46:47">
      <c r="AT18201" s="690"/>
      <c r="AU18201" s="690"/>
    </row>
    <row r="18202" spans="46:47">
      <c r="AT18202" s="690"/>
      <c r="AU18202" s="690"/>
    </row>
    <row r="18203" spans="46:47">
      <c r="AT18203" s="690"/>
      <c r="AU18203" s="690"/>
    </row>
    <row r="18204" spans="46:47">
      <c r="AT18204" s="690"/>
      <c r="AU18204" s="690"/>
    </row>
    <row r="18205" spans="46:47">
      <c r="AT18205" s="690"/>
      <c r="AU18205" s="690"/>
    </row>
    <row r="18206" spans="46:47">
      <c r="AT18206" s="690"/>
      <c r="AU18206" s="690"/>
    </row>
    <row r="18207" spans="46:47">
      <c r="AT18207" s="690"/>
      <c r="AU18207" s="690"/>
    </row>
    <row r="18208" spans="46:47">
      <c r="AT18208" s="690"/>
      <c r="AU18208" s="690"/>
    </row>
    <row r="18209" spans="46:47">
      <c r="AT18209" s="690"/>
      <c r="AU18209" s="690"/>
    </row>
    <row r="18210" spans="46:47">
      <c r="AT18210" s="690"/>
      <c r="AU18210" s="690"/>
    </row>
    <row r="18211" spans="46:47">
      <c r="AT18211" s="690"/>
      <c r="AU18211" s="690"/>
    </row>
    <row r="18212" spans="46:47">
      <c r="AT18212" s="690"/>
      <c r="AU18212" s="690"/>
    </row>
    <row r="18213" spans="46:47">
      <c r="AT18213" s="690"/>
      <c r="AU18213" s="690"/>
    </row>
    <row r="18214" spans="46:47">
      <c r="AT18214" s="690"/>
      <c r="AU18214" s="690"/>
    </row>
    <row r="18215" spans="46:47">
      <c r="AT18215" s="690"/>
      <c r="AU18215" s="690"/>
    </row>
    <row r="18216" spans="46:47">
      <c r="AT18216" s="690"/>
      <c r="AU18216" s="690"/>
    </row>
    <row r="18217" spans="46:47">
      <c r="AT18217" s="690"/>
      <c r="AU18217" s="690"/>
    </row>
    <row r="18218" spans="46:47">
      <c r="AT18218" s="690"/>
      <c r="AU18218" s="690"/>
    </row>
    <row r="18219" spans="46:47">
      <c r="AT18219" s="690"/>
      <c r="AU18219" s="690"/>
    </row>
    <row r="18220" spans="46:47">
      <c r="AT18220" s="690"/>
      <c r="AU18220" s="690"/>
    </row>
    <row r="18221" spans="46:47">
      <c r="AT18221" s="690"/>
      <c r="AU18221" s="690"/>
    </row>
    <row r="18222" spans="46:47">
      <c r="AT18222" s="690"/>
      <c r="AU18222" s="690"/>
    </row>
    <row r="18223" spans="46:47">
      <c r="AT18223" s="690"/>
      <c r="AU18223" s="690"/>
    </row>
    <row r="18224" spans="46:47">
      <c r="AT18224" s="690"/>
      <c r="AU18224" s="690"/>
    </row>
    <row r="18225" spans="46:47">
      <c r="AT18225" s="690"/>
      <c r="AU18225" s="690"/>
    </row>
    <row r="18226" spans="46:47">
      <c r="AT18226" s="690"/>
      <c r="AU18226" s="690"/>
    </row>
    <row r="18227" spans="46:47">
      <c r="AT18227" s="690"/>
      <c r="AU18227" s="690"/>
    </row>
    <row r="18228" spans="46:47">
      <c r="AT18228" s="690"/>
      <c r="AU18228" s="690"/>
    </row>
    <row r="18229" spans="46:47">
      <c r="AT18229" s="690"/>
      <c r="AU18229" s="690"/>
    </row>
    <row r="18230" spans="46:47">
      <c r="AT18230" s="690"/>
      <c r="AU18230" s="690"/>
    </row>
    <row r="18231" spans="46:47">
      <c r="AT18231" s="690"/>
      <c r="AU18231" s="690"/>
    </row>
    <row r="18232" spans="46:47">
      <c r="AT18232" s="690"/>
      <c r="AU18232" s="690"/>
    </row>
    <row r="18233" spans="46:47">
      <c r="AT18233" s="690"/>
      <c r="AU18233" s="690"/>
    </row>
    <row r="18234" spans="46:47">
      <c r="AT18234" s="690"/>
      <c r="AU18234" s="690"/>
    </row>
    <row r="18235" spans="46:47">
      <c r="AT18235" s="690"/>
      <c r="AU18235" s="690"/>
    </row>
    <row r="18236" spans="46:47">
      <c r="AT18236" s="690"/>
      <c r="AU18236" s="690"/>
    </row>
    <row r="18237" spans="46:47">
      <c r="AT18237" s="690"/>
      <c r="AU18237" s="690"/>
    </row>
    <row r="18238" spans="46:47">
      <c r="AT18238" s="690"/>
      <c r="AU18238" s="690"/>
    </row>
    <row r="18239" spans="46:47">
      <c r="AT18239" s="690"/>
      <c r="AU18239" s="690"/>
    </row>
    <row r="18240" spans="46:47">
      <c r="AT18240" s="690"/>
      <c r="AU18240" s="690"/>
    </row>
    <row r="18241" spans="46:47">
      <c r="AT18241" s="690"/>
      <c r="AU18241" s="690"/>
    </row>
    <row r="18242" spans="46:47">
      <c r="AT18242" s="690"/>
      <c r="AU18242" s="690"/>
    </row>
    <row r="18243" spans="46:47">
      <c r="AT18243" s="690"/>
      <c r="AU18243" s="690"/>
    </row>
    <row r="18244" spans="46:47">
      <c r="AT18244" s="690"/>
      <c r="AU18244" s="690"/>
    </row>
    <row r="18245" spans="46:47">
      <c r="AT18245" s="690"/>
      <c r="AU18245" s="690"/>
    </row>
    <row r="18246" spans="46:47">
      <c r="AT18246" s="690"/>
      <c r="AU18246" s="690"/>
    </row>
    <row r="18247" spans="46:47">
      <c r="AT18247" s="690"/>
      <c r="AU18247" s="690"/>
    </row>
    <row r="18248" spans="46:47">
      <c r="AT18248" s="690"/>
      <c r="AU18248" s="690"/>
    </row>
    <row r="18249" spans="46:47">
      <c r="AT18249" s="690"/>
      <c r="AU18249" s="690"/>
    </row>
    <row r="18250" spans="46:47">
      <c r="AT18250" s="690"/>
      <c r="AU18250" s="690"/>
    </row>
    <row r="18251" spans="46:47">
      <c r="AT18251" s="690"/>
      <c r="AU18251" s="690"/>
    </row>
    <row r="18252" spans="46:47">
      <c r="AT18252" s="690"/>
      <c r="AU18252" s="690"/>
    </row>
    <row r="18253" spans="46:47">
      <c r="AT18253" s="690"/>
      <c r="AU18253" s="690"/>
    </row>
    <row r="18254" spans="46:47">
      <c r="AT18254" s="690"/>
      <c r="AU18254" s="690"/>
    </row>
    <row r="18255" spans="46:47">
      <c r="AT18255" s="690"/>
      <c r="AU18255" s="690"/>
    </row>
    <row r="18256" spans="46:47">
      <c r="AT18256" s="690"/>
      <c r="AU18256" s="690"/>
    </row>
    <row r="18257" spans="46:47">
      <c r="AT18257" s="690"/>
      <c r="AU18257" s="690"/>
    </row>
    <row r="18258" spans="46:47">
      <c r="AT18258" s="690"/>
      <c r="AU18258" s="690"/>
    </row>
    <row r="18259" spans="46:47">
      <c r="AT18259" s="690"/>
      <c r="AU18259" s="690"/>
    </row>
    <row r="18260" spans="46:47">
      <c r="AT18260" s="690"/>
      <c r="AU18260" s="690"/>
    </row>
    <row r="18261" spans="46:47">
      <c r="AT18261" s="690"/>
      <c r="AU18261" s="690"/>
    </row>
    <row r="18262" spans="46:47">
      <c r="AT18262" s="690"/>
      <c r="AU18262" s="690"/>
    </row>
    <row r="18263" spans="46:47">
      <c r="AT18263" s="690"/>
      <c r="AU18263" s="690"/>
    </row>
    <row r="18264" spans="46:47">
      <c r="AT18264" s="690"/>
      <c r="AU18264" s="690"/>
    </row>
    <row r="18265" spans="46:47">
      <c r="AT18265" s="690"/>
      <c r="AU18265" s="690"/>
    </row>
    <row r="18266" spans="46:47">
      <c r="AT18266" s="690"/>
      <c r="AU18266" s="690"/>
    </row>
    <row r="18267" spans="46:47">
      <c r="AT18267" s="690"/>
      <c r="AU18267" s="690"/>
    </row>
    <row r="18268" spans="46:47">
      <c r="AT18268" s="690"/>
      <c r="AU18268" s="690"/>
    </row>
    <row r="18269" spans="46:47">
      <c r="AT18269" s="690"/>
      <c r="AU18269" s="690"/>
    </row>
    <row r="18270" spans="46:47">
      <c r="AT18270" s="690"/>
      <c r="AU18270" s="690"/>
    </row>
    <row r="18271" spans="46:47">
      <c r="AT18271" s="690"/>
      <c r="AU18271" s="690"/>
    </row>
    <row r="18272" spans="46:47">
      <c r="AT18272" s="690"/>
      <c r="AU18272" s="690"/>
    </row>
    <row r="18273" spans="46:47">
      <c r="AT18273" s="690"/>
      <c r="AU18273" s="690"/>
    </row>
    <row r="18274" spans="46:47">
      <c r="AT18274" s="690"/>
      <c r="AU18274" s="690"/>
    </row>
    <row r="18275" spans="46:47">
      <c r="AT18275" s="690"/>
      <c r="AU18275" s="690"/>
    </row>
    <row r="18276" spans="46:47">
      <c r="AT18276" s="690"/>
      <c r="AU18276" s="690"/>
    </row>
    <row r="18277" spans="46:47">
      <c r="AT18277" s="690"/>
      <c r="AU18277" s="690"/>
    </row>
    <row r="18278" spans="46:47">
      <c r="AT18278" s="690"/>
      <c r="AU18278" s="690"/>
    </row>
    <row r="18279" spans="46:47">
      <c r="AT18279" s="690"/>
      <c r="AU18279" s="690"/>
    </row>
    <row r="18280" spans="46:47">
      <c r="AT18280" s="690"/>
      <c r="AU18280" s="690"/>
    </row>
    <row r="18281" spans="46:47">
      <c r="AT18281" s="690"/>
      <c r="AU18281" s="690"/>
    </row>
    <row r="18282" spans="46:47">
      <c r="AT18282" s="690"/>
      <c r="AU18282" s="690"/>
    </row>
    <row r="18283" spans="46:47">
      <c r="AT18283" s="690"/>
      <c r="AU18283" s="690"/>
    </row>
    <row r="18284" spans="46:47">
      <c r="AT18284" s="690"/>
      <c r="AU18284" s="690"/>
    </row>
    <row r="18285" spans="46:47">
      <c r="AT18285" s="690"/>
      <c r="AU18285" s="690"/>
    </row>
    <row r="18286" spans="46:47">
      <c r="AT18286" s="690"/>
      <c r="AU18286" s="690"/>
    </row>
    <row r="18287" spans="46:47">
      <c r="AT18287" s="690"/>
      <c r="AU18287" s="690"/>
    </row>
    <row r="18288" spans="46:47">
      <c r="AT18288" s="690"/>
      <c r="AU18288" s="690"/>
    </row>
    <row r="18289" spans="46:47">
      <c r="AT18289" s="690"/>
      <c r="AU18289" s="690"/>
    </row>
    <row r="18290" spans="46:47">
      <c r="AT18290" s="690"/>
      <c r="AU18290" s="690"/>
    </row>
    <row r="18291" spans="46:47">
      <c r="AT18291" s="690"/>
      <c r="AU18291" s="690"/>
    </row>
    <row r="18292" spans="46:47">
      <c r="AT18292" s="690"/>
      <c r="AU18292" s="690"/>
    </row>
    <row r="18293" spans="46:47">
      <c r="AT18293" s="690"/>
      <c r="AU18293" s="690"/>
    </row>
    <row r="18294" spans="46:47">
      <c r="AT18294" s="690"/>
      <c r="AU18294" s="690"/>
    </row>
    <row r="18295" spans="46:47">
      <c r="AT18295" s="690"/>
      <c r="AU18295" s="690"/>
    </row>
    <row r="18296" spans="46:47">
      <c r="AT18296" s="690"/>
      <c r="AU18296" s="690"/>
    </row>
    <row r="18297" spans="46:47">
      <c r="AT18297" s="690"/>
      <c r="AU18297" s="690"/>
    </row>
    <row r="18298" spans="46:47">
      <c r="AT18298" s="690"/>
      <c r="AU18298" s="690"/>
    </row>
    <row r="18299" spans="46:47">
      <c r="AT18299" s="690"/>
      <c r="AU18299" s="690"/>
    </row>
    <row r="18300" spans="46:47">
      <c r="AT18300" s="690"/>
      <c r="AU18300" s="690"/>
    </row>
    <row r="18301" spans="46:47">
      <c r="AT18301" s="690"/>
      <c r="AU18301" s="690"/>
    </row>
    <row r="18302" spans="46:47">
      <c r="AT18302" s="690"/>
      <c r="AU18302" s="690"/>
    </row>
    <row r="18303" spans="46:47">
      <c r="AT18303" s="690"/>
      <c r="AU18303" s="690"/>
    </row>
    <row r="18304" spans="46:47">
      <c r="AT18304" s="690"/>
      <c r="AU18304" s="690"/>
    </row>
    <row r="18305" spans="46:47">
      <c r="AT18305" s="690"/>
      <c r="AU18305" s="690"/>
    </row>
    <row r="18306" spans="46:47">
      <c r="AT18306" s="690"/>
      <c r="AU18306" s="690"/>
    </row>
    <row r="18307" spans="46:47">
      <c r="AT18307" s="690"/>
      <c r="AU18307" s="690"/>
    </row>
    <row r="18308" spans="46:47">
      <c r="AT18308" s="690"/>
      <c r="AU18308" s="690"/>
    </row>
    <row r="18309" spans="46:47">
      <c r="AT18309" s="690"/>
      <c r="AU18309" s="690"/>
    </row>
    <row r="18310" spans="46:47">
      <c r="AT18310" s="690"/>
      <c r="AU18310" s="690"/>
    </row>
    <row r="18311" spans="46:47">
      <c r="AT18311" s="690"/>
      <c r="AU18311" s="690"/>
    </row>
    <row r="18312" spans="46:47">
      <c r="AT18312" s="690"/>
      <c r="AU18312" s="690"/>
    </row>
    <row r="18313" spans="46:47">
      <c r="AT18313" s="690"/>
      <c r="AU18313" s="690"/>
    </row>
    <row r="18314" spans="46:47">
      <c r="AT18314" s="690"/>
      <c r="AU18314" s="690"/>
    </row>
    <row r="18315" spans="46:47">
      <c r="AT18315" s="690"/>
      <c r="AU18315" s="690"/>
    </row>
    <row r="18316" spans="46:47">
      <c r="AT18316" s="690"/>
      <c r="AU18316" s="690"/>
    </row>
    <row r="18317" spans="46:47">
      <c r="AT18317" s="690"/>
      <c r="AU18317" s="690"/>
    </row>
    <row r="18318" spans="46:47">
      <c r="AT18318" s="690"/>
      <c r="AU18318" s="690"/>
    </row>
    <row r="18319" spans="46:47">
      <c r="AT18319" s="690"/>
      <c r="AU18319" s="690"/>
    </row>
    <row r="18320" spans="46:47">
      <c r="AT18320" s="690"/>
      <c r="AU18320" s="690"/>
    </row>
    <row r="18321" spans="46:47">
      <c r="AT18321" s="690"/>
      <c r="AU18321" s="690"/>
    </row>
    <row r="18322" spans="46:47">
      <c r="AT18322" s="690"/>
      <c r="AU18322" s="690"/>
    </row>
    <row r="18323" spans="46:47">
      <c r="AT18323" s="690"/>
      <c r="AU18323" s="690"/>
    </row>
    <row r="18324" spans="46:47">
      <c r="AT18324" s="690"/>
      <c r="AU18324" s="690"/>
    </row>
    <row r="18325" spans="46:47">
      <c r="AT18325" s="690"/>
      <c r="AU18325" s="690"/>
    </row>
    <row r="18326" spans="46:47">
      <c r="AT18326" s="690"/>
      <c r="AU18326" s="690"/>
    </row>
    <row r="18327" spans="46:47">
      <c r="AT18327" s="690"/>
      <c r="AU18327" s="690"/>
    </row>
    <row r="18328" spans="46:47">
      <c r="AT18328" s="690"/>
      <c r="AU18328" s="690"/>
    </row>
    <row r="18329" spans="46:47">
      <c r="AT18329" s="690"/>
      <c r="AU18329" s="690"/>
    </row>
    <row r="18330" spans="46:47">
      <c r="AT18330" s="690"/>
      <c r="AU18330" s="690"/>
    </row>
    <row r="18331" spans="46:47">
      <c r="AT18331" s="690"/>
      <c r="AU18331" s="690"/>
    </row>
    <row r="18332" spans="46:47">
      <c r="AT18332" s="690"/>
      <c r="AU18332" s="690"/>
    </row>
    <row r="18333" spans="46:47">
      <c r="AT18333" s="690"/>
      <c r="AU18333" s="690"/>
    </row>
    <row r="18334" spans="46:47">
      <c r="AT18334" s="690"/>
      <c r="AU18334" s="690"/>
    </row>
    <row r="18335" spans="46:47">
      <c r="AT18335" s="690"/>
      <c r="AU18335" s="690"/>
    </row>
    <row r="18336" spans="46:47">
      <c r="AT18336" s="690"/>
      <c r="AU18336" s="690"/>
    </row>
    <row r="18337" spans="46:47">
      <c r="AT18337" s="690"/>
      <c r="AU18337" s="690"/>
    </row>
    <row r="18338" spans="46:47">
      <c r="AT18338" s="690"/>
      <c r="AU18338" s="690"/>
    </row>
    <row r="18339" spans="46:47">
      <c r="AT18339" s="690"/>
      <c r="AU18339" s="690"/>
    </row>
    <row r="18340" spans="46:47">
      <c r="AT18340" s="690"/>
      <c r="AU18340" s="690"/>
    </row>
    <row r="18341" spans="46:47">
      <c r="AT18341" s="690"/>
      <c r="AU18341" s="690"/>
    </row>
    <row r="18342" spans="46:47">
      <c r="AT18342" s="690"/>
      <c r="AU18342" s="690"/>
    </row>
    <row r="18343" spans="46:47">
      <c r="AT18343" s="690"/>
      <c r="AU18343" s="690"/>
    </row>
    <row r="18344" spans="46:47">
      <c r="AT18344" s="690"/>
      <c r="AU18344" s="690"/>
    </row>
    <row r="18345" spans="46:47">
      <c r="AT18345" s="690"/>
      <c r="AU18345" s="690"/>
    </row>
    <row r="18346" spans="46:47">
      <c r="AT18346" s="690"/>
      <c r="AU18346" s="690"/>
    </row>
    <row r="18347" spans="46:47">
      <c r="AT18347" s="690"/>
      <c r="AU18347" s="690"/>
    </row>
    <row r="18348" spans="46:47">
      <c r="AT18348" s="690"/>
      <c r="AU18348" s="690"/>
    </row>
    <row r="18349" spans="46:47">
      <c r="AT18349" s="690"/>
      <c r="AU18349" s="690"/>
    </row>
    <row r="18350" spans="46:47">
      <c r="AT18350" s="690"/>
      <c r="AU18350" s="690"/>
    </row>
    <row r="18351" spans="46:47">
      <c r="AT18351" s="690"/>
      <c r="AU18351" s="690"/>
    </row>
    <row r="18352" spans="46:47">
      <c r="AT18352" s="690"/>
      <c r="AU18352" s="690"/>
    </row>
    <row r="18353" spans="46:47">
      <c r="AT18353" s="690"/>
      <c r="AU18353" s="690"/>
    </row>
    <row r="18354" spans="46:47">
      <c r="AT18354" s="690"/>
      <c r="AU18354" s="690"/>
    </row>
    <row r="18355" spans="46:47">
      <c r="AT18355" s="690"/>
      <c r="AU18355" s="690"/>
    </row>
    <row r="18356" spans="46:47">
      <c r="AT18356" s="690"/>
      <c r="AU18356" s="690"/>
    </row>
    <row r="18357" spans="46:47">
      <c r="AT18357" s="690"/>
      <c r="AU18357" s="690"/>
    </row>
    <row r="18358" spans="46:47">
      <c r="AT18358" s="690"/>
      <c r="AU18358" s="690"/>
    </row>
    <row r="18359" spans="46:47">
      <c r="AT18359" s="690"/>
      <c r="AU18359" s="690"/>
    </row>
    <row r="18360" spans="46:47">
      <c r="AT18360" s="690"/>
      <c r="AU18360" s="690"/>
    </row>
    <row r="18361" spans="46:47">
      <c r="AT18361" s="690"/>
      <c r="AU18361" s="690"/>
    </row>
    <row r="18362" spans="46:47">
      <c r="AT18362" s="690"/>
      <c r="AU18362" s="690"/>
    </row>
    <row r="18363" spans="46:47">
      <c r="AT18363" s="690"/>
      <c r="AU18363" s="690"/>
    </row>
    <row r="18364" spans="46:47">
      <c r="AT18364" s="690"/>
      <c r="AU18364" s="690"/>
    </row>
    <row r="18365" spans="46:47">
      <c r="AT18365" s="690"/>
      <c r="AU18365" s="690"/>
    </row>
    <row r="18366" spans="46:47">
      <c r="AT18366" s="690"/>
      <c r="AU18366" s="690"/>
    </row>
    <row r="18367" spans="46:47">
      <c r="AT18367" s="690"/>
      <c r="AU18367" s="690"/>
    </row>
    <row r="18368" spans="46:47">
      <c r="AT18368" s="690"/>
      <c r="AU18368" s="690"/>
    </row>
    <row r="18369" spans="46:47">
      <c r="AT18369" s="690"/>
      <c r="AU18369" s="690"/>
    </row>
    <row r="18370" spans="46:47">
      <c r="AT18370" s="690"/>
      <c r="AU18370" s="690"/>
    </row>
    <row r="18371" spans="46:47">
      <c r="AT18371" s="690"/>
      <c r="AU18371" s="690"/>
    </row>
    <row r="18372" spans="46:47">
      <c r="AT18372" s="690"/>
      <c r="AU18372" s="690"/>
    </row>
    <row r="18373" spans="46:47">
      <c r="AT18373" s="690"/>
      <c r="AU18373" s="690"/>
    </row>
    <row r="18374" spans="46:47">
      <c r="AT18374" s="690"/>
      <c r="AU18374" s="690"/>
    </row>
    <row r="18375" spans="46:47">
      <c r="AT18375" s="690"/>
      <c r="AU18375" s="690"/>
    </row>
    <row r="18376" spans="46:47">
      <c r="AT18376" s="690"/>
      <c r="AU18376" s="690"/>
    </row>
    <row r="18377" spans="46:47">
      <c r="AT18377" s="690"/>
      <c r="AU18377" s="690"/>
    </row>
    <row r="18378" spans="46:47">
      <c r="AT18378" s="690"/>
      <c r="AU18378" s="690"/>
    </row>
    <row r="18379" spans="46:47">
      <c r="AT18379" s="690"/>
      <c r="AU18379" s="690"/>
    </row>
    <row r="18380" spans="46:47">
      <c r="AT18380" s="690"/>
      <c r="AU18380" s="690"/>
    </row>
    <row r="18381" spans="46:47">
      <c r="AT18381" s="690"/>
      <c r="AU18381" s="690"/>
    </row>
    <row r="18382" spans="46:47">
      <c r="AT18382" s="690"/>
      <c r="AU18382" s="690"/>
    </row>
    <row r="18383" spans="46:47">
      <c r="AT18383" s="690"/>
      <c r="AU18383" s="690"/>
    </row>
    <row r="18384" spans="46:47">
      <c r="AT18384" s="690"/>
      <c r="AU18384" s="690"/>
    </row>
    <row r="18385" spans="46:47">
      <c r="AT18385" s="690"/>
      <c r="AU18385" s="690"/>
    </row>
    <row r="18386" spans="46:47">
      <c r="AT18386" s="690"/>
      <c r="AU18386" s="690"/>
    </row>
    <row r="18387" spans="46:47">
      <c r="AT18387" s="690"/>
      <c r="AU18387" s="690"/>
    </row>
    <row r="18388" spans="46:47">
      <c r="AT18388" s="690"/>
      <c r="AU18388" s="690"/>
    </row>
    <row r="18389" spans="46:47">
      <c r="AT18389" s="690"/>
      <c r="AU18389" s="690"/>
    </row>
    <row r="18390" spans="46:47">
      <c r="AT18390" s="690"/>
      <c r="AU18390" s="690"/>
    </row>
    <row r="18391" spans="46:47">
      <c r="AT18391" s="690"/>
      <c r="AU18391" s="690"/>
    </row>
    <row r="18392" spans="46:47">
      <c r="AT18392" s="690"/>
      <c r="AU18392" s="690"/>
    </row>
    <row r="18393" spans="46:47">
      <c r="AT18393" s="690"/>
      <c r="AU18393" s="690"/>
    </row>
    <row r="18394" spans="46:47">
      <c r="AT18394" s="690"/>
      <c r="AU18394" s="690"/>
    </row>
    <row r="18395" spans="46:47">
      <c r="AT18395" s="690"/>
      <c r="AU18395" s="690"/>
    </row>
    <row r="18396" spans="46:47">
      <c r="AT18396" s="690"/>
      <c r="AU18396" s="690"/>
    </row>
    <row r="18397" spans="46:47">
      <c r="AT18397" s="690"/>
      <c r="AU18397" s="690"/>
    </row>
    <row r="18398" spans="46:47">
      <c r="AT18398" s="690"/>
      <c r="AU18398" s="690"/>
    </row>
    <row r="18399" spans="46:47">
      <c r="AT18399" s="690"/>
      <c r="AU18399" s="690"/>
    </row>
    <row r="18400" spans="46:47">
      <c r="AT18400" s="690"/>
      <c r="AU18400" s="690"/>
    </row>
    <row r="18401" spans="46:47">
      <c r="AT18401" s="690"/>
      <c r="AU18401" s="690"/>
    </row>
    <row r="18402" spans="46:47">
      <c r="AT18402" s="690"/>
      <c r="AU18402" s="690"/>
    </row>
    <row r="18403" spans="46:47">
      <c r="AT18403" s="690"/>
      <c r="AU18403" s="690"/>
    </row>
    <row r="18404" spans="46:47">
      <c r="AT18404" s="690"/>
      <c r="AU18404" s="690"/>
    </row>
    <row r="18405" spans="46:47">
      <c r="AT18405" s="690"/>
      <c r="AU18405" s="690"/>
    </row>
    <row r="18406" spans="46:47">
      <c r="AT18406" s="690"/>
      <c r="AU18406" s="690"/>
    </row>
    <row r="18407" spans="46:47">
      <c r="AT18407" s="690"/>
      <c r="AU18407" s="690"/>
    </row>
    <row r="18408" spans="46:47">
      <c r="AT18408" s="690"/>
      <c r="AU18408" s="690"/>
    </row>
    <row r="18409" spans="46:47">
      <c r="AT18409" s="690"/>
      <c r="AU18409" s="690"/>
    </row>
    <row r="18410" spans="46:47">
      <c r="AT18410" s="690"/>
      <c r="AU18410" s="690"/>
    </row>
    <row r="18411" spans="46:47">
      <c r="AT18411" s="690"/>
      <c r="AU18411" s="690"/>
    </row>
    <row r="18412" spans="46:47">
      <c r="AT18412" s="690"/>
      <c r="AU18412" s="690"/>
    </row>
    <row r="18413" spans="46:47">
      <c r="AT18413" s="690"/>
      <c r="AU18413" s="690"/>
    </row>
    <row r="18414" spans="46:47">
      <c r="AT18414" s="690"/>
      <c r="AU18414" s="690"/>
    </row>
    <row r="18415" spans="46:47">
      <c r="AT18415" s="690"/>
      <c r="AU18415" s="690"/>
    </row>
    <row r="18416" spans="46:47">
      <c r="AT18416" s="690"/>
      <c r="AU18416" s="690"/>
    </row>
    <row r="18417" spans="46:47">
      <c r="AT18417" s="690"/>
      <c r="AU18417" s="690"/>
    </row>
    <row r="18418" spans="46:47">
      <c r="AT18418" s="690"/>
      <c r="AU18418" s="690"/>
    </row>
    <row r="18419" spans="46:47">
      <c r="AT18419" s="690"/>
      <c r="AU18419" s="690"/>
    </row>
    <row r="18420" spans="46:47">
      <c r="AT18420" s="690"/>
      <c r="AU18420" s="690"/>
    </row>
    <row r="18421" spans="46:47">
      <c r="AT18421" s="690"/>
      <c r="AU18421" s="690"/>
    </row>
    <row r="18422" spans="46:47">
      <c r="AT18422" s="690"/>
      <c r="AU18422" s="690"/>
    </row>
    <row r="18423" spans="46:47">
      <c r="AT18423" s="690"/>
      <c r="AU18423" s="690"/>
    </row>
    <row r="18424" spans="46:47">
      <c r="AT18424" s="690"/>
      <c r="AU18424" s="690"/>
    </row>
    <row r="18425" spans="46:47">
      <c r="AT18425" s="690"/>
      <c r="AU18425" s="690"/>
    </row>
    <row r="18426" spans="46:47">
      <c r="AT18426" s="690"/>
      <c r="AU18426" s="690"/>
    </row>
    <row r="18427" spans="46:47">
      <c r="AT18427" s="690"/>
      <c r="AU18427" s="690"/>
    </row>
    <row r="18428" spans="46:47">
      <c r="AT18428" s="690"/>
      <c r="AU18428" s="690"/>
    </row>
    <row r="18429" spans="46:47">
      <c r="AT18429" s="690"/>
      <c r="AU18429" s="690"/>
    </row>
    <row r="18430" spans="46:47">
      <c r="AT18430" s="690"/>
      <c r="AU18430" s="690"/>
    </row>
    <row r="18431" spans="46:47">
      <c r="AT18431" s="690"/>
      <c r="AU18431" s="690"/>
    </row>
    <row r="18432" spans="46:47">
      <c r="AT18432" s="690"/>
      <c r="AU18432" s="690"/>
    </row>
    <row r="18433" spans="46:47">
      <c r="AT18433" s="690"/>
      <c r="AU18433" s="690"/>
    </row>
    <row r="18434" spans="46:47">
      <c r="AT18434" s="690"/>
      <c r="AU18434" s="690"/>
    </row>
    <row r="18435" spans="46:47">
      <c r="AT18435" s="690"/>
      <c r="AU18435" s="690"/>
    </row>
    <row r="18436" spans="46:47">
      <c r="AT18436" s="690"/>
      <c r="AU18436" s="690"/>
    </row>
    <row r="18437" spans="46:47">
      <c r="AT18437" s="690"/>
      <c r="AU18437" s="690"/>
    </row>
    <row r="18438" spans="46:47">
      <c r="AT18438" s="690"/>
      <c r="AU18438" s="690"/>
    </row>
    <row r="18439" spans="46:47">
      <c r="AT18439" s="690"/>
      <c r="AU18439" s="690"/>
    </row>
    <row r="18440" spans="46:47">
      <c r="AT18440" s="690"/>
      <c r="AU18440" s="690"/>
    </row>
    <row r="18441" spans="46:47">
      <c r="AT18441" s="690"/>
      <c r="AU18441" s="690"/>
    </row>
    <row r="18442" spans="46:47">
      <c r="AT18442" s="690"/>
      <c r="AU18442" s="690"/>
    </row>
    <row r="18443" spans="46:47">
      <c r="AT18443" s="690"/>
      <c r="AU18443" s="690"/>
    </row>
    <row r="18444" spans="46:47">
      <c r="AT18444" s="690"/>
      <c r="AU18444" s="690"/>
    </row>
    <row r="18445" spans="46:47">
      <c r="AT18445" s="690"/>
      <c r="AU18445" s="690"/>
    </row>
    <row r="18446" spans="46:47">
      <c r="AT18446" s="690"/>
      <c r="AU18446" s="690"/>
    </row>
    <row r="18447" spans="46:47">
      <c r="AT18447" s="690"/>
      <c r="AU18447" s="690"/>
    </row>
    <row r="18448" spans="46:47">
      <c r="AT18448" s="690"/>
      <c r="AU18448" s="690"/>
    </row>
    <row r="18449" spans="46:47">
      <c r="AT18449" s="690"/>
      <c r="AU18449" s="690"/>
    </row>
    <row r="18450" spans="46:47">
      <c r="AT18450" s="690"/>
      <c r="AU18450" s="690"/>
    </row>
    <row r="18451" spans="46:47">
      <c r="AT18451" s="690"/>
      <c r="AU18451" s="690"/>
    </row>
    <row r="18452" spans="46:47">
      <c r="AT18452" s="690"/>
      <c r="AU18452" s="690"/>
    </row>
    <row r="18453" spans="46:47">
      <c r="AT18453" s="690"/>
      <c r="AU18453" s="690"/>
    </row>
    <row r="18454" spans="46:47">
      <c r="AT18454" s="690"/>
      <c r="AU18454" s="690"/>
    </row>
    <row r="18455" spans="46:47">
      <c r="AT18455" s="690"/>
      <c r="AU18455" s="690"/>
    </row>
    <row r="18456" spans="46:47">
      <c r="AT18456" s="690"/>
      <c r="AU18456" s="690"/>
    </row>
    <row r="18457" spans="46:47">
      <c r="AT18457" s="690"/>
      <c r="AU18457" s="690"/>
    </row>
    <row r="18458" spans="46:47">
      <c r="AT18458" s="690"/>
      <c r="AU18458" s="690"/>
    </row>
    <row r="18459" spans="46:47">
      <c r="AT18459" s="690"/>
      <c r="AU18459" s="690"/>
    </row>
    <row r="18460" spans="46:47">
      <c r="AT18460" s="690"/>
      <c r="AU18460" s="690"/>
    </row>
    <row r="18461" spans="46:47">
      <c r="AT18461" s="690"/>
      <c r="AU18461" s="690"/>
    </row>
    <row r="18462" spans="46:47">
      <c r="AT18462" s="690"/>
      <c r="AU18462" s="690"/>
    </row>
    <row r="18463" spans="46:47">
      <c r="AT18463" s="690"/>
      <c r="AU18463" s="690"/>
    </row>
    <row r="18464" spans="46:47">
      <c r="AT18464" s="690"/>
      <c r="AU18464" s="690"/>
    </row>
    <row r="18465" spans="46:47">
      <c r="AT18465" s="690"/>
      <c r="AU18465" s="690"/>
    </row>
    <row r="18466" spans="46:47">
      <c r="AT18466" s="690"/>
      <c r="AU18466" s="690"/>
    </row>
    <row r="18467" spans="46:47">
      <c r="AT18467" s="690"/>
      <c r="AU18467" s="690"/>
    </row>
    <row r="18468" spans="46:47">
      <c r="AT18468" s="690"/>
      <c r="AU18468" s="690"/>
    </row>
    <row r="18469" spans="46:47">
      <c r="AT18469" s="690"/>
      <c r="AU18469" s="690"/>
    </row>
    <row r="18470" spans="46:47">
      <c r="AT18470" s="690"/>
      <c r="AU18470" s="690"/>
    </row>
    <row r="18471" spans="46:47">
      <c r="AT18471" s="690"/>
      <c r="AU18471" s="690"/>
    </row>
    <row r="18472" spans="46:47">
      <c r="AT18472" s="690"/>
      <c r="AU18472" s="690"/>
    </row>
    <row r="18473" spans="46:47">
      <c r="AT18473" s="690"/>
      <c r="AU18473" s="690"/>
    </row>
    <row r="18474" spans="46:47">
      <c r="AT18474" s="690"/>
      <c r="AU18474" s="690"/>
    </row>
    <row r="18475" spans="46:47">
      <c r="AT18475" s="690"/>
      <c r="AU18475" s="690"/>
    </row>
    <row r="18476" spans="46:47">
      <c r="AT18476" s="690"/>
      <c r="AU18476" s="690"/>
    </row>
    <row r="18477" spans="46:47">
      <c r="AT18477" s="690"/>
      <c r="AU18477" s="690"/>
    </row>
    <row r="18478" spans="46:47">
      <c r="AT18478" s="690"/>
      <c r="AU18478" s="690"/>
    </row>
    <row r="18479" spans="46:47">
      <c r="AT18479" s="690"/>
      <c r="AU18479" s="690"/>
    </row>
    <row r="18480" spans="46:47">
      <c r="AT18480" s="690"/>
      <c r="AU18480" s="690"/>
    </row>
    <row r="18481" spans="46:47">
      <c r="AT18481" s="690"/>
      <c r="AU18481" s="690"/>
    </row>
    <row r="18482" spans="46:47">
      <c r="AT18482" s="690"/>
      <c r="AU18482" s="690"/>
    </row>
    <row r="18483" spans="46:47">
      <c r="AT18483" s="690"/>
      <c r="AU18483" s="690"/>
    </row>
    <row r="18484" spans="46:47">
      <c r="AT18484" s="690"/>
      <c r="AU18484" s="690"/>
    </row>
    <row r="18485" spans="46:47">
      <c r="AT18485" s="690"/>
      <c r="AU18485" s="690"/>
    </row>
    <row r="18486" spans="46:47">
      <c r="AT18486" s="690"/>
      <c r="AU18486" s="690"/>
    </row>
    <row r="18487" spans="46:47">
      <c r="AT18487" s="690"/>
      <c r="AU18487" s="690"/>
    </row>
    <row r="18488" spans="46:47">
      <c r="AT18488" s="690"/>
      <c r="AU18488" s="690"/>
    </row>
    <row r="18489" spans="46:47">
      <c r="AT18489" s="690"/>
      <c r="AU18489" s="690"/>
    </row>
    <row r="18490" spans="46:47">
      <c r="AT18490" s="690"/>
      <c r="AU18490" s="690"/>
    </row>
    <row r="18491" spans="46:47">
      <c r="AT18491" s="690"/>
      <c r="AU18491" s="690"/>
    </row>
    <row r="18492" spans="46:47">
      <c r="AT18492" s="690"/>
      <c r="AU18492" s="690"/>
    </row>
    <row r="18493" spans="46:47">
      <c r="AT18493" s="690"/>
      <c r="AU18493" s="690"/>
    </row>
    <row r="18494" spans="46:47">
      <c r="AT18494" s="690"/>
      <c r="AU18494" s="690"/>
    </row>
    <row r="18495" spans="46:47">
      <c r="AT18495" s="690"/>
      <c r="AU18495" s="690"/>
    </row>
    <row r="18496" spans="46:47">
      <c r="AT18496" s="690"/>
      <c r="AU18496" s="690"/>
    </row>
    <row r="18497" spans="46:47">
      <c r="AT18497" s="690"/>
      <c r="AU18497" s="690"/>
    </row>
    <row r="18498" spans="46:47">
      <c r="AT18498" s="690"/>
      <c r="AU18498" s="690"/>
    </row>
    <row r="18499" spans="46:47">
      <c r="AT18499" s="690"/>
      <c r="AU18499" s="690"/>
    </row>
    <row r="18500" spans="46:47">
      <c r="AT18500" s="690"/>
      <c r="AU18500" s="690"/>
    </row>
    <row r="18501" spans="46:47">
      <c r="AT18501" s="690"/>
      <c r="AU18501" s="690"/>
    </row>
    <row r="18502" spans="46:47">
      <c r="AT18502" s="690"/>
      <c r="AU18502" s="690"/>
    </row>
    <row r="18503" spans="46:47">
      <c r="AT18503" s="690"/>
      <c r="AU18503" s="690"/>
    </row>
    <row r="18504" spans="46:47">
      <c r="AT18504" s="690"/>
      <c r="AU18504" s="690"/>
    </row>
    <row r="18505" spans="46:47">
      <c r="AT18505" s="690"/>
      <c r="AU18505" s="690"/>
    </row>
    <row r="18506" spans="46:47">
      <c r="AT18506" s="690"/>
      <c r="AU18506" s="690"/>
    </row>
    <row r="18507" spans="46:47">
      <c r="AT18507" s="690"/>
      <c r="AU18507" s="690"/>
    </row>
    <row r="18508" spans="46:47">
      <c r="AT18508" s="690"/>
      <c r="AU18508" s="690"/>
    </row>
    <row r="18509" spans="46:47">
      <c r="AT18509" s="690"/>
      <c r="AU18509" s="690"/>
    </row>
    <row r="18510" spans="46:47">
      <c r="AT18510" s="690"/>
      <c r="AU18510" s="690"/>
    </row>
    <row r="18511" spans="46:47">
      <c r="AT18511" s="690"/>
      <c r="AU18511" s="690"/>
    </row>
    <row r="18512" spans="46:47">
      <c r="AT18512" s="690"/>
      <c r="AU18512" s="690"/>
    </row>
    <row r="18513" spans="46:47">
      <c r="AT18513" s="690"/>
      <c r="AU18513" s="690"/>
    </row>
    <row r="18514" spans="46:47">
      <c r="AT18514" s="690"/>
      <c r="AU18514" s="690"/>
    </row>
    <row r="18515" spans="46:47">
      <c r="AT18515" s="690"/>
      <c r="AU18515" s="690"/>
    </row>
    <row r="18516" spans="46:47">
      <c r="AT18516" s="690"/>
      <c r="AU18516" s="690"/>
    </row>
    <row r="18517" spans="46:47">
      <c r="AT18517" s="690"/>
      <c r="AU18517" s="690"/>
    </row>
    <row r="18518" spans="46:47">
      <c r="AT18518" s="690"/>
      <c r="AU18518" s="690"/>
    </row>
    <row r="18519" spans="46:47">
      <c r="AT18519" s="690"/>
      <c r="AU18519" s="690"/>
    </row>
    <row r="18520" spans="46:47">
      <c r="AT18520" s="690"/>
      <c r="AU18520" s="690"/>
    </row>
    <row r="18521" spans="46:47">
      <c r="AT18521" s="690"/>
      <c r="AU18521" s="690"/>
    </row>
    <row r="18522" spans="46:47">
      <c r="AT18522" s="690"/>
      <c r="AU18522" s="690"/>
    </row>
    <row r="18523" spans="46:47">
      <c r="AT18523" s="690"/>
      <c r="AU18523" s="690"/>
    </row>
    <row r="18524" spans="46:47">
      <c r="AT18524" s="690"/>
      <c r="AU18524" s="690"/>
    </row>
    <row r="18525" spans="46:47">
      <c r="AT18525" s="690"/>
      <c r="AU18525" s="690"/>
    </row>
    <row r="18526" spans="46:47">
      <c r="AT18526" s="690"/>
      <c r="AU18526" s="690"/>
    </row>
    <row r="18527" spans="46:47">
      <c r="AT18527" s="690"/>
      <c r="AU18527" s="690"/>
    </row>
    <row r="18528" spans="46:47">
      <c r="AT18528" s="690"/>
      <c r="AU18528" s="690"/>
    </row>
    <row r="18529" spans="46:47">
      <c r="AT18529" s="690"/>
      <c r="AU18529" s="690"/>
    </row>
    <row r="18530" spans="46:47">
      <c r="AT18530" s="690"/>
      <c r="AU18530" s="690"/>
    </row>
    <row r="18531" spans="46:47">
      <c r="AT18531" s="690"/>
      <c r="AU18531" s="690"/>
    </row>
    <row r="18532" spans="46:47">
      <c r="AT18532" s="690"/>
      <c r="AU18532" s="690"/>
    </row>
    <row r="18533" spans="46:47">
      <c r="AT18533" s="690"/>
      <c r="AU18533" s="690"/>
    </row>
    <row r="18534" spans="46:47">
      <c r="AT18534" s="690"/>
      <c r="AU18534" s="690"/>
    </row>
    <row r="18535" spans="46:47">
      <c r="AT18535" s="690"/>
      <c r="AU18535" s="690"/>
    </row>
    <row r="18536" spans="46:47">
      <c r="AT18536" s="690"/>
      <c r="AU18536" s="690"/>
    </row>
    <row r="18537" spans="46:47">
      <c r="AT18537" s="690"/>
      <c r="AU18537" s="690"/>
    </row>
    <row r="18538" spans="46:47">
      <c r="AT18538" s="690"/>
      <c r="AU18538" s="690"/>
    </row>
    <row r="18539" spans="46:47">
      <c r="AT18539" s="690"/>
      <c r="AU18539" s="690"/>
    </row>
    <row r="18540" spans="46:47">
      <c r="AT18540" s="690"/>
      <c r="AU18540" s="690"/>
    </row>
    <row r="18541" spans="46:47">
      <c r="AT18541" s="690"/>
      <c r="AU18541" s="690"/>
    </row>
    <row r="18542" spans="46:47">
      <c r="AT18542" s="690"/>
      <c r="AU18542" s="690"/>
    </row>
    <row r="18543" spans="46:47">
      <c r="AT18543" s="690"/>
      <c r="AU18543" s="690"/>
    </row>
    <row r="18544" spans="46:47">
      <c r="AT18544" s="690"/>
      <c r="AU18544" s="690"/>
    </row>
    <row r="18545" spans="46:47">
      <c r="AT18545" s="690"/>
      <c r="AU18545" s="690"/>
    </row>
    <row r="18546" spans="46:47">
      <c r="AT18546" s="690"/>
      <c r="AU18546" s="690"/>
    </row>
    <row r="18547" spans="46:47">
      <c r="AT18547" s="690"/>
      <c r="AU18547" s="690"/>
    </row>
    <row r="18548" spans="46:47">
      <c r="AT18548" s="690"/>
      <c r="AU18548" s="690"/>
    </row>
    <row r="18549" spans="46:47">
      <c r="AT18549" s="690"/>
      <c r="AU18549" s="690"/>
    </row>
    <row r="18550" spans="46:47">
      <c r="AT18550" s="690"/>
      <c r="AU18550" s="690"/>
    </row>
    <row r="18551" spans="46:47">
      <c r="AT18551" s="690"/>
      <c r="AU18551" s="690"/>
    </row>
    <row r="18552" spans="46:47">
      <c r="AT18552" s="690"/>
      <c r="AU18552" s="690"/>
    </row>
    <row r="18553" spans="46:47">
      <c r="AT18553" s="690"/>
      <c r="AU18553" s="690"/>
    </row>
    <row r="18554" spans="46:47">
      <c r="AT18554" s="690"/>
      <c r="AU18554" s="690"/>
    </row>
    <row r="18555" spans="46:47">
      <c r="AT18555" s="690"/>
      <c r="AU18555" s="690"/>
    </row>
    <row r="18556" spans="46:47">
      <c r="AT18556" s="690"/>
      <c r="AU18556" s="690"/>
    </row>
    <row r="18557" spans="46:47">
      <c r="AT18557" s="690"/>
      <c r="AU18557" s="690"/>
    </row>
    <row r="18558" spans="46:47">
      <c r="AT18558" s="690"/>
      <c r="AU18558" s="690"/>
    </row>
    <row r="18559" spans="46:47">
      <c r="AT18559" s="690"/>
      <c r="AU18559" s="690"/>
    </row>
    <row r="18560" spans="46:47">
      <c r="AT18560" s="690"/>
      <c r="AU18560" s="690"/>
    </row>
    <row r="18561" spans="46:47">
      <c r="AT18561" s="690"/>
      <c r="AU18561" s="690"/>
    </row>
    <row r="18562" spans="46:47">
      <c r="AT18562" s="690"/>
      <c r="AU18562" s="690"/>
    </row>
    <row r="18563" spans="46:47">
      <c r="AT18563" s="690"/>
      <c r="AU18563" s="690"/>
    </row>
    <row r="18564" spans="46:47">
      <c r="AT18564" s="690"/>
      <c r="AU18564" s="690"/>
    </row>
    <row r="18565" spans="46:47">
      <c r="AT18565" s="690"/>
      <c r="AU18565" s="690"/>
    </row>
    <row r="18566" spans="46:47">
      <c r="AT18566" s="690"/>
      <c r="AU18566" s="690"/>
    </row>
    <row r="18567" spans="46:47">
      <c r="AT18567" s="690"/>
      <c r="AU18567" s="690"/>
    </row>
    <row r="18568" spans="46:47">
      <c r="AT18568" s="690"/>
      <c r="AU18568" s="690"/>
    </row>
    <row r="18569" spans="46:47">
      <c r="AT18569" s="690"/>
      <c r="AU18569" s="690"/>
    </row>
    <row r="18570" spans="46:47">
      <c r="AT18570" s="690"/>
      <c r="AU18570" s="690"/>
    </row>
    <row r="18571" spans="46:47">
      <c r="AT18571" s="690"/>
      <c r="AU18571" s="690"/>
    </row>
    <row r="18572" spans="46:47">
      <c r="AT18572" s="690"/>
      <c r="AU18572" s="690"/>
    </row>
    <row r="18573" spans="46:47">
      <c r="AT18573" s="690"/>
      <c r="AU18573" s="690"/>
    </row>
    <row r="18574" spans="46:47">
      <c r="AT18574" s="690"/>
      <c r="AU18574" s="690"/>
    </row>
    <row r="18575" spans="46:47">
      <c r="AT18575" s="690"/>
      <c r="AU18575" s="690"/>
    </row>
    <row r="18576" spans="46:47">
      <c r="AT18576" s="690"/>
      <c r="AU18576" s="690"/>
    </row>
    <row r="18577" spans="46:47">
      <c r="AT18577" s="690"/>
      <c r="AU18577" s="690"/>
    </row>
    <row r="18578" spans="46:47">
      <c r="AT18578" s="690"/>
      <c r="AU18578" s="690"/>
    </row>
    <row r="18579" spans="46:47">
      <c r="AT18579" s="690"/>
      <c r="AU18579" s="690"/>
    </row>
    <row r="18580" spans="46:47">
      <c r="AT18580" s="690"/>
      <c r="AU18580" s="690"/>
    </row>
    <row r="18581" spans="46:47">
      <c r="AT18581" s="690"/>
      <c r="AU18581" s="690"/>
    </row>
    <row r="18582" spans="46:47">
      <c r="AT18582" s="690"/>
      <c r="AU18582" s="690"/>
    </row>
    <row r="18583" spans="46:47">
      <c r="AT18583" s="690"/>
      <c r="AU18583" s="690"/>
    </row>
    <row r="18584" spans="46:47">
      <c r="AT18584" s="690"/>
      <c r="AU18584" s="690"/>
    </row>
    <row r="18585" spans="46:47">
      <c r="AT18585" s="690"/>
      <c r="AU18585" s="690"/>
    </row>
    <row r="18586" spans="46:47">
      <c r="AT18586" s="690"/>
      <c r="AU18586" s="690"/>
    </row>
    <row r="18587" spans="46:47">
      <c r="AT18587" s="690"/>
      <c r="AU18587" s="690"/>
    </row>
    <row r="18588" spans="46:47">
      <c r="AT18588" s="690"/>
      <c r="AU18588" s="690"/>
    </row>
    <row r="18589" spans="46:47">
      <c r="AT18589" s="690"/>
      <c r="AU18589" s="690"/>
    </row>
    <row r="18590" spans="46:47">
      <c r="AT18590" s="690"/>
      <c r="AU18590" s="690"/>
    </row>
    <row r="18591" spans="46:47">
      <c r="AT18591" s="690"/>
      <c r="AU18591" s="690"/>
    </row>
    <row r="18592" spans="46:47">
      <c r="AT18592" s="690"/>
      <c r="AU18592" s="690"/>
    </row>
    <row r="18593" spans="46:47">
      <c r="AT18593" s="690"/>
      <c r="AU18593" s="690"/>
    </row>
    <row r="18594" spans="46:47">
      <c r="AT18594" s="690"/>
      <c r="AU18594" s="690"/>
    </row>
    <row r="18595" spans="46:47">
      <c r="AT18595" s="690"/>
      <c r="AU18595" s="690"/>
    </row>
    <row r="18596" spans="46:47">
      <c r="AT18596" s="690"/>
      <c r="AU18596" s="690"/>
    </row>
    <row r="18597" spans="46:47">
      <c r="AT18597" s="690"/>
      <c r="AU18597" s="690"/>
    </row>
    <row r="18598" spans="46:47">
      <c r="AT18598" s="690"/>
      <c r="AU18598" s="690"/>
    </row>
    <row r="18599" spans="46:47">
      <c r="AT18599" s="690"/>
      <c r="AU18599" s="690"/>
    </row>
    <row r="18600" spans="46:47">
      <c r="AT18600" s="690"/>
      <c r="AU18600" s="690"/>
    </row>
    <row r="18601" spans="46:47">
      <c r="AT18601" s="690"/>
      <c r="AU18601" s="690"/>
    </row>
    <row r="18602" spans="46:47">
      <c r="AT18602" s="690"/>
      <c r="AU18602" s="690"/>
    </row>
    <row r="18603" spans="46:47">
      <c r="AT18603" s="690"/>
      <c r="AU18603" s="690"/>
    </row>
    <row r="18604" spans="46:47">
      <c r="AT18604" s="690"/>
      <c r="AU18604" s="690"/>
    </row>
    <row r="18605" spans="46:47">
      <c r="AT18605" s="690"/>
      <c r="AU18605" s="690"/>
    </row>
    <row r="18606" spans="46:47">
      <c r="AT18606" s="690"/>
      <c r="AU18606" s="690"/>
    </row>
    <row r="18607" spans="46:47">
      <c r="AT18607" s="690"/>
      <c r="AU18607" s="690"/>
    </row>
    <row r="18608" spans="46:47">
      <c r="AT18608" s="690"/>
      <c r="AU18608" s="690"/>
    </row>
    <row r="18609" spans="46:47">
      <c r="AT18609" s="690"/>
      <c r="AU18609" s="690"/>
    </row>
    <row r="18610" spans="46:47">
      <c r="AT18610" s="690"/>
      <c r="AU18610" s="690"/>
    </row>
    <row r="18611" spans="46:47">
      <c r="AT18611" s="690"/>
      <c r="AU18611" s="690"/>
    </row>
    <row r="18612" spans="46:47">
      <c r="AT18612" s="690"/>
      <c r="AU18612" s="690"/>
    </row>
    <row r="18613" spans="46:47">
      <c r="AT18613" s="690"/>
      <c r="AU18613" s="690"/>
    </row>
    <row r="18614" spans="46:47">
      <c r="AT18614" s="690"/>
      <c r="AU18614" s="690"/>
    </row>
    <row r="18615" spans="46:47">
      <c r="AT18615" s="690"/>
      <c r="AU18615" s="690"/>
    </row>
    <row r="18616" spans="46:47">
      <c r="AT18616" s="690"/>
      <c r="AU18616" s="690"/>
    </row>
    <row r="18617" spans="46:47">
      <c r="AT18617" s="690"/>
      <c r="AU18617" s="690"/>
    </row>
    <row r="18618" spans="46:47">
      <c r="AT18618" s="690"/>
      <c r="AU18618" s="690"/>
    </row>
    <row r="18619" spans="46:47">
      <c r="AT18619" s="690"/>
      <c r="AU18619" s="690"/>
    </row>
    <row r="18620" spans="46:47">
      <c r="AT18620" s="690"/>
      <c r="AU18620" s="690"/>
    </row>
    <row r="18621" spans="46:47">
      <c r="AT18621" s="690"/>
      <c r="AU18621" s="690"/>
    </row>
    <row r="18622" spans="46:47">
      <c r="AT18622" s="690"/>
      <c r="AU18622" s="690"/>
    </row>
    <row r="18623" spans="46:47">
      <c r="AT18623" s="690"/>
      <c r="AU18623" s="690"/>
    </row>
    <row r="18624" spans="46:47">
      <c r="AT18624" s="690"/>
      <c r="AU18624" s="690"/>
    </row>
    <row r="18625" spans="46:47">
      <c r="AT18625" s="690"/>
      <c r="AU18625" s="690"/>
    </row>
    <row r="18626" spans="46:47">
      <c r="AT18626" s="690"/>
      <c r="AU18626" s="690"/>
    </row>
    <row r="18627" spans="46:47">
      <c r="AT18627" s="690"/>
      <c r="AU18627" s="690"/>
    </row>
    <row r="18628" spans="46:47">
      <c r="AT18628" s="690"/>
      <c r="AU18628" s="690"/>
    </row>
    <row r="18629" spans="46:47">
      <c r="AT18629" s="690"/>
      <c r="AU18629" s="690"/>
    </row>
    <row r="18630" spans="46:47">
      <c r="AT18630" s="690"/>
      <c r="AU18630" s="690"/>
    </row>
    <row r="18631" spans="46:47">
      <c r="AT18631" s="690"/>
      <c r="AU18631" s="690"/>
    </row>
    <row r="18632" spans="46:47">
      <c r="AT18632" s="690"/>
      <c r="AU18632" s="690"/>
    </row>
    <row r="18633" spans="46:47">
      <c r="AT18633" s="690"/>
      <c r="AU18633" s="690"/>
    </row>
    <row r="18634" spans="46:47">
      <c r="AT18634" s="690"/>
      <c r="AU18634" s="690"/>
    </row>
    <row r="18635" spans="46:47">
      <c r="AT18635" s="690"/>
      <c r="AU18635" s="690"/>
    </row>
    <row r="18636" spans="46:47">
      <c r="AT18636" s="690"/>
      <c r="AU18636" s="690"/>
    </row>
    <row r="18637" spans="46:47">
      <c r="AT18637" s="690"/>
      <c r="AU18637" s="690"/>
    </row>
    <row r="18638" spans="46:47">
      <c r="AT18638" s="690"/>
      <c r="AU18638" s="690"/>
    </row>
    <row r="18639" spans="46:47">
      <c r="AT18639" s="690"/>
      <c r="AU18639" s="690"/>
    </row>
    <row r="18640" spans="46:47">
      <c r="AT18640" s="690"/>
      <c r="AU18640" s="690"/>
    </row>
    <row r="18641" spans="46:47">
      <c r="AT18641" s="690"/>
      <c r="AU18641" s="690"/>
    </row>
    <row r="18642" spans="46:47">
      <c r="AT18642" s="690"/>
      <c r="AU18642" s="690"/>
    </row>
    <row r="18643" spans="46:47">
      <c r="AT18643" s="690"/>
      <c r="AU18643" s="690"/>
    </row>
    <row r="18644" spans="46:47">
      <c r="AT18644" s="690"/>
      <c r="AU18644" s="690"/>
    </row>
    <row r="18645" spans="46:47">
      <c r="AT18645" s="690"/>
      <c r="AU18645" s="690"/>
    </row>
    <row r="18646" spans="46:47">
      <c r="AT18646" s="690"/>
      <c r="AU18646" s="690"/>
    </row>
    <row r="18647" spans="46:47">
      <c r="AT18647" s="690"/>
      <c r="AU18647" s="690"/>
    </row>
    <row r="18648" spans="46:47">
      <c r="AT18648" s="690"/>
      <c r="AU18648" s="690"/>
    </row>
    <row r="18649" spans="46:47">
      <c r="AT18649" s="690"/>
      <c r="AU18649" s="690"/>
    </row>
    <row r="18650" spans="46:47">
      <c r="AT18650" s="690"/>
      <c r="AU18650" s="690"/>
    </row>
    <row r="18651" spans="46:47">
      <c r="AT18651" s="690"/>
      <c r="AU18651" s="690"/>
    </row>
    <row r="18652" spans="46:47">
      <c r="AT18652" s="690"/>
      <c r="AU18652" s="690"/>
    </row>
    <row r="18653" spans="46:47">
      <c r="AT18653" s="690"/>
      <c r="AU18653" s="690"/>
    </row>
    <row r="18654" spans="46:47">
      <c r="AT18654" s="690"/>
      <c r="AU18654" s="690"/>
    </row>
    <row r="18655" spans="46:47">
      <c r="AT18655" s="690"/>
      <c r="AU18655" s="690"/>
    </row>
    <row r="18656" spans="46:47">
      <c r="AT18656" s="690"/>
      <c r="AU18656" s="690"/>
    </row>
    <row r="18657" spans="46:47">
      <c r="AT18657" s="690"/>
      <c r="AU18657" s="690"/>
    </row>
    <row r="18658" spans="46:47">
      <c r="AT18658" s="690"/>
      <c r="AU18658" s="690"/>
    </row>
    <row r="18659" spans="46:47">
      <c r="AT18659" s="690"/>
      <c r="AU18659" s="690"/>
    </row>
    <row r="18660" spans="46:47">
      <c r="AT18660" s="690"/>
      <c r="AU18660" s="690"/>
    </row>
    <row r="18661" spans="46:47">
      <c r="AT18661" s="690"/>
      <c r="AU18661" s="690"/>
    </row>
    <row r="18662" spans="46:47">
      <c r="AT18662" s="690"/>
      <c r="AU18662" s="690"/>
    </row>
    <row r="18663" spans="46:47">
      <c r="AT18663" s="690"/>
      <c r="AU18663" s="690"/>
    </row>
    <row r="18664" spans="46:47">
      <c r="AT18664" s="690"/>
      <c r="AU18664" s="690"/>
    </row>
    <row r="18665" spans="46:47">
      <c r="AT18665" s="690"/>
      <c r="AU18665" s="690"/>
    </row>
    <row r="18666" spans="46:47">
      <c r="AT18666" s="690"/>
      <c r="AU18666" s="690"/>
    </row>
    <row r="18667" spans="46:47">
      <c r="AT18667" s="690"/>
      <c r="AU18667" s="690"/>
    </row>
    <row r="18668" spans="46:47">
      <c r="AT18668" s="690"/>
      <c r="AU18668" s="690"/>
    </row>
    <row r="18669" spans="46:47">
      <c r="AT18669" s="690"/>
      <c r="AU18669" s="690"/>
    </row>
    <row r="18670" spans="46:47">
      <c r="AT18670" s="690"/>
      <c r="AU18670" s="690"/>
    </row>
    <row r="18671" spans="46:47">
      <c r="AT18671" s="690"/>
      <c r="AU18671" s="690"/>
    </row>
    <row r="18672" spans="46:47">
      <c r="AT18672" s="690"/>
      <c r="AU18672" s="690"/>
    </row>
    <row r="18673" spans="46:47">
      <c r="AT18673" s="690"/>
      <c r="AU18673" s="690"/>
    </row>
    <row r="18674" spans="46:47">
      <c r="AT18674" s="690"/>
      <c r="AU18674" s="690"/>
    </row>
    <row r="18675" spans="46:47">
      <c r="AT18675" s="690"/>
      <c r="AU18675" s="690"/>
    </row>
    <row r="18676" spans="46:47">
      <c r="AT18676" s="690"/>
      <c r="AU18676" s="690"/>
    </row>
    <row r="18677" spans="46:47">
      <c r="AT18677" s="690"/>
      <c r="AU18677" s="690"/>
    </row>
    <row r="18678" spans="46:47">
      <c r="AT18678" s="690"/>
      <c r="AU18678" s="690"/>
    </row>
    <row r="18679" spans="46:47">
      <c r="AT18679" s="690"/>
      <c r="AU18679" s="690"/>
    </row>
    <row r="18680" spans="46:47">
      <c r="AT18680" s="690"/>
      <c r="AU18680" s="690"/>
    </row>
    <row r="18681" spans="46:47">
      <c r="AT18681" s="690"/>
      <c r="AU18681" s="690"/>
    </row>
    <row r="18682" spans="46:47">
      <c r="AT18682" s="690"/>
      <c r="AU18682" s="690"/>
    </row>
    <row r="18683" spans="46:47">
      <c r="AT18683" s="690"/>
      <c r="AU18683" s="690"/>
    </row>
    <row r="18684" spans="46:47">
      <c r="AT18684" s="690"/>
      <c r="AU18684" s="690"/>
    </row>
    <row r="18685" spans="46:47">
      <c r="AT18685" s="690"/>
      <c r="AU18685" s="690"/>
    </row>
    <row r="18686" spans="46:47">
      <c r="AT18686" s="690"/>
      <c r="AU18686" s="690"/>
    </row>
    <row r="18687" spans="46:47">
      <c r="AT18687" s="690"/>
      <c r="AU18687" s="690"/>
    </row>
    <row r="18688" spans="46:47">
      <c r="AT18688" s="690"/>
      <c r="AU18688" s="690"/>
    </row>
    <row r="18689" spans="46:47">
      <c r="AT18689" s="690"/>
      <c r="AU18689" s="690"/>
    </row>
    <row r="18690" spans="46:47">
      <c r="AT18690" s="690"/>
      <c r="AU18690" s="690"/>
    </row>
    <row r="18691" spans="46:47">
      <c r="AT18691" s="690"/>
      <c r="AU18691" s="690"/>
    </row>
    <row r="18692" spans="46:47">
      <c r="AT18692" s="690"/>
      <c r="AU18692" s="690"/>
    </row>
    <row r="18693" spans="46:47">
      <c r="AT18693" s="690"/>
      <c r="AU18693" s="690"/>
    </row>
    <row r="18694" spans="46:47">
      <c r="AT18694" s="690"/>
      <c r="AU18694" s="690"/>
    </row>
    <row r="18695" spans="46:47">
      <c r="AT18695" s="690"/>
      <c r="AU18695" s="690"/>
    </row>
    <row r="18696" spans="46:47">
      <c r="AT18696" s="690"/>
      <c r="AU18696" s="690"/>
    </row>
    <row r="18697" spans="46:47">
      <c r="AT18697" s="690"/>
      <c r="AU18697" s="690"/>
    </row>
    <row r="18698" spans="46:47">
      <c r="AT18698" s="690"/>
      <c r="AU18698" s="690"/>
    </row>
    <row r="18699" spans="46:47">
      <c r="AT18699" s="690"/>
      <c r="AU18699" s="690"/>
    </row>
    <row r="18700" spans="46:47">
      <c r="AT18700" s="690"/>
      <c r="AU18700" s="690"/>
    </row>
    <row r="18701" spans="46:47">
      <c r="AT18701" s="690"/>
      <c r="AU18701" s="690"/>
    </row>
    <row r="18702" spans="46:47">
      <c r="AT18702" s="690"/>
      <c r="AU18702" s="690"/>
    </row>
    <row r="18703" spans="46:47">
      <c r="AT18703" s="690"/>
      <c r="AU18703" s="690"/>
    </row>
    <row r="18704" spans="46:47">
      <c r="AT18704" s="690"/>
      <c r="AU18704" s="690"/>
    </row>
    <row r="18705" spans="46:47">
      <c r="AT18705" s="690"/>
      <c r="AU18705" s="690"/>
    </row>
    <row r="18706" spans="46:47">
      <c r="AT18706" s="690"/>
      <c r="AU18706" s="690"/>
    </row>
    <row r="18707" spans="46:47">
      <c r="AT18707" s="690"/>
      <c r="AU18707" s="690"/>
    </row>
    <row r="18708" spans="46:47">
      <c r="AT18708" s="690"/>
      <c r="AU18708" s="690"/>
    </row>
    <row r="18709" spans="46:47">
      <c r="AT18709" s="690"/>
      <c r="AU18709" s="690"/>
    </row>
    <row r="18710" spans="46:47">
      <c r="AT18710" s="690"/>
      <c r="AU18710" s="690"/>
    </row>
    <row r="18711" spans="46:47">
      <c r="AT18711" s="690"/>
      <c r="AU18711" s="690"/>
    </row>
    <row r="18712" spans="46:47">
      <c r="AT18712" s="690"/>
      <c r="AU18712" s="690"/>
    </row>
    <row r="18713" spans="46:47">
      <c r="AT18713" s="690"/>
      <c r="AU18713" s="690"/>
    </row>
    <row r="18714" spans="46:47">
      <c r="AT18714" s="690"/>
      <c r="AU18714" s="690"/>
    </row>
    <row r="18715" spans="46:47">
      <c r="AT18715" s="690"/>
      <c r="AU18715" s="690"/>
    </row>
    <row r="18716" spans="46:47">
      <c r="AT18716" s="690"/>
      <c r="AU18716" s="690"/>
    </row>
    <row r="18717" spans="46:47">
      <c r="AT18717" s="690"/>
      <c r="AU18717" s="690"/>
    </row>
    <row r="18718" spans="46:47">
      <c r="AT18718" s="690"/>
      <c r="AU18718" s="690"/>
    </row>
    <row r="18719" spans="46:47">
      <c r="AT18719" s="690"/>
      <c r="AU18719" s="690"/>
    </row>
    <row r="18720" spans="46:47">
      <c r="AT18720" s="690"/>
      <c r="AU18720" s="690"/>
    </row>
    <row r="18721" spans="46:47">
      <c r="AT18721" s="690"/>
      <c r="AU18721" s="690"/>
    </row>
    <row r="18722" spans="46:47">
      <c r="AT18722" s="690"/>
      <c r="AU18722" s="690"/>
    </row>
    <row r="18723" spans="46:47">
      <c r="AT18723" s="690"/>
      <c r="AU18723" s="690"/>
    </row>
    <row r="18724" spans="46:47">
      <c r="AT18724" s="690"/>
      <c r="AU18724" s="690"/>
    </row>
    <row r="18725" spans="46:47">
      <c r="AT18725" s="690"/>
      <c r="AU18725" s="690"/>
    </row>
    <row r="18726" spans="46:47">
      <c r="AT18726" s="690"/>
      <c r="AU18726" s="690"/>
    </row>
    <row r="18727" spans="46:47">
      <c r="AT18727" s="690"/>
      <c r="AU18727" s="690"/>
    </row>
    <row r="18728" spans="46:47">
      <c r="AT18728" s="690"/>
      <c r="AU18728" s="690"/>
    </row>
    <row r="18729" spans="46:47">
      <c r="AT18729" s="690"/>
      <c r="AU18729" s="690"/>
    </row>
    <row r="18730" spans="46:47">
      <c r="AT18730" s="690"/>
      <c r="AU18730" s="690"/>
    </row>
    <row r="18731" spans="46:47">
      <c r="AT18731" s="690"/>
      <c r="AU18731" s="690"/>
    </row>
    <row r="18732" spans="46:47">
      <c r="AT18732" s="690"/>
      <c r="AU18732" s="690"/>
    </row>
    <row r="18733" spans="46:47">
      <c r="AT18733" s="690"/>
      <c r="AU18733" s="690"/>
    </row>
    <row r="18734" spans="46:47">
      <c r="AT18734" s="690"/>
      <c r="AU18734" s="690"/>
    </row>
    <row r="18735" spans="46:47">
      <c r="AT18735" s="690"/>
      <c r="AU18735" s="690"/>
    </row>
    <row r="18736" spans="46:47">
      <c r="AT18736" s="690"/>
      <c r="AU18736" s="690"/>
    </row>
    <row r="18737" spans="46:47">
      <c r="AT18737" s="690"/>
      <c r="AU18737" s="690"/>
    </row>
    <row r="18738" spans="46:47">
      <c r="AT18738" s="690"/>
      <c r="AU18738" s="690"/>
    </row>
    <row r="18739" spans="46:47">
      <c r="AT18739" s="690"/>
      <c r="AU18739" s="690"/>
    </row>
    <row r="18740" spans="46:47">
      <c r="AT18740" s="690"/>
      <c r="AU18740" s="690"/>
    </row>
    <row r="18741" spans="46:47">
      <c r="AT18741" s="690"/>
      <c r="AU18741" s="690"/>
    </row>
    <row r="18742" spans="46:47">
      <c r="AT18742" s="690"/>
      <c r="AU18742" s="690"/>
    </row>
    <row r="18743" spans="46:47">
      <c r="AT18743" s="690"/>
      <c r="AU18743" s="690"/>
    </row>
    <row r="18744" spans="46:47">
      <c r="AT18744" s="690"/>
      <c r="AU18744" s="690"/>
    </row>
    <row r="18745" spans="46:47">
      <c r="AT18745" s="690"/>
      <c r="AU18745" s="690"/>
    </row>
    <row r="18746" spans="46:47">
      <c r="AT18746" s="690"/>
      <c r="AU18746" s="690"/>
    </row>
    <row r="18747" spans="46:47">
      <c r="AT18747" s="690"/>
      <c r="AU18747" s="690"/>
    </row>
    <row r="18748" spans="46:47">
      <c r="AT18748" s="690"/>
      <c r="AU18748" s="690"/>
    </row>
    <row r="18749" spans="46:47">
      <c r="AT18749" s="690"/>
      <c r="AU18749" s="690"/>
    </row>
    <row r="18750" spans="46:47">
      <c r="AT18750" s="690"/>
      <c r="AU18750" s="690"/>
    </row>
    <row r="18751" spans="46:47">
      <c r="AT18751" s="690"/>
      <c r="AU18751" s="690"/>
    </row>
    <row r="18752" spans="46:47">
      <c r="AT18752" s="690"/>
      <c r="AU18752" s="690"/>
    </row>
    <row r="18753" spans="46:47">
      <c r="AT18753" s="690"/>
      <c r="AU18753" s="690"/>
    </row>
    <row r="18754" spans="46:47">
      <c r="AT18754" s="690"/>
      <c r="AU18754" s="690"/>
    </row>
    <row r="18755" spans="46:47">
      <c r="AT18755" s="690"/>
      <c r="AU18755" s="690"/>
    </row>
    <row r="18756" spans="46:47">
      <c r="AT18756" s="690"/>
      <c r="AU18756" s="690"/>
    </row>
    <row r="18757" spans="46:47">
      <c r="AT18757" s="690"/>
      <c r="AU18757" s="690"/>
    </row>
    <row r="18758" spans="46:47">
      <c r="AT18758" s="690"/>
      <c r="AU18758" s="690"/>
    </row>
    <row r="18759" spans="46:47">
      <c r="AT18759" s="690"/>
      <c r="AU18759" s="690"/>
    </row>
    <row r="18760" spans="46:47">
      <c r="AT18760" s="690"/>
      <c r="AU18760" s="690"/>
    </row>
    <row r="18761" spans="46:47">
      <c r="AT18761" s="690"/>
      <c r="AU18761" s="690"/>
    </row>
    <row r="18762" spans="46:47">
      <c r="AT18762" s="690"/>
      <c r="AU18762" s="690"/>
    </row>
    <row r="18763" spans="46:47">
      <c r="AT18763" s="690"/>
      <c r="AU18763" s="690"/>
    </row>
    <row r="18764" spans="46:47">
      <c r="AT18764" s="690"/>
      <c r="AU18764" s="690"/>
    </row>
    <row r="18765" spans="46:47">
      <c r="AT18765" s="690"/>
      <c r="AU18765" s="690"/>
    </row>
    <row r="18766" spans="46:47">
      <c r="AT18766" s="690"/>
      <c r="AU18766" s="690"/>
    </row>
    <row r="18767" spans="46:47">
      <c r="AT18767" s="690"/>
      <c r="AU18767" s="690"/>
    </row>
    <row r="18768" spans="46:47">
      <c r="AT18768" s="690"/>
      <c r="AU18768" s="690"/>
    </row>
    <row r="18769" spans="46:47">
      <c r="AT18769" s="690"/>
      <c r="AU18769" s="690"/>
    </row>
    <row r="18770" spans="46:47">
      <c r="AT18770" s="690"/>
      <c r="AU18770" s="690"/>
    </row>
    <row r="18771" spans="46:47">
      <c r="AT18771" s="690"/>
      <c r="AU18771" s="690"/>
    </row>
    <row r="18772" spans="46:47">
      <c r="AT18772" s="690"/>
      <c r="AU18772" s="690"/>
    </row>
    <row r="18773" spans="46:47">
      <c r="AT18773" s="690"/>
      <c r="AU18773" s="690"/>
    </row>
    <row r="18774" spans="46:47">
      <c r="AT18774" s="690"/>
      <c r="AU18774" s="690"/>
    </row>
    <row r="18775" spans="46:47">
      <c r="AT18775" s="690"/>
      <c r="AU18775" s="690"/>
    </row>
    <row r="18776" spans="46:47">
      <c r="AT18776" s="690"/>
      <c r="AU18776" s="690"/>
    </row>
    <row r="18777" spans="46:47">
      <c r="AT18777" s="690"/>
      <c r="AU18777" s="690"/>
    </row>
    <row r="18778" spans="46:47">
      <c r="AT18778" s="690"/>
      <c r="AU18778" s="690"/>
    </row>
    <row r="18779" spans="46:47">
      <c r="AT18779" s="690"/>
      <c r="AU18779" s="690"/>
    </row>
    <row r="18780" spans="46:47">
      <c r="AT18780" s="690"/>
      <c r="AU18780" s="690"/>
    </row>
    <row r="18781" spans="46:47">
      <c r="AT18781" s="690"/>
      <c r="AU18781" s="690"/>
    </row>
    <row r="18782" spans="46:47">
      <c r="AT18782" s="690"/>
      <c r="AU18782" s="690"/>
    </row>
    <row r="18783" spans="46:47">
      <c r="AT18783" s="690"/>
      <c r="AU18783" s="690"/>
    </row>
    <row r="18784" spans="46:47">
      <c r="AT18784" s="690"/>
      <c r="AU18784" s="690"/>
    </row>
    <row r="18785" spans="46:47">
      <c r="AT18785" s="690"/>
      <c r="AU18785" s="690"/>
    </row>
    <row r="18786" spans="46:47">
      <c r="AT18786" s="690"/>
      <c r="AU18786" s="690"/>
    </row>
    <row r="18787" spans="46:47">
      <c r="AT18787" s="690"/>
      <c r="AU18787" s="690"/>
    </row>
    <row r="18788" spans="46:47">
      <c r="AT18788" s="690"/>
      <c r="AU18788" s="690"/>
    </row>
    <row r="18789" spans="46:47">
      <c r="AT18789" s="690"/>
      <c r="AU18789" s="690"/>
    </row>
    <row r="18790" spans="46:47">
      <c r="AT18790" s="690"/>
      <c r="AU18790" s="690"/>
    </row>
    <row r="18791" spans="46:47">
      <c r="AT18791" s="690"/>
      <c r="AU18791" s="690"/>
    </row>
    <row r="18792" spans="46:47">
      <c r="AT18792" s="690"/>
      <c r="AU18792" s="690"/>
    </row>
    <row r="18793" spans="46:47">
      <c r="AT18793" s="690"/>
      <c r="AU18793" s="690"/>
    </row>
    <row r="18794" spans="46:47">
      <c r="AT18794" s="690"/>
      <c r="AU18794" s="690"/>
    </row>
    <row r="18795" spans="46:47">
      <c r="AT18795" s="690"/>
      <c r="AU18795" s="690"/>
    </row>
    <row r="18796" spans="46:47">
      <c r="AT18796" s="690"/>
      <c r="AU18796" s="690"/>
    </row>
    <row r="18797" spans="46:47">
      <c r="AT18797" s="690"/>
      <c r="AU18797" s="690"/>
    </row>
    <row r="18798" spans="46:47">
      <c r="AT18798" s="690"/>
      <c r="AU18798" s="690"/>
    </row>
    <row r="18799" spans="46:47">
      <c r="AT18799" s="690"/>
      <c r="AU18799" s="690"/>
    </row>
    <row r="18800" spans="46:47">
      <c r="AT18800" s="690"/>
      <c r="AU18800" s="690"/>
    </row>
    <row r="18801" spans="46:47">
      <c r="AT18801" s="690"/>
      <c r="AU18801" s="690"/>
    </row>
    <row r="18802" spans="46:47">
      <c r="AT18802" s="690"/>
      <c r="AU18802" s="690"/>
    </row>
    <row r="18803" spans="46:47">
      <c r="AT18803" s="690"/>
      <c r="AU18803" s="690"/>
    </row>
    <row r="18804" spans="46:47">
      <c r="AT18804" s="690"/>
      <c r="AU18804" s="690"/>
    </row>
    <row r="18805" spans="46:47">
      <c r="AT18805" s="690"/>
      <c r="AU18805" s="690"/>
    </row>
    <row r="18806" spans="46:47">
      <c r="AT18806" s="690"/>
      <c r="AU18806" s="690"/>
    </row>
    <row r="18807" spans="46:47">
      <c r="AT18807" s="690"/>
      <c r="AU18807" s="690"/>
    </row>
    <row r="18808" spans="46:47">
      <c r="AT18808" s="690"/>
      <c r="AU18808" s="690"/>
    </row>
    <row r="18809" spans="46:47">
      <c r="AT18809" s="690"/>
      <c r="AU18809" s="690"/>
    </row>
    <row r="18810" spans="46:47">
      <c r="AT18810" s="690"/>
      <c r="AU18810" s="690"/>
    </row>
    <row r="18811" spans="46:47">
      <c r="AT18811" s="690"/>
      <c r="AU18811" s="690"/>
    </row>
    <row r="18812" spans="46:47">
      <c r="AT18812" s="690"/>
      <c r="AU18812" s="690"/>
    </row>
    <row r="18813" spans="46:47">
      <c r="AT18813" s="690"/>
      <c r="AU18813" s="690"/>
    </row>
    <row r="18814" spans="46:47">
      <c r="AT18814" s="690"/>
      <c r="AU18814" s="690"/>
    </row>
    <row r="18815" spans="46:47">
      <c r="AT18815" s="690"/>
      <c r="AU18815" s="690"/>
    </row>
    <row r="18816" spans="46:47">
      <c r="AT18816" s="690"/>
      <c r="AU18816" s="690"/>
    </row>
    <row r="18817" spans="46:47">
      <c r="AT18817" s="690"/>
      <c r="AU18817" s="690"/>
    </row>
    <row r="18818" spans="46:47">
      <c r="AT18818" s="690"/>
      <c r="AU18818" s="690"/>
    </row>
    <row r="18819" spans="46:47">
      <c r="AT18819" s="690"/>
      <c r="AU18819" s="690"/>
    </row>
    <row r="18820" spans="46:47">
      <c r="AT18820" s="690"/>
      <c r="AU18820" s="690"/>
    </row>
    <row r="18821" spans="46:47">
      <c r="AT18821" s="690"/>
      <c r="AU18821" s="690"/>
    </row>
    <row r="18822" spans="46:47">
      <c r="AT18822" s="690"/>
      <c r="AU18822" s="690"/>
    </row>
    <row r="18823" spans="46:47">
      <c r="AT18823" s="690"/>
      <c r="AU18823" s="690"/>
    </row>
    <row r="18824" spans="46:47">
      <c r="AT18824" s="690"/>
      <c r="AU18824" s="690"/>
    </row>
    <row r="18825" spans="46:47">
      <c r="AT18825" s="690"/>
      <c r="AU18825" s="690"/>
    </row>
    <row r="18826" spans="46:47">
      <c r="AT18826" s="690"/>
      <c r="AU18826" s="690"/>
    </row>
    <row r="18827" spans="46:47">
      <c r="AT18827" s="690"/>
      <c r="AU18827" s="690"/>
    </row>
    <row r="18828" spans="46:47">
      <c r="AT18828" s="690"/>
      <c r="AU18828" s="690"/>
    </row>
    <row r="18829" spans="46:47">
      <c r="AT18829" s="690"/>
      <c r="AU18829" s="690"/>
    </row>
    <row r="18830" spans="46:47">
      <c r="AT18830" s="690"/>
      <c r="AU18830" s="690"/>
    </row>
    <row r="18831" spans="46:47">
      <c r="AT18831" s="690"/>
      <c r="AU18831" s="690"/>
    </row>
    <row r="18832" spans="46:47">
      <c r="AT18832" s="690"/>
      <c r="AU18832" s="690"/>
    </row>
    <row r="18833" spans="46:47">
      <c r="AT18833" s="690"/>
      <c r="AU18833" s="690"/>
    </row>
    <row r="18834" spans="46:47">
      <c r="AT18834" s="690"/>
      <c r="AU18834" s="690"/>
    </row>
    <row r="18835" spans="46:47">
      <c r="AT18835" s="690"/>
      <c r="AU18835" s="690"/>
    </row>
    <row r="18836" spans="46:47">
      <c r="AT18836" s="690"/>
      <c r="AU18836" s="690"/>
    </row>
    <row r="18837" spans="46:47">
      <c r="AT18837" s="690"/>
      <c r="AU18837" s="690"/>
    </row>
    <row r="18838" spans="46:47">
      <c r="AT18838" s="690"/>
      <c r="AU18838" s="690"/>
    </row>
    <row r="18839" spans="46:47">
      <c r="AT18839" s="690"/>
      <c r="AU18839" s="690"/>
    </row>
    <row r="18840" spans="46:47">
      <c r="AT18840" s="690"/>
      <c r="AU18840" s="690"/>
    </row>
    <row r="18841" spans="46:47">
      <c r="AT18841" s="690"/>
      <c r="AU18841" s="690"/>
    </row>
    <row r="18842" spans="46:47">
      <c r="AT18842" s="690"/>
      <c r="AU18842" s="690"/>
    </row>
    <row r="18843" spans="46:47">
      <c r="AT18843" s="690"/>
      <c r="AU18843" s="690"/>
    </row>
    <row r="18844" spans="46:47">
      <c r="AT18844" s="690"/>
      <c r="AU18844" s="690"/>
    </row>
    <row r="18845" spans="46:47">
      <c r="AT18845" s="690"/>
      <c r="AU18845" s="690"/>
    </row>
    <row r="18846" spans="46:47">
      <c r="AT18846" s="690"/>
      <c r="AU18846" s="690"/>
    </row>
    <row r="18847" spans="46:47">
      <c r="AT18847" s="690"/>
      <c r="AU18847" s="690"/>
    </row>
    <row r="18848" spans="46:47">
      <c r="AT18848" s="690"/>
      <c r="AU18848" s="690"/>
    </row>
    <row r="18849" spans="46:47">
      <c r="AT18849" s="690"/>
      <c r="AU18849" s="690"/>
    </row>
    <row r="18850" spans="46:47">
      <c r="AT18850" s="690"/>
      <c r="AU18850" s="690"/>
    </row>
    <row r="18851" spans="46:47">
      <c r="AT18851" s="690"/>
      <c r="AU18851" s="690"/>
    </row>
    <row r="18852" spans="46:47">
      <c r="AT18852" s="690"/>
      <c r="AU18852" s="690"/>
    </row>
    <row r="18853" spans="46:47">
      <c r="AT18853" s="690"/>
      <c r="AU18853" s="690"/>
    </row>
    <row r="18854" spans="46:47">
      <c r="AT18854" s="690"/>
      <c r="AU18854" s="690"/>
    </row>
    <row r="18855" spans="46:47">
      <c r="AT18855" s="690"/>
      <c r="AU18855" s="690"/>
    </row>
    <row r="18856" spans="46:47">
      <c r="AT18856" s="690"/>
      <c r="AU18856" s="690"/>
    </row>
    <row r="18857" spans="46:47">
      <c r="AT18857" s="690"/>
      <c r="AU18857" s="690"/>
    </row>
    <row r="18858" spans="46:47">
      <c r="AT18858" s="690"/>
      <c r="AU18858" s="690"/>
    </row>
    <row r="18859" spans="46:47">
      <c r="AT18859" s="690"/>
      <c r="AU18859" s="690"/>
    </row>
    <row r="18860" spans="46:47">
      <c r="AT18860" s="690"/>
      <c r="AU18860" s="690"/>
    </row>
    <row r="18861" spans="46:47">
      <c r="AT18861" s="690"/>
      <c r="AU18861" s="690"/>
    </row>
    <row r="18862" spans="46:47">
      <c r="AT18862" s="690"/>
      <c r="AU18862" s="690"/>
    </row>
    <row r="18863" spans="46:47">
      <c r="AT18863" s="690"/>
      <c r="AU18863" s="690"/>
    </row>
    <row r="18864" spans="46:47">
      <c r="AT18864" s="690"/>
      <c r="AU18864" s="690"/>
    </row>
    <row r="18865" spans="46:47">
      <c r="AT18865" s="690"/>
      <c r="AU18865" s="690"/>
    </row>
    <row r="18866" spans="46:47">
      <c r="AT18866" s="690"/>
      <c r="AU18866" s="690"/>
    </row>
    <row r="18867" spans="46:47">
      <c r="AT18867" s="690"/>
      <c r="AU18867" s="690"/>
    </row>
    <row r="18868" spans="46:47">
      <c r="AT18868" s="690"/>
      <c r="AU18868" s="690"/>
    </row>
    <row r="18869" spans="46:47">
      <c r="AT18869" s="690"/>
      <c r="AU18869" s="690"/>
    </row>
    <row r="18870" spans="46:47">
      <c r="AT18870" s="690"/>
      <c r="AU18870" s="690"/>
    </row>
    <row r="18871" spans="46:47">
      <c r="AT18871" s="690"/>
      <c r="AU18871" s="690"/>
    </row>
    <row r="18872" spans="46:47">
      <c r="AT18872" s="690"/>
      <c r="AU18872" s="690"/>
    </row>
    <row r="18873" spans="46:47">
      <c r="AT18873" s="690"/>
      <c r="AU18873" s="690"/>
    </row>
    <row r="18874" spans="46:47">
      <c r="AT18874" s="690"/>
      <c r="AU18874" s="690"/>
    </row>
    <row r="18875" spans="46:47">
      <c r="AT18875" s="690"/>
      <c r="AU18875" s="690"/>
    </row>
    <row r="18876" spans="46:47">
      <c r="AT18876" s="690"/>
      <c r="AU18876" s="690"/>
    </row>
    <row r="18877" spans="46:47">
      <c r="AT18877" s="690"/>
      <c r="AU18877" s="690"/>
    </row>
    <row r="18878" spans="46:47">
      <c r="AT18878" s="690"/>
      <c r="AU18878" s="690"/>
    </row>
    <row r="18879" spans="46:47">
      <c r="AT18879" s="690"/>
      <c r="AU18879" s="690"/>
    </row>
    <row r="18880" spans="46:47">
      <c r="AT18880" s="690"/>
      <c r="AU18880" s="690"/>
    </row>
    <row r="18881" spans="46:47">
      <c r="AT18881" s="690"/>
      <c r="AU18881" s="690"/>
    </row>
    <row r="18882" spans="46:47">
      <c r="AT18882" s="690"/>
      <c r="AU18882" s="690"/>
    </row>
    <row r="18883" spans="46:47">
      <c r="AT18883" s="690"/>
      <c r="AU18883" s="690"/>
    </row>
    <row r="18884" spans="46:47">
      <c r="AT18884" s="690"/>
      <c r="AU18884" s="690"/>
    </row>
    <row r="18885" spans="46:47">
      <c r="AT18885" s="690"/>
      <c r="AU18885" s="690"/>
    </row>
    <row r="18886" spans="46:47">
      <c r="AT18886" s="690"/>
      <c r="AU18886" s="690"/>
    </row>
    <row r="18887" spans="46:47">
      <c r="AT18887" s="690"/>
      <c r="AU18887" s="690"/>
    </row>
    <row r="18888" spans="46:47">
      <c r="AT18888" s="690"/>
      <c r="AU18888" s="690"/>
    </row>
    <row r="18889" spans="46:47">
      <c r="AT18889" s="690"/>
      <c r="AU18889" s="690"/>
    </row>
    <row r="18890" spans="46:47">
      <c r="AT18890" s="690"/>
      <c r="AU18890" s="690"/>
    </row>
    <row r="18891" spans="46:47">
      <c r="AT18891" s="690"/>
      <c r="AU18891" s="690"/>
    </row>
    <row r="18892" spans="46:47">
      <c r="AT18892" s="690"/>
      <c r="AU18892" s="690"/>
    </row>
    <row r="18893" spans="46:47">
      <c r="AT18893" s="690"/>
      <c r="AU18893" s="690"/>
    </row>
    <row r="18894" spans="46:47">
      <c r="AT18894" s="690"/>
      <c r="AU18894" s="690"/>
    </row>
    <row r="18895" spans="46:47">
      <c r="AT18895" s="690"/>
      <c r="AU18895" s="690"/>
    </row>
    <row r="18896" spans="46:47">
      <c r="AT18896" s="690"/>
      <c r="AU18896" s="690"/>
    </row>
    <row r="18897" spans="46:47">
      <c r="AT18897" s="690"/>
      <c r="AU18897" s="690"/>
    </row>
    <row r="18898" spans="46:47">
      <c r="AT18898" s="690"/>
      <c r="AU18898" s="690"/>
    </row>
    <row r="18899" spans="46:47">
      <c r="AT18899" s="690"/>
      <c r="AU18899" s="690"/>
    </row>
    <row r="18900" spans="46:47">
      <c r="AT18900" s="690"/>
      <c r="AU18900" s="690"/>
    </row>
    <row r="18901" spans="46:47">
      <c r="AT18901" s="690"/>
      <c r="AU18901" s="690"/>
    </row>
    <row r="18902" spans="46:47">
      <c r="AT18902" s="690"/>
      <c r="AU18902" s="690"/>
    </row>
    <row r="18903" spans="46:47">
      <c r="AT18903" s="690"/>
      <c r="AU18903" s="690"/>
    </row>
    <row r="18904" spans="46:47">
      <c r="AT18904" s="690"/>
      <c r="AU18904" s="690"/>
    </row>
    <row r="18905" spans="46:47">
      <c r="AT18905" s="690"/>
      <c r="AU18905" s="690"/>
    </row>
    <row r="18906" spans="46:47">
      <c r="AT18906" s="690"/>
      <c r="AU18906" s="690"/>
    </row>
    <row r="18907" spans="46:47">
      <c r="AT18907" s="690"/>
      <c r="AU18907" s="690"/>
    </row>
    <row r="18908" spans="46:47">
      <c r="AT18908" s="690"/>
      <c r="AU18908" s="690"/>
    </row>
    <row r="18909" spans="46:47">
      <c r="AT18909" s="690"/>
      <c r="AU18909" s="690"/>
    </row>
    <row r="18910" spans="46:47">
      <c r="AT18910" s="690"/>
      <c r="AU18910" s="690"/>
    </row>
    <row r="18911" spans="46:47">
      <c r="AT18911" s="690"/>
      <c r="AU18911" s="690"/>
    </row>
    <row r="18912" spans="46:47">
      <c r="AT18912" s="690"/>
      <c r="AU18912" s="690"/>
    </row>
    <row r="18913" spans="46:47">
      <c r="AT18913" s="690"/>
      <c r="AU18913" s="690"/>
    </row>
    <row r="18914" spans="46:47">
      <c r="AT18914" s="690"/>
      <c r="AU18914" s="690"/>
    </row>
    <row r="18915" spans="46:47">
      <c r="AT18915" s="690"/>
      <c r="AU18915" s="690"/>
    </row>
    <row r="18916" spans="46:47">
      <c r="AT18916" s="690"/>
      <c r="AU18916" s="690"/>
    </row>
    <row r="18917" spans="46:47">
      <c r="AT18917" s="690"/>
      <c r="AU18917" s="690"/>
    </row>
    <row r="18918" spans="46:47">
      <c r="AT18918" s="690"/>
      <c r="AU18918" s="690"/>
    </row>
    <row r="18919" spans="46:47">
      <c r="AT18919" s="690"/>
      <c r="AU18919" s="690"/>
    </row>
    <row r="18920" spans="46:47">
      <c r="AT18920" s="690"/>
      <c r="AU18920" s="690"/>
    </row>
    <row r="18921" spans="46:47">
      <c r="AT18921" s="690"/>
      <c r="AU18921" s="690"/>
    </row>
    <row r="18922" spans="46:47">
      <c r="AT18922" s="690"/>
      <c r="AU18922" s="690"/>
    </row>
    <row r="18923" spans="46:47">
      <c r="AT18923" s="690"/>
      <c r="AU18923" s="690"/>
    </row>
    <row r="18924" spans="46:47">
      <c r="AT18924" s="690"/>
      <c r="AU18924" s="690"/>
    </row>
    <row r="18925" spans="46:47">
      <c r="AT18925" s="690"/>
      <c r="AU18925" s="690"/>
    </row>
    <row r="18926" spans="46:47">
      <c r="AT18926" s="690"/>
      <c r="AU18926" s="690"/>
    </row>
    <row r="18927" spans="46:47">
      <c r="AT18927" s="690"/>
      <c r="AU18927" s="690"/>
    </row>
    <row r="18928" spans="46:47">
      <c r="AT18928" s="690"/>
      <c r="AU18928" s="690"/>
    </row>
    <row r="18929" spans="46:47">
      <c r="AT18929" s="690"/>
      <c r="AU18929" s="690"/>
    </row>
    <row r="18930" spans="46:47">
      <c r="AT18930" s="690"/>
      <c r="AU18930" s="690"/>
    </row>
    <row r="18931" spans="46:47">
      <c r="AT18931" s="690"/>
      <c r="AU18931" s="690"/>
    </row>
    <row r="18932" spans="46:47">
      <c r="AT18932" s="690"/>
      <c r="AU18932" s="690"/>
    </row>
    <row r="18933" spans="46:47">
      <c r="AT18933" s="690"/>
      <c r="AU18933" s="690"/>
    </row>
    <row r="18934" spans="46:47">
      <c r="AT18934" s="690"/>
      <c r="AU18934" s="690"/>
    </row>
    <row r="18935" spans="46:47">
      <c r="AT18935" s="690"/>
      <c r="AU18935" s="690"/>
    </row>
    <row r="18936" spans="46:47">
      <c r="AT18936" s="690"/>
      <c r="AU18936" s="690"/>
    </row>
    <row r="18937" spans="46:47">
      <c r="AT18937" s="690"/>
      <c r="AU18937" s="690"/>
    </row>
    <row r="18938" spans="46:47">
      <c r="AT18938" s="690"/>
      <c r="AU18938" s="690"/>
    </row>
    <row r="18939" spans="46:47">
      <c r="AT18939" s="690"/>
      <c r="AU18939" s="690"/>
    </row>
    <row r="18940" spans="46:47">
      <c r="AT18940" s="690"/>
      <c r="AU18940" s="690"/>
    </row>
    <row r="18941" spans="46:47">
      <c r="AT18941" s="690"/>
      <c r="AU18941" s="690"/>
    </row>
    <row r="18942" spans="46:47">
      <c r="AT18942" s="690"/>
      <c r="AU18942" s="690"/>
    </row>
    <row r="18943" spans="46:47">
      <c r="AT18943" s="690"/>
      <c r="AU18943" s="690"/>
    </row>
    <row r="18944" spans="46:47">
      <c r="AT18944" s="690"/>
      <c r="AU18944" s="690"/>
    </row>
    <row r="18945" spans="46:47">
      <c r="AT18945" s="690"/>
      <c r="AU18945" s="690"/>
    </row>
    <row r="18946" spans="46:47">
      <c r="AT18946" s="690"/>
      <c r="AU18946" s="690"/>
    </row>
    <row r="18947" spans="46:47">
      <c r="AT18947" s="690"/>
      <c r="AU18947" s="690"/>
    </row>
    <row r="18948" spans="46:47">
      <c r="AT18948" s="690"/>
      <c r="AU18948" s="690"/>
    </row>
    <row r="18949" spans="46:47">
      <c r="AT18949" s="690"/>
      <c r="AU18949" s="690"/>
    </row>
    <row r="18950" spans="46:47">
      <c r="AT18950" s="690"/>
      <c r="AU18950" s="690"/>
    </row>
    <row r="18951" spans="46:47">
      <c r="AT18951" s="690"/>
      <c r="AU18951" s="690"/>
    </row>
    <row r="18952" spans="46:47">
      <c r="AT18952" s="690"/>
      <c r="AU18952" s="690"/>
    </row>
    <row r="18953" spans="46:47">
      <c r="AT18953" s="690"/>
      <c r="AU18953" s="690"/>
    </row>
    <row r="18954" spans="46:47">
      <c r="AT18954" s="690"/>
      <c r="AU18954" s="690"/>
    </row>
    <row r="18955" spans="46:47">
      <c r="AT18955" s="690"/>
      <c r="AU18955" s="690"/>
    </row>
    <row r="18956" spans="46:47">
      <c r="AT18956" s="690"/>
      <c r="AU18956" s="690"/>
    </row>
    <row r="18957" spans="46:47">
      <c r="AT18957" s="690"/>
      <c r="AU18957" s="690"/>
    </row>
    <row r="18958" spans="46:47">
      <c r="AT18958" s="690"/>
      <c r="AU18958" s="690"/>
    </row>
    <row r="18959" spans="46:47">
      <c r="AT18959" s="690"/>
      <c r="AU18959" s="690"/>
    </row>
    <row r="18960" spans="46:47">
      <c r="AT18960" s="690"/>
      <c r="AU18960" s="690"/>
    </row>
    <row r="18961" spans="46:47">
      <c r="AT18961" s="690"/>
      <c r="AU18961" s="690"/>
    </row>
    <row r="18962" spans="46:47">
      <c r="AT18962" s="690"/>
      <c r="AU18962" s="690"/>
    </row>
    <row r="18963" spans="46:47">
      <c r="AT18963" s="690"/>
      <c r="AU18963" s="690"/>
    </row>
    <row r="18964" spans="46:47">
      <c r="AT18964" s="690"/>
      <c r="AU18964" s="690"/>
    </row>
    <row r="18965" spans="46:47">
      <c r="AT18965" s="690"/>
      <c r="AU18965" s="690"/>
    </row>
    <row r="18966" spans="46:47">
      <c r="AT18966" s="690"/>
      <c r="AU18966" s="690"/>
    </row>
    <row r="18967" spans="46:47">
      <c r="AT18967" s="690"/>
      <c r="AU18967" s="690"/>
    </row>
    <row r="18968" spans="46:47">
      <c r="AT18968" s="690"/>
      <c r="AU18968" s="690"/>
    </row>
    <row r="18969" spans="46:47">
      <c r="AT18969" s="690"/>
      <c r="AU18969" s="690"/>
    </row>
    <row r="18970" spans="46:47">
      <c r="AT18970" s="690"/>
      <c r="AU18970" s="690"/>
    </row>
    <row r="18971" spans="46:47">
      <c r="AT18971" s="690"/>
      <c r="AU18971" s="690"/>
    </row>
    <row r="18972" spans="46:47">
      <c r="AT18972" s="690"/>
      <c r="AU18972" s="690"/>
    </row>
    <row r="18973" spans="46:47">
      <c r="AT18973" s="690"/>
      <c r="AU18973" s="690"/>
    </row>
    <row r="18974" spans="46:47">
      <c r="AT18974" s="690"/>
      <c r="AU18974" s="690"/>
    </row>
    <row r="18975" spans="46:47">
      <c r="AT18975" s="690"/>
      <c r="AU18975" s="690"/>
    </row>
    <row r="18976" spans="46:47">
      <c r="AT18976" s="690"/>
      <c r="AU18976" s="690"/>
    </row>
    <row r="18977" spans="46:47">
      <c r="AT18977" s="690"/>
      <c r="AU18977" s="690"/>
    </row>
    <row r="18978" spans="46:47">
      <c r="AT18978" s="690"/>
      <c r="AU18978" s="690"/>
    </row>
    <row r="18979" spans="46:47">
      <c r="AT18979" s="690"/>
      <c r="AU18979" s="690"/>
    </row>
    <row r="18980" spans="46:47">
      <c r="AT18980" s="690"/>
      <c r="AU18980" s="690"/>
    </row>
    <row r="18981" spans="46:47">
      <c r="AT18981" s="690"/>
      <c r="AU18981" s="690"/>
    </row>
    <row r="18982" spans="46:47">
      <c r="AT18982" s="690"/>
      <c r="AU18982" s="690"/>
    </row>
    <row r="18983" spans="46:47">
      <c r="AT18983" s="690"/>
      <c r="AU18983" s="690"/>
    </row>
    <row r="18984" spans="46:47">
      <c r="AT18984" s="690"/>
      <c r="AU18984" s="690"/>
    </row>
    <row r="18985" spans="46:47">
      <c r="AT18985" s="690"/>
      <c r="AU18985" s="690"/>
    </row>
    <row r="18986" spans="46:47">
      <c r="AT18986" s="690"/>
      <c r="AU18986" s="690"/>
    </row>
    <row r="18987" spans="46:47">
      <c r="AT18987" s="690"/>
      <c r="AU18987" s="690"/>
    </row>
    <row r="18988" spans="46:47">
      <c r="AT18988" s="690"/>
      <c r="AU18988" s="690"/>
    </row>
    <row r="18989" spans="46:47">
      <c r="AT18989" s="690"/>
      <c r="AU18989" s="690"/>
    </row>
    <row r="18990" spans="46:47">
      <c r="AT18990" s="690"/>
      <c r="AU18990" s="690"/>
    </row>
    <row r="18991" spans="46:47">
      <c r="AT18991" s="690"/>
      <c r="AU18991" s="690"/>
    </row>
    <row r="18992" spans="46:47">
      <c r="AT18992" s="690"/>
      <c r="AU18992" s="690"/>
    </row>
    <row r="18993" spans="46:47">
      <c r="AT18993" s="690"/>
      <c r="AU18993" s="690"/>
    </row>
    <row r="18994" spans="46:47">
      <c r="AT18994" s="690"/>
      <c r="AU18994" s="690"/>
    </row>
    <row r="18995" spans="46:47">
      <c r="AT18995" s="690"/>
      <c r="AU18995" s="690"/>
    </row>
    <row r="18996" spans="46:47">
      <c r="AT18996" s="690"/>
      <c r="AU18996" s="690"/>
    </row>
    <row r="18997" spans="46:47">
      <c r="AT18997" s="690"/>
      <c r="AU18997" s="690"/>
    </row>
    <row r="18998" spans="46:47">
      <c r="AT18998" s="690"/>
      <c r="AU18998" s="690"/>
    </row>
    <row r="18999" spans="46:47">
      <c r="AT18999" s="690"/>
      <c r="AU18999" s="690"/>
    </row>
    <row r="19000" spans="46:47">
      <c r="AT19000" s="690"/>
      <c r="AU19000" s="690"/>
    </row>
    <row r="19001" spans="46:47">
      <c r="AT19001" s="690"/>
      <c r="AU19001" s="690"/>
    </row>
    <row r="19002" spans="46:47">
      <c r="AT19002" s="690"/>
      <c r="AU19002" s="690"/>
    </row>
    <row r="19003" spans="46:47">
      <c r="AT19003" s="690"/>
      <c r="AU19003" s="690"/>
    </row>
    <row r="19004" spans="46:47">
      <c r="AT19004" s="690"/>
      <c r="AU19004" s="690"/>
    </row>
    <row r="19005" spans="46:47">
      <c r="AT19005" s="690"/>
      <c r="AU19005" s="690"/>
    </row>
    <row r="19006" spans="46:47">
      <c r="AT19006" s="690"/>
      <c r="AU19006" s="690"/>
    </row>
    <row r="19007" spans="46:47">
      <c r="AT19007" s="690"/>
      <c r="AU19007" s="690"/>
    </row>
    <row r="19008" spans="46:47">
      <c r="AT19008" s="690"/>
      <c r="AU19008" s="690"/>
    </row>
    <row r="19009" spans="46:47">
      <c r="AT19009" s="690"/>
      <c r="AU19009" s="690"/>
    </row>
    <row r="19010" spans="46:47">
      <c r="AT19010" s="690"/>
      <c r="AU19010" s="690"/>
    </row>
    <row r="19011" spans="46:47">
      <c r="AT19011" s="690"/>
      <c r="AU19011" s="690"/>
    </row>
    <row r="19012" spans="46:47">
      <c r="AT19012" s="690"/>
      <c r="AU19012" s="690"/>
    </row>
    <row r="19013" spans="46:47">
      <c r="AT19013" s="690"/>
      <c r="AU19013" s="690"/>
    </row>
    <row r="19014" spans="46:47">
      <c r="AT19014" s="690"/>
      <c r="AU19014" s="690"/>
    </row>
    <row r="19015" spans="46:47">
      <c r="AT19015" s="690"/>
      <c r="AU19015" s="690"/>
    </row>
    <row r="19016" spans="46:47">
      <c r="AT19016" s="690"/>
      <c r="AU19016" s="690"/>
    </row>
    <row r="19017" spans="46:47">
      <c r="AT19017" s="690"/>
      <c r="AU19017" s="690"/>
    </row>
    <row r="19018" spans="46:47">
      <c r="AT19018" s="690"/>
      <c r="AU19018" s="690"/>
    </row>
    <row r="19019" spans="46:47">
      <c r="AT19019" s="690"/>
      <c r="AU19019" s="690"/>
    </row>
    <row r="19020" spans="46:47">
      <c r="AT19020" s="690"/>
      <c r="AU19020" s="690"/>
    </row>
    <row r="19021" spans="46:47">
      <c r="AT19021" s="690"/>
      <c r="AU19021" s="690"/>
    </row>
    <row r="19022" spans="46:47">
      <c r="AT19022" s="690"/>
      <c r="AU19022" s="690"/>
    </row>
    <row r="19023" spans="46:47">
      <c r="AT19023" s="690"/>
      <c r="AU19023" s="690"/>
    </row>
    <row r="19024" spans="46:47">
      <c r="AT19024" s="690"/>
      <c r="AU19024" s="690"/>
    </row>
    <row r="19025" spans="46:47">
      <c r="AT19025" s="690"/>
      <c r="AU19025" s="690"/>
    </row>
    <row r="19026" spans="46:47">
      <c r="AT19026" s="690"/>
      <c r="AU19026" s="690"/>
    </row>
    <row r="19027" spans="46:47">
      <c r="AT19027" s="690"/>
      <c r="AU19027" s="690"/>
    </row>
    <row r="19028" spans="46:47">
      <c r="AT19028" s="690"/>
      <c r="AU19028" s="690"/>
    </row>
    <row r="19029" spans="46:47">
      <c r="AT19029" s="690"/>
      <c r="AU19029" s="690"/>
    </row>
    <row r="19030" spans="46:47">
      <c r="AT19030" s="690"/>
      <c r="AU19030" s="690"/>
    </row>
    <row r="19031" spans="46:47">
      <c r="AT19031" s="690"/>
      <c r="AU19031" s="690"/>
    </row>
    <row r="19032" spans="46:47">
      <c r="AT19032" s="690"/>
      <c r="AU19032" s="690"/>
    </row>
    <row r="19033" spans="46:47">
      <c r="AT19033" s="690"/>
      <c r="AU19033" s="690"/>
    </row>
    <row r="19034" spans="46:47">
      <c r="AT19034" s="690"/>
      <c r="AU19034" s="690"/>
    </row>
    <row r="19035" spans="46:47">
      <c r="AT19035" s="690"/>
      <c r="AU19035" s="690"/>
    </row>
    <row r="19036" spans="46:47">
      <c r="AT19036" s="690"/>
      <c r="AU19036" s="690"/>
    </row>
    <row r="19037" spans="46:47">
      <c r="AT19037" s="690"/>
      <c r="AU19037" s="690"/>
    </row>
    <row r="19038" spans="46:47">
      <c r="AT19038" s="690"/>
      <c r="AU19038" s="690"/>
    </row>
    <row r="19039" spans="46:47">
      <c r="AT19039" s="690"/>
      <c r="AU19039" s="690"/>
    </row>
    <row r="19040" spans="46:47">
      <c r="AT19040" s="690"/>
      <c r="AU19040" s="690"/>
    </row>
    <row r="19041" spans="46:47">
      <c r="AT19041" s="690"/>
      <c r="AU19041" s="690"/>
    </row>
    <row r="19042" spans="46:47">
      <c r="AT19042" s="690"/>
      <c r="AU19042" s="690"/>
    </row>
    <row r="19043" spans="46:47">
      <c r="AT19043" s="690"/>
      <c r="AU19043" s="690"/>
    </row>
    <row r="19044" spans="46:47">
      <c r="AT19044" s="690"/>
      <c r="AU19044" s="690"/>
    </row>
    <row r="19045" spans="46:47">
      <c r="AT19045" s="690"/>
      <c r="AU19045" s="690"/>
    </row>
    <row r="19046" spans="46:47">
      <c r="AT19046" s="690"/>
      <c r="AU19046" s="690"/>
    </row>
    <row r="19047" spans="46:47">
      <c r="AT19047" s="690"/>
      <c r="AU19047" s="690"/>
    </row>
    <row r="19048" spans="46:47">
      <c r="AT19048" s="690"/>
      <c r="AU19048" s="690"/>
    </row>
    <row r="19049" spans="46:47">
      <c r="AT19049" s="690"/>
      <c r="AU19049" s="690"/>
    </row>
    <row r="19050" spans="46:47">
      <c r="AT19050" s="690"/>
      <c r="AU19050" s="690"/>
    </row>
    <row r="19051" spans="46:47">
      <c r="AT19051" s="690"/>
      <c r="AU19051" s="690"/>
    </row>
    <row r="19052" spans="46:47">
      <c r="AT19052" s="690"/>
      <c r="AU19052" s="690"/>
    </row>
    <row r="19053" spans="46:47">
      <c r="AT19053" s="690"/>
      <c r="AU19053" s="690"/>
    </row>
    <row r="19054" spans="46:47">
      <c r="AT19054" s="690"/>
      <c r="AU19054" s="690"/>
    </row>
    <row r="19055" spans="46:47">
      <c r="AT19055" s="690"/>
      <c r="AU19055" s="690"/>
    </row>
    <row r="19056" spans="46:47">
      <c r="AT19056" s="690"/>
      <c r="AU19056" s="690"/>
    </row>
    <row r="19057" spans="46:47">
      <c r="AT19057" s="690"/>
      <c r="AU19057" s="690"/>
    </row>
    <row r="19058" spans="46:47">
      <c r="AT19058" s="690"/>
      <c r="AU19058" s="690"/>
    </row>
    <row r="19059" spans="46:47">
      <c r="AT19059" s="690"/>
      <c r="AU19059" s="690"/>
    </row>
    <row r="19060" spans="46:47">
      <c r="AT19060" s="690"/>
      <c r="AU19060" s="690"/>
    </row>
    <row r="19061" spans="46:47">
      <c r="AT19061" s="690"/>
      <c r="AU19061" s="690"/>
    </row>
    <row r="19062" spans="46:47">
      <c r="AT19062" s="690"/>
      <c r="AU19062" s="690"/>
    </row>
    <row r="19063" spans="46:47">
      <c r="AT19063" s="690"/>
      <c r="AU19063" s="690"/>
    </row>
    <row r="19064" spans="46:47">
      <c r="AT19064" s="690"/>
      <c r="AU19064" s="690"/>
    </row>
    <row r="19065" spans="46:47">
      <c r="AT19065" s="690"/>
      <c r="AU19065" s="690"/>
    </row>
    <row r="19066" spans="46:47">
      <c r="AT19066" s="690"/>
      <c r="AU19066" s="690"/>
    </row>
    <row r="19067" spans="46:47">
      <c r="AT19067" s="690"/>
      <c r="AU19067" s="690"/>
    </row>
    <row r="19068" spans="46:47">
      <c r="AT19068" s="690"/>
      <c r="AU19068" s="690"/>
    </row>
    <row r="19069" spans="46:47">
      <c r="AT19069" s="690"/>
      <c r="AU19069" s="690"/>
    </row>
    <row r="19070" spans="46:47">
      <c r="AT19070" s="690"/>
      <c r="AU19070" s="690"/>
    </row>
    <row r="19071" spans="46:47">
      <c r="AT19071" s="690"/>
      <c r="AU19071" s="690"/>
    </row>
    <row r="19072" spans="46:47">
      <c r="AT19072" s="690"/>
      <c r="AU19072" s="690"/>
    </row>
    <row r="19073" spans="46:47">
      <c r="AT19073" s="690"/>
      <c r="AU19073" s="690"/>
    </row>
    <row r="19074" spans="46:47">
      <c r="AT19074" s="690"/>
      <c r="AU19074" s="690"/>
    </row>
    <row r="19075" spans="46:47">
      <c r="AT19075" s="690"/>
      <c r="AU19075" s="690"/>
    </row>
    <row r="19076" spans="46:47">
      <c r="AT19076" s="690"/>
      <c r="AU19076" s="690"/>
    </row>
    <row r="19077" spans="46:47">
      <c r="AT19077" s="690"/>
      <c r="AU19077" s="690"/>
    </row>
    <row r="19078" spans="46:47">
      <c r="AT19078" s="690"/>
      <c r="AU19078" s="690"/>
    </row>
    <row r="19079" spans="46:47">
      <c r="AT19079" s="690"/>
      <c r="AU19079" s="690"/>
    </row>
    <row r="19080" spans="46:47">
      <c r="AT19080" s="690"/>
      <c r="AU19080" s="690"/>
    </row>
    <row r="19081" spans="46:47">
      <c r="AT19081" s="690"/>
      <c r="AU19081" s="690"/>
    </row>
    <row r="19082" spans="46:47">
      <c r="AT19082" s="690"/>
      <c r="AU19082" s="690"/>
    </row>
    <row r="19083" spans="46:47">
      <c r="AT19083" s="690"/>
      <c r="AU19083" s="690"/>
    </row>
    <row r="19084" spans="46:47">
      <c r="AT19084" s="690"/>
      <c r="AU19084" s="690"/>
    </row>
    <row r="19085" spans="46:47">
      <c r="AT19085" s="690"/>
      <c r="AU19085" s="690"/>
    </row>
    <row r="19086" spans="46:47">
      <c r="AT19086" s="690"/>
      <c r="AU19086" s="690"/>
    </row>
    <row r="19087" spans="46:47">
      <c r="AT19087" s="690"/>
      <c r="AU19087" s="690"/>
    </row>
    <row r="19088" spans="46:47">
      <c r="AT19088" s="690"/>
      <c r="AU19088" s="690"/>
    </row>
    <row r="19089" spans="46:47">
      <c r="AT19089" s="690"/>
      <c r="AU19089" s="690"/>
    </row>
    <row r="19090" spans="46:47">
      <c r="AT19090" s="690"/>
      <c r="AU19090" s="690"/>
    </row>
    <row r="19091" spans="46:47">
      <c r="AT19091" s="690"/>
      <c r="AU19091" s="690"/>
    </row>
    <row r="19092" spans="46:47">
      <c r="AT19092" s="690"/>
      <c r="AU19092" s="690"/>
    </row>
    <row r="19093" spans="46:47">
      <c r="AT19093" s="690"/>
      <c r="AU19093" s="690"/>
    </row>
    <row r="19094" spans="46:47">
      <c r="AT19094" s="690"/>
      <c r="AU19094" s="690"/>
    </row>
    <row r="19095" spans="46:47">
      <c r="AT19095" s="690"/>
      <c r="AU19095" s="690"/>
    </row>
    <row r="19096" spans="46:47">
      <c r="AT19096" s="690"/>
      <c r="AU19096" s="690"/>
    </row>
    <row r="19097" spans="46:47">
      <c r="AT19097" s="690"/>
      <c r="AU19097" s="690"/>
    </row>
    <row r="19098" spans="46:47">
      <c r="AT19098" s="690"/>
      <c r="AU19098" s="690"/>
    </row>
    <row r="19099" spans="46:47">
      <c r="AT19099" s="690"/>
      <c r="AU19099" s="690"/>
    </row>
    <row r="19100" spans="46:47">
      <c r="AT19100" s="690"/>
      <c r="AU19100" s="690"/>
    </row>
    <row r="19101" spans="46:47">
      <c r="AT19101" s="690"/>
      <c r="AU19101" s="690"/>
    </row>
    <row r="19102" spans="46:47">
      <c r="AT19102" s="690"/>
      <c r="AU19102" s="690"/>
    </row>
    <row r="19103" spans="46:47">
      <c r="AT19103" s="690"/>
      <c r="AU19103" s="690"/>
    </row>
    <row r="19104" spans="46:47">
      <c r="AT19104" s="690"/>
      <c r="AU19104" s="690"/>
    </row>
    <row r="19105" spans="46:47">
      <c r="AT19105" s="690"/>
      <c r="AU19105" s="690"/>
    </row>
    <row r="19106" spans="46:47">
      <c r="AT19106" s="690"/>
      <c r="AU19106" s="690"/>
    </row>
    <row r="19107" spans="46:47">
      <c r="AT19107" s="690"/>
      <c r="AU19107" s="690"/>
    </row>
    <row r="19108" spans="46:47">
      <c r="AT19108" s="690"/>
      <c r="AU19108" s="690"/>
    </row>
    <row r="19109" spans="46:47">
      <c r="AT19109" s="690"/>
      <c r="AU19109" s="690"/>
    </row>
    <row r="19110" spans="46:47">
      <c r="AT19110" s="690"/>
      <c r="AU19110" s="690"/>
    </row>
    <row r="19111" spans="46:47">
      <c r="AT19111" s="690"/>
      <c r="AU19111" s="690"/>
    </row>
    <row r="19112" spans="46:47">
      <c r="AT19112" s="690"/>
      <c r="AU19112" s="690"/>
    </row>
    <row r="19113" spans="46:47">
      <c r="AT19113" s="690"/>
      <c r="AU19113" s="690"/>
    </row>
    <row r="19114" spans="46:47">
      <c r="AT19114" s="690"/>
      <c r="AU19114" s="690"/>
    </row>
    <row r="19115" spans="46:47">
      <c r="AT19115" s="690"/>
      <c r="AU19115" s="690"/>
    </row>
    <row r="19116" spans="46:47">
      <c r="AT19116" s="690"/>
      <c r="AU19116" s="690"/>
    </row>
    <row r="19117" spans="46:47">
      <c r="AT19117" s="690"/>
      <c r="AU19117" s="690"/>
    </row>
    <row r="19118" spans="46:47">
      <c r="AT19118" s="690"/>
      <c r="AU19118" s="690"/>
    </row>
    <row r="19119" spans="46:47">
      <c r="AT19119" s="690"/>
      <c r="AU19119" s="690"/>
    </row>
    <row r="19120" spans="46:47">
      <c r="AT19120" s="690"/>
      <c r="AU19120" s="690"/>
    </row>
    <row r="19121" spans="46:47">
      <c r="AT19121" s="690"/>
      <c r="AU19121" s="690"/>
    </row>
    <row r="19122" spans="46:47">
      <c r="AT19122" s="690"/>
      <c r="AU19122" s="690"/>
    </row>
    <row r="19123" spans="46:47">
      <c r="AT19123" s="690"/>
      <c r="AU19123" s="690"/>
    </row>
    <row r="19124" spans="46:47">
      <c r="AT19124" s="690"/>
      <c r="AU19124" s="690"/>
    </row>
    <row r="19125" spans="46:47">
      <c r="AT19125" s="690"/>
      <c r="AU19125" s="690"/>
    </row>
    <row r="19126" spans="46:47">
      <c r="AT19126" s="690"/>
      <c r="AU19126" s="690"/>
    </row>
    <row r="19127" spans="46:47">
      <c r="AT19127" s="690"/>
      <c r="AU19127" s="690"/>
    </row>
    <row r="19128" spans="46:47">
      <c r="AT19128" s="690"/>
      <c r="AU19128" s="690"/>
    </row>
    <row r="19129" spans="46:47">
      <c r="AT19129" s="690"/>
      <c r="AU19129" s="690"/>
    </row>
    <row r="19130" spans="46:47">
      <c r="AT19130" s="690"/>
      <c r="AU19130" s="690"/>
    </row>
    <row r="19131" spans="46:47">
      <c r="AT19131" s="690"/>
      <c r="AU19131" s="690"/>
    </row>
    <row r="19132" spans="46:47">
      <c r="AT19132" s="690"/>
      <c r="AU19132" s="690"/>
    </row>
    <row r="19133" spans="46:47">
      <c r="AT19133" s="690"/>
      <c r="AU19133" s="690"/>
    </row>
    <row r="19134" spans="46:47">
      <c r="AT19134" s="690"/>
      <c r="AU19134" s="690"/>
    </row>
    <row r="19135" spans="46:47">
      <c r="AT19135" s="690"/>
      <c r="AU19135" s="690"/>
    </row>
    <row r="19136" spans="46:47">
      <c r="AT19136" s="690"/>
      <c r="AU19136" s="690"/>
    </row>
    <row r="19137" spans="46:47">
      <c r="AT19137" s="690"/>
      <c r="AU19137" s="690"/>
    </row>
    <row r="19138" spans="46:47">
      <c r="AT19138" s="690"/>
      <c r="AU19138" s="690"/>
    </row>
    <row r="19139" spans="46:47">
      <c r="AT19139" s="690"/>
      <c r="AU19139" s="690"/>
    </row>
    <row r="19140" spans="46:47">
      <c r="AT19140" s="690"/>
      <c r="AU19140" s="690"/>
    </row>
    <row r="19141" spans="46:47">
      <c r="AT19141" s="690"/>
      <c r="AU19141" s="690"/>
    </row>
    <row r="19142" spans="46:47">
      <c r="AT19142" s="690"/>
      <c r="AU19142" s="690"/>
    </row>
    <row r="19143" spans="46:47">
      <c r="AT19143" s="690"/>
      <c r="AU19143" s="690"/>
    </row>
    <row r="19144" spans="46:47">
      <c r="AT19144" s="690"/>
      <c r="AU19144" s="690"/>
    </row>
    <row r="19145" spans="46:47">
      <c r="AT19145" s="690"/>
      <c r="AU19145" s="690"/>
    </row>
    <row r="19146" spans="46:47">
      <c r="AT19146" s="690"/>
      <c r="AU19146" s="690"/>
    </row>
    <row r="19147" spans="46:47">
      <c r="AT19147" s="690"/>
      <c r="AU19147" s="690"/>
    </row>
    <row r="19148" spans="46:47">
      <c r="AT19148" s="690"/>
      <c r="AU19148" s="690"/>
    </row>
    <row r="19149" spans="46:47">
      <c r="AT19149" s="690"/>
      <c r="AU19149" s="690"/>
    </row>
    <row r="19150" spans="46:47">
      <c r="AT19150" s="690"/>
      <c r="AU19150" s="690"/>
    </row>
    <row r="19151" spans="46:47">
      <c r="AT19151" s="690"/>
      <c r="AU19151" s="690"/>
    </row>
    <row r="19152" spans="46:47">
      <c r="AT19152" s="690"/>
      <c r="AU19152" s="690"/>
    </row>
    <row r="19153" spans="46:47">
      <c r="AT19153" s="690"/>
      <c r="AU19153" s="690"/>
    </row>
    <row r="19154" spans="46:47">
      <c r="AT19154" s="690"/>
      <c r="AU19154" s="690"/>
    </row>
    <row r="19155" spans="46:47">
      <c r="AT19155" s="690"/>
      <c r="AU19155" s="690"/>
    </row>
    <row r="19156" spans="46:47">
      <c r="AT19156" s="690"/>
      <c r="AU19156" s="690"/>
    </row>
    <row r="19157" spans="46:47">
      <c r="AT19157" s="690"/>
      <c r="AU19157" s="690"/>
    </row>
    <row r="19158" spans="46:47">
      <c r="AT19158" s="690"/>
      <c r="AU19158" s="690"/>
    </row>
    <row r="19159" spans="46:47">
      <c r="AT19159" s="690"/>
      <c r="AU19159" s="690"/>
    </row>
    <row r="19160" spans="46:47">
      <c r="AT19160" s="690"/>
      <c r="AU19160" s="690"/>
    </row>
    <row r="19161" spans="46:47">
      <c r="AT19161" s="690"/>
      <c r="AU19161" s="690"/>
    </row>
    <row r="19162" spans="46:47">
      <c r="AT19162" s="690"/>
      <c r="AU19162" s="690"/>
    </row>
    <row r="19163" spans="46:47">
      <c r="AT19163" s="690"/>
      <c r="AU19163" s="690"/>
    </row>
    <row r="19164" spans="46:47">
      <c r="AT19164" s="690"/>
      <c r="AU19164" s="690"/>
    </row>
    <row r="19165" spans="46:47">
      <c r="AT19165" s="690"/>
      <c r="AU19165" s="690"/>
    </row>
    <row r="19166" spans="46:47">
      <c r="AT19166" s="690"/>
      <c r="AU19166" s="690"/>
    </row>
    <row r="19167" spans="46:47">
      <c r="AT19167" s="690"/>
      <c r="AU19167" s="690"/>
    </row>
    <row r="19168" spans="46:47">
      <c r="AT19168" s="690"/>
      <c r="AU19168" s="690"/>
    </row>
    <row r="19169" spans="46:47">
      <c r="AT19169" s="690"/>
      <c r="AU19169" s="690"/>
    </row>
    <row r="19170" spans="46:47">
      <c r="AT19170" s="690"/>
      <c r="AU19170" s="690"/>
    </row>
    <row r="19171" spans="46:47">
      <c r="AT19171" s="690"/>
      <c r="AU19171" s="690"/>
    </row>
    <row r="19172" spans="46:47">
      <c r="AT19172" s="690"/>
      <c r="AU19172" s="690"/>
    </row>
    <row r="19173" spans="46:47">
      <c r="AT19173" s="690"/>
      <c r="AU19173" s="690"/>
    </row>
    <row r="19174" spans="46:47">
      <c r="AT19174" s="690"/>
      <c r="AU19174" s="690"/>
    </row>
    <row r="19175" spans="46:47">
      <c r="AT19175" s="690"/>
      <c r="AU19175" s="690"/>
    </row>
    <row r="19176" spans="46:47">
      <c r="AT19176" s="690"/>
      <c r="AU19176" s="690"/>
    </row>
    <row r="19177" spans="46:47">
      <c r="AT19177" s="690"/>
      <c r="AU19177" s="690"/>
    </row>
    <row r="19178" spans="46:47">
      <c r="AT19178" s="690"/>
      <c r="AU19178" s="690"/>
    </row>
    <row r="19179" spans="46:47">
      <c r="AT19179" s="690"/>
      <c r="AU19179" s="690"/>
    </row>
    <row r="19180" spans="46:47">
      <c r="AT19180" s="690"/>
      <c r="AU19180" s="690"/>
    </row>
    <row r="19181" spans="46:47">
      <c r="AT19181" s="690"/>
      <c r="AU19181" s="690"/>
    </row>
    <row r="19182" spans="46:47">
      <c r="AT19182" s="690"/>
      <c r="AU19182" s="690"/>
    </row>
    <row r="19183" spans="46:47">
      <c r="AT19183" s="690"/>
      <c r="AU19183" s="690"/>
    </row>
    <row r="19184" spans="46:47">
      <c r="AT19184" s="690"/>
      <c r="AU19184" s="690"/>
    </row>
    <row r="19185" spans="46:47">
      <c r="AT19185" s="690"/>
      <c r="AU19185" s="690"/>
    </row>
    <row r="19186" spans="46:47">
      <c r="AT19186" s="690"/>
      <c r="AU19186" s="690"/>
    </row>
    <row r="19187" spans="46:47">
      <c r="AT19187" s="690"/>
      <c r="AU19187" s="690"/>
    </row>
    <row r="19188" spans="46:47">
      <c r="AT19188" s="690"/>
      <c r="AU19188" s="690"/>
    </row>
    <row r="19189" spans="46:47">
      <c r="AT19189" s="690"/>
      <c r="AU19189" s="690"/>
    </row>
    <row r="19190" spans="46:47">
      <c r="AT19190" s="690"/>
      <c r="AU19190" s="690"/>
    </row>
    <row r="19191" spans="46:47">
      <c r="AT19191" s="690"/>
      <c r="AU19191" s="690"/>
    </row>
    <row r="19192" spans="46:47">
      <c r="AT19192" s="690"/>
      <c r="AU19192" s="690"/>
    </row>
    <row r="19193" spans="46:47">
      <c r="AT19193" s="690"/>
      <c r="AU19193" s="690"/>
    </row>
    <row r="19194" spans="46:47">
      <c r="AT19194" s="690"/>
      <c r="AU19194" s="690"/>
    </row>
    <row r="19195" spans="46:47">
      <c r="AT19195" s="690"/>
      <c r="AU19195" s="690"/>
    </row>
    <row r="19196" spans="46:47">
      <c r="AT19196" s="690"/>
      <c r="AU19196" s="690"/>
    </row>
    <row r="19197" spans="46:47">
      <c r="AT19197" s="690"/>
      <c r="AU19197" s="690"/>
    </row>
    <row r="19198" spans="46:47">
      <c r="AT19198" s="690"/>
      <c r="AU19198" s="690"/>
    </row>
    <row r="19199" spans="46:47">
      <c r="AT19199" s="690"/>
      <c r="AU19199" s="690"/>
    </row>
    <row r="19200" spans="46:47">
      <c r="AT19200" s="690"/>
      <c r="AU19200" s="690"/>
    </row>
    <row r="19201" spans="46:47">
      <c r="AT19201" s="690"/>
      <c r="AU19201" s="690"/>
    </row>
    <row r="19202" spans="46:47">
      <c r="AT19202" s="690"/>
      <c r="AU19202" s="690"/>
    </row>
    <row r="19203" spans="46:47">
      <c r="AT19203" s="690"/>
      <c r="AU19203" s="690"/>
    </row>
    <row r="19204" spans="46:47">
      <c r="AT19204" s="690"/>
      <c r="AU19204" s="690"/>
    </row>
    <row r="19205" spans="46:47">
      <c r="AT19205" s="690"/>
      <c r="AU19205" s="690"/>
    </row>
    <row r="19206" spans="46:47">
      <c r="AT19206" s="690"/>
      <c r="AU19206" s="690"/>
    </row>
    <row r="19207" spans="46:47">
      <c r="AT19207" s="690"/>
      <c r="AU19207" s="690"/>
    </row>
    <row r="19208" spans="46:47">
      <c r="AT19208" s="690"/>
      <c r="AU19208" s="690"/>
    </row>
    <row r="19209" spans="46:47">
      <c r="AT19209" s="690"/>
      <c r="AU19209" s="690"/>
    </row>
    <row r="19210" spans="46:47">
      <c r="AT19210" s="690"/>
      <c r="AU19210" s="690"/>
    </row>
    <row r="19211" spans="46:47">
      <c r="AT19211" s="690"/>
      <c r="AU19211" s="690"/>
    </row>
    <row r="19212" spans="46:47">
      <c r="AT19212" s="690"/>
      <c r="AU19212" s="690"/>
    </row>
    <row r="19213" spans="46:47">
      <c r="AT19213" s="690"/>
      <c r="AU19213" s="690"/>
    </row>
    <row r="19214" spans="46:47">
      <c r="AT19214" s="690"/>
      <c r="AU19214" s="690"/>
    </row>
    <row r="19215" spans="46:47">
      <c r="AT19215" s="690"/>
      <c r="AU19215" s="690"/>
    </row>
    <row r="19216" spans="46:47">
      <c r="AT19216" s="690"/>
      <c r="AU19216" s="690"/>
    </row>
    <row r="19217" spans="46:47">
      <c r="AT19217" s="690"/>
      <c r="AU19217" s="690"/>
    </row>
    <row r="19218" spans="46:47">
      <c r="AT19218" s="690"/>
      <c r="AU19218" s="690"/>
    </row>
    <row r="19219" spans="46:47">
      <c r="AT19219" s="690"/>
      <c r="AU19219" s="690"/>
    </row>
    <row r="19220" spans="46:47">
      <c r="AT19220" s="690"/>
      <c r="AU19220" s="690"/>
    </row>
    <row r="19221" spans="46:47">
      <c r="AT19221" s="690"/>
      <c r="AU19221" s="690"/>
    </row>
    <row r="19222" spans="46:47">
      <c r="AT19222" s="690"/>
      <c r="AU19222" s="690"/>
    </row>
    <row r="19223" spans="46:47">
      <c r="AT19223" s="690"/>
      <c r="AU19223" s="690"/>
    </row>
    <row r="19224" spans="46:47">
      <c r="AT19224" s="690"/>
      <c r="AU19224" s="690"/>
    </row>
    <row r="19225" spans="46:47">
      <c r="AT19225" s="690"/>
      <c r="AU19225" s="690"/>
    </row>
    <row r="19226" spans="46:47">
      <c r="AT19226" s="690"/>
      <c r="AU19226" s="690"/>
    </row>
    <row r="19227" spans="46:47">
      <c r="AT19227" s="690"/>
      <c r="AU19227" s="690"/>
    </row>
    <row r="19228" spans="46:47">
      <c r="AT19228" s="690"/>
      <c r="AU19228" s="690"/>
    </row>
    <row r="19229" spans="46:47">
      <c r="AT19229" s="690"/>
      <c r="AU19229" s="690"/>
    </row>
    <row r="19230" spans="46:47">
      <c r="AT19230" s="690"/>
      <c r="AU19230" s="690"/>
    </row>
    <row r="19231" spans="46:47">
      <c r="AT19231" s="690"/>
      <c r="AU19231" s="690"/>
    </row>
    <row r="19232" spans="46:47">
      <c r="AT19232" s="690"/>
      <c r="AU19232" s="690"/>
    </row>
    <row r="19233" spans="46:47">
      <c r="AT19233" s="690"/>
      <c r="AU19233" s="690"/>
    </row>
    <row r="19234" spans="46:47">
      <c r="AT19234" s="690"/>
      <c r="AU19234" s="690"/>
    </row>
    <row r="19235" spans="46:47">
      <c r="AT19235" s="690"/>
      <c r="AU19235" s="690"/>
    </row>
    <row r="19236" spans="46:47">
      <c r="AT19236" s="690"/>
      <c r="AU19236" s="690"/>
    </row>
    <row r="19237" spans="46:47">
      <c r="AT19237" s="690"/>
      <c r="AU19237" s="690"/>
    </row>
    <row r="19238" spans="46:47">
      <c r="AT19238" s="690"/>
      <c r="AU19238" s="690"/>
    </row>
    <row r="19239" spans="46:47">
      <c r="AT19239" s="690"/>
      <c r="AU19239" s="690"/>
    </row>
    <row r="19240" spans="46:47">
      <c r="AT19240" s="690"/>
      <c r="AU19240" s="690"/>
    </row>
    <row r="19241" spans="46:47">
      <c r="AT19241" s="690"/>
      <c r="AU19241" s="690"/>
    </row>
    <row r="19242" spans="46:47">
      <c r="AT19242" s="690"/>
      <c r="AU19242" s="690"/>
    </row>
    <row r="19243" spans="46:47">
      <c r="AT19243" s="690"/>
      <c r="AU19243" s="690"/>
    </row>
    <row r="19244" spans="46:47">
      <c r="AT19244" s="690"/>
      <c r="AU19244" s="690"/>
    </row>
    <row r="19245" spans="46:47">
      <c r="AT19245" s="690"/>
      <c r="AU19245" s="690"/>
    </row>
    <row r="19246" spans="46:47">
      <c r="AT19246" s="690"/>
      <c r="AU19246" s="690"/>
    </row>
    <row r="19247" spans="46:47">
      <c r="AT19247" s="690"/>
      <c r="AU19247" s="690"/>
    </row>
    <row r="19248" spans="46:47">
      <c r="AT19248" s="690"/>
      <c r="AU19248" s="690"/>
    </row>
    <row r="19249" spans="46:47">
      <c r="AT19249" s="690"/>
      <c r="AU19249" s="690"/>
    </row>
    <row r="19250" spans="46:47">
      <c r="AT19250" s="690"/>
      <c r="AU19250" s="690"/>
    </row>
    <row r="19251" spans="46:47">
      <c r="AT19251" s="690"/>
      <c r="AU19251" s="690"/>
    </row>
    <row r="19252" spans="46:47">
      <c r="AT19252" s="690"/>
      <c r="AU19252" s="690"/>
    </row>
    <row r="19253" spans="46:47">
      <c r="AT19253" s="690"/>
      <c r="AU19253" s="690"/>
    </row>
    <row r="19254" spans="46:47">
      <c r="AT19254" s="690"/>
      <c r="AU19254" s="690"/>
    </row>
    <row r="19255" spans="46:47">
      <c r="AT19255" s="690"/>
      <c r="AU19255" s="690"/>
    </row>
    <row r="19256" spans="46:47">
      <c r="AT19256" s="690"/>
      <c r="AU19256" s="690"/>
    </row>
    <row r="19257" spans="46:47">
      <c r="AT19257" s="690"/>
      <c r="AU19257" s="690"/>
    </row>
    <row r="19258" spans="46:47">
      <c r="AT19258" s="690"/>
      <c r="AU19258" s="690"/>
    </row>
    <row r="19259" spans="46:47">
      <c r="AT19259" s="690"/>
      <c r="AU19259" s="690"/>
    </row>
    <row r="19260" spans="46:47">
      <c r="AT19260" s="690"/>
      <c r="AU19260" s="690"/>
    </row>
    <row r="19261" spans="46:47">
      <c r="AT19261" s="690"/>
      <c r="AU19261" s="690"/>
    </row>
    <row r="19262" spans="46:47">
      <c r="AT19262" s="690"/>
      <c r="AU19262" s="690"/>
    </row>
    <row r="19263" spans="46:47">
      <c r="AT19263" s="690"/>
      <c r="AU19263" s="690"/>
    </row>
    <row r="19264" spans="46:47">
      <c r="AT19264" s="690"/>
      <c r="AU19264" s="690"/>
    </row>
    <row r="19265" spans="46:47">
      <c r="AT19265" s="690"/>
      <c r="AU19265" s="690"/>
    </row>
    <row r="19266" spans="46:47">
      <c r="AT19266" s="690"/>
      <c r="AU19266" s="690"/>
    </row>
    <row r="19267" spans="46:47">
      <c r="AT19267" s="690"/>
      <c r="AU19267" s="690"/>
    </row>
    <row r="19268" spans="46:47">
      <c r="AT19268" s="690"/>
      <c r="AU19268" s="690"/>
    </row>
    <row r="19269" spans="46:47">
      <c r="AT19269" s="690"/>
      <c r="AU19269" s="690"/>
    </row>
    <row r="19270" spans="46:47">
      <c r="AT19270" s="690"/>
      <c r="AU19270" s="690"/>
    </row>
    <row r="19271" spans="46:47">
      <c r="AT19271" s="690"/>
      <c r="AU19271" s="690"/>
    </row>
    <row r="19272" spans="46:47">
      <c r="AT19272" s="690"/>
      <c r="AU19272" s="690"/>
    </row>
    <row r="19273" spans="46:47">
      <c r="AT19273" s="690"/>
      <c r="AU19273" s="690"/>
    </row>
    <row r="19274" spans="46:47">
      <c r="AT19274" s="690"/>
      <c r="AU19274" s="690"/>
    </row>
    <row r="19275" spans="46:47">
      <c r="AT19275" s="690"/>
      <c r="AU19275" s="690"/>
    </row>
    <row r="19276" spans="46:47">
      <c r="AT19276" s="690"/>
      <c r="AU19276" s="690"/>
    </row>
    <row r="19277" spans="46:47">
      <c r="AT19277" s="690"/>
      <c r="AU19277" s="690"/>
    </row>
    <row r="19278" spans="46:47">
      <c r="AT19278" s="690"/>
      <c r="AU19278" s="690"/>
    </row>
    <row r="19279" spans="46:47">
      <c r="AT19279" s="690"/>
      <c r="AU19279" s="690"/>
    </row>
    <row r="19280" spans="46:47">
      <c r="AT19280" s="690"/>
      <c r="AU19280" s="690"/>
    </row>
    <row r="19281" spans="46:47">
      <c r="AT19281" s="690"/>
      <c r="AU19281" s="690"/>
    </row>
    <row r="19282" spans="46:47">
      <c r="AT19282" s="690"/>
      <c r="AU19282" s="690"/>
    </row>
    <row r="19283" spans="46:47">
      <c r="AT19283" s="690"/>
      <c r="AU19283" s="690"/>
    </row>
    <row r="19284" spans="46:47">
      <c r="AT19284" s="690"/>
      <c r="AU19284" s="690"/>
    </row>
    <row r="19285" spans="46:47">
      <c r="AT19285" s="690"/>
      <c r="AU19285" s="690"/>
    </row>
    <row r="19286" spans="46:47">
      <c r="AT19286" s="690"/>
      <c r="AU19286" s="690"/>
    </row>
    <row r="19287" spans="46:47">
      <c r="AT19287" s="690"/>
      <c r="AU19287" s="690"/>
    </row>
    <row r="19288" spans="46:47">
      <c r="AT19288" s="690"/>
      <c r="AU19288" s="690"/>
    </row>
    <row r="19289" spans="46:47">
      <c r="AT19289" s="690"/>
      <c r="AU19289" s="690"/>
    </row>
    <row r="19290" spans="46:47">
      <c r="AT19290" s="690"/>
      <c r="AU19290" s="690"/>
    </row>
    <row r="19291" spans="46:47">
      <c r="AT19291" s="690"/>
      <c r="AU19291" s="690"/>
    </row>
    <row r="19292" spans="46:47">
      <c r="AT19292" s="690"/>
      <c r="AU19292" s="690"/>
    </row>
    <row r="19293" spans="46:47">
      <c r="AT19293" s="690"/>
      <c r="AU19293" s="690"/>
    </row>
    <row r="19294" spans="46:47">
      <c r="AT19294" s="690"/>
      <c r="AU19294" s="690"/>
    </row>
    <row r="19295" spans="46:47">
      <c r="AT19295" s="690"/>
      <c r="AU19295" s="690"/>
    </row>
    <row r="19296" spans="46:47">
      <c r="AT19296" s="690"/>
      <c r="AU19296" s="690"/>
    </row>
    <row r="19297" spans="46:47">
      <c r="AT19297" s="690"/>
      <c r="AU19297" s="690"/>
    </row>
    <row r="19298" spans="46:47">
      <c r="AT19298" s="690"/>
      <c r="AU19298" s="690"/>
    </row>
    <row r="19299" spans="46:47">
      <c r="AT19299" s="690"/>
      <c r="AU19299" s="690"/>
    </row>
    <row r="19300" spans="46:47">
      <c r="AT19300" s="690"/>
      <c r="AU19300" s="690"/>
    </row>
    <row r="19301" spans="46:47">
      <c r="AT19301" s="690"/>
      <c r="AU19301" s="690"/>
    </row>
    <row r="19302" spans="46:47">
      <c r="AT19302" s="690"/>
      <c r="AU19302" s="690"/>
    </row>
    <row r="19303" spans="46:47">
      <c r="AT19303" s="690"/>
      <c r="AU19303" s="690"/>
    </row>
    <row r="19304" spans="46:47">
      <c r="AT19304" s="690"/>
      <c r="AU19304" s="690"/>
    </row>
    <row r="19305" spans="46:47">
      <c r="AT19305" s="690"/>
      <c r="AU19305" s="690"/>
    </row>
    <row r="19306" spans="46:47">
      <c r="AT19306" s="690"/>
      <c r="AU19306" s="690"/>
    </row>
    <row r="19307" spans="46:47">
      <c r="AT19307" s="690"/>
      <c r="AU19307" s="690"/>
    </row>
    <row r="19308" spans="46:47">
      <c r="AT19308" s="690"/>
      <c r="AU19308" s="690"/>
    </row>
    <row r="19309" spans="46:47">
      <c r="AT19309" s="690"/>
      <c r="AU19309" s="690"/>
    </row>
    <row r="19310" spans="46:47">
      <c r="AT19310" s="690"/>
      <c r="AU19310" s="690"/>
    </row>
    <row r="19311" spans="46:47">
      <c r="AT19311" s="690"/>
      <c r="AU19311" s="690"/>
    </row>
    <row r="19312" spans="46:47">
      <c r="AT19312" s="690"/>
      <c r="AU19312" s="690"/>
    </row>
    <row r="19313" spans="46:47">
      <c r="AT19313" s="690"/>
      <c r="AU19313" s="690"/>
    </row>
    <row r="19314" spans="46:47">
      <c r="AT19314" s="690"/>
      <c r="AU19314" s="690"/>
    </row>
    <row r="19315" spans="46:47">
      <c r="AT19315" s="690"/>
      <c r="AU19315" s="690"/>
    </row>
    <row r="19316" spans="46:47">
      <c r="AT19316" s="690"/>
      <c r="AU19316" s="690"/>
    </row>
    <row r="19317" spans="46:47">
      <c r="AT19317" s="690"/>
      <c r="AU19317" s="690"/>
    </row>
    <row r="19318" spans="46:47">
      <c r="AT19318" s="690"/>
      <c r="AU19318" s="690"/>
    </row>
    <row r="19319" spans="46:47">
      <c r="AT19319" s="690"/>
      <c r="AU19319" s="690"/>
    </row>
    <row r="19320" spans="46:47">
      <c r="AT19320" s="690"/>
      <c r="AU19320" s="690"/>
    </row>
    <row r="19321" spans="46:47">
      <c r="AT19321" s="690"/>
      <c r="AU19321" s="690"/>
    </row>
    <row r="19322" spans="46:47">
      <c r="AT19322" s="690"/>
      <c r="AU19322" s="690"/>
    </row>
    <row r="19323" spans="46:47">
      <c r="AT19323" s="690"/>
      <c r="AU19323" s="690"/>
    </row>
    <row r="19324" spans="46:47">
      <c r="AT19324" s="690"/>
      <c r="AU19324" s="690"/>
    </row>
    <row r="19325" spans="46:47">
      <c r="AT19325" s="690"/>
      <c r="AU19325" s="690"/>
    </row>
    <row r="19326" spans="46:47">
      <c r="AT19326" s="690"/>
      <c r="AU19326" s="690"/>
    </row>
    <row r="19327" spans="46:47">
      <c r="AT19327" s="690"/>
      <c r="AU19327" s="690"/>
    </row>
    <row r="19328" spans="46:47">
      <c r="AT19328" s="690"/>
      <c r="AU19328" s="690"/>
    </row>
    <row r="19329" spans="46:47">
      <c r="AT19329" s="690"/>
      <c r="AU19329" s="690"/>
    </row>
    <row r="19330" spans="46:47">
      <c r="AT19330" s="690"/>
      <c r="AU19330" s="690"/>
    </row>
    <row r="19331" spans="46:47">
      <c r="AT19331" s="690"/>
      <c r="AU19331" s="690"/>
    </row>
    <row r="19332" spans="46:47">
      <c r="AT19332" s="690"/>
      <c r="AU19332" s="690"/>
    </row>
    <row r="19333" spans="46:47">
      <c r="AT19333" s="690"/>
      <c r="AU19333" s="690"/>
    </row>
    <row r="19334" spans="46:47">
      <c r="AT19334" s="690"/>
      <c r="AU19334" s="690"/>
    </row>
    <row r="19335" spans="46:47">
      <c r="AT19335" s="690"/>
      <c r="AU19335" s="690"/>
    </row>
    <row r="19336" spans="46:47">
      <c r="AT19336" s="690"/>
      <c r="AU19336" s="690"/>
    </row>
    <row r="19337" spans="46:47">
      <c r="AT19337" s="690"/>
      <c r="AU19337" s="690"/>
    </row>
    <row r="19338" spans="46:47">
      <c r="AT19338" s="690"/>
      <c r="AU19338" s="690"/>
    </row>
    <row r="19339" spans="46:47">
      <c r="AT19339" s="690"/>
      <c r="AU19339" s="690"/>
    </row>
    <row r="19340" spans="46:47">
      <c r="AT19340" s="690"/>
      <c r="AU19340" s="690"/>
    </row>
    <row r="19341" spans="46:47">
      <c r="AT19341" s="690"/>
      <c r="AU19341" s="690"/>
    </row>
    <row r="19342" spans="46:47">
      <c r="AT19342" s="690"/>
      <c r="AU19342" s="690"/>
    </row>
    <row r="19343" spans="46:47">
      <c r="AT19343" s="690"/>
      <c r="AU19343" s="690"/>
    </row>
    <row r="19344" spans="46:47">
      <c r="AT19344" s="690"/>
      <c r="AU19344" s="690"/>
    </row>
    <row r="19345" spans="46:47">
      <c r="AT19345" s="690"/>
      <c r="AU19345" s="690"/>
    </row>
    <row r="19346" spans="46:47">
      <c r="AT19346" s="690"/>
      <c r="AU19346" s="690"/>
    </row>
    <row r="19347" spans="46:47">
      <c r="AT19347" s="690"/>
      <c r="AU19347" s="690"/>
    </row>
    <row r="19348" spans="46:47">
      <c r="AT19348" s="690"/>
      <c r="AU19348" s="690"/>
    </row>
    <row r="19349" spans="46:47">
      <c r="AT19349" s="690"/>
      <c r="AU19349" s="690"/>
    </row>
    <row r="19350" spans="46:47">
      <c r="AT19350" s="690"/>
      <c r="AU19350" s="690"/>
    </row>
    <row r="19351" spans="46:47">
      <c r="AT19351" s="690"/>
      <c r="AU19351" s="690"/>
    </row>
    <row r="19352" spans="46:47">
      <c r="AT19352" s="690"/>
      <c r="AU19352" s="690"/>
    </row>
    <row r="19353" spans="46:47">
      <c r="AT19353" s="690"/>
      <c r="AU19353" s="690"/>
    </row>
    <row r="19354" spans="46:47">
      <c r="AT19354" s="690"/>
      <c r="AU19354" s="690"/>
    </row>
    <row r="19355" spans="46:47">
      <c r="AT19355" s="690"/>
      <c r="AU19355" s="690"/>
    </row>
    <row r="19356" spans="46:47">
      <c r="AT19356" s="690"/>
      <c r="AU19356" s="690"/>
    </row>
    <row r="19357" spans="46:47">
      <c r="AT19357" s="690"/>
      <c r="AU19357" s="690"/>
    </row>
    <row r="19358" spans="46:47">
      <c r="AT19358" s="690"/>
      <c r="AU19358" s="690"/>
    </row>
    <row r="19359" spans="46:47">
      <c r="AT19359" s="690"/>
      <c r="AU19359" s="690"/>
    </row>
    <row r="19360" spans="46:47">
      <c r="AT19360" s="690"/>
      <c r="AU19360" s="690"/>
    </row>
    <row r="19361" spans="46:47">
      <c r="AT19361" s="690"/>
      <c r="AU19361" s="690"/>
    </row>
    <row r="19362" spans="46:47">
      <c r="AT19362" s="690"/>
      <c r="AU19362" s="690"/>
    </row>
    <row r="19363" spans="46:47">
      <c r="AT19363" s="690"/>
      <c r="AU19363" s="690"/>
    </row>
    <row r="19364" spans="46:47">
      <c r="AT19364" s="690"/>
      <c r="AU19364" s="690"/>
    </row>
    <row r="19365" spans="46:47">
      <c r="AT19365" s="690"/>
      <c r="AU19365" s="690"/>
    </row>
    <row r="19366" spans="46:47">
      <c r="AT19366" s="690"/>
      <c r="AU19366" s="690"/>
    </row>
    <row r="19367" spans="46:47">
      <c r="AT19367" s="690"/>
      <c r="AU19367" s="690"/>
    </row>
    <row r="19368" spans="46:47">
      <c r="AT19368" s="690"/>
      <c r="AU19368" s="690"/>
    </row>
    <row r="19369" spans="46:47">
      <c r="AT19369" s="690"/>
      <c r="AU19369" s="690"/>
    </row>
    <row r="19370" spans="46:47">
      <c r="AT19370" s="690"/>
      <c r="AU19370" s="690"/>
    </row>
    <row r="19371" spans="46:47">
      <c r="AT19371" s="690"/>
      <c r="AU19371" s="690"/>
    </row>
    <row r="19372" spans="46:47">
      <c r="AT19372" s="690"/>
      <c r="AU19372" s="690"/>
    </row>
    <row r="19373" spans="46:47">
      <c r="AT19373" s="690"/>
      <c r="AU19373" s="690"/>
    </row>
    <row r="19374" spans="46:47">
      <c r="AT19374" s="690"/>
      <c r="AU19374" s="690"/>
    </row>
    <row r="19375" spans="46:47">
      <c r="AT19375" s="690"/>
      <c r="AU19375" s="690"/>
    </row>
    <row r="19376" spans="46:47">
      <c r="AT19376" s="690"/>
      <c r="AU19376" s="690"/>
    </row>
    <row r="19377" spans="46:47">
      <c r="AT19377" s="690"/>
      <c r="AU19377" s="690"/>
    </row>
    <row r="19378" spans="46:47">
      <c r="AT19378" s="690"/>
      <c r="AU19378" s="690"/>
    </row>
    <row r="19379" spans="46:47">
      <c r="AT19379" s="690"/>
      <c r="AU19379" s="690"/>
    </row>
    <row r="19380" spans="46:47">
      <c r="AT19380" s="690"/>
      <c r="AU19380" s="690"/>
    </row>
    <row r="19381" spans="46:47">
      <c r="AT19381" s="690"/>
      <c r="AU19381" s="690"/>
    </row>
    <row r="19382" spans="46:47">
      <c r="AT19382" s="690"/>
      <c r="AU19382" s="690"/>
    </row>
    <row r="19383" spans="46:47">
      <c r="AT19383" s="690"/>
      <c r="AU19383" s="690"/>
    </row>
    <row r="19384" spans="46:47">
      <c r="AT19384" s="690"/>
      <c r="AU19384" s="690"/>
    </row>
    <row r="19385" spans="46:47">
      <c r="AT19385" s="690"/>
      <c r="AU19385" s="690"/>
    </row>
    <row r="19386" spans="46:47">
      <c r="AT19386" s="690"/>
      <c r="AU19386" s="690"/>
    </row>
    <row r="19387" spans="46:47">
      <c r="AT19387" s="690"/>
      <c r="AU19387" s="690"/>
    </row>
    <row r="19388" spans="46:47">
      <c r="AT19388" s="690"/>
      <c r="AU19388" s="690"/>
    </row>
    <row r="19389" spans="46:47">
      <c r="AT19389" s="690"/>
      <c r="AU19389" s="690"/>
    </row>
    <row r="19390" spans="46:47">
      <c r="AT19390" s="690"/>
      <c r="AU19390" s="690"/>
    </row>
    <row r="19391" spans="46:47">
      <c r="AT19391" s="690"/>
      <c r="AU19391" s="690"/>
    </row>
    <row r="19392" spans="46:47">
      <c r="AT19392" s="690"/>
      <c r="AU19392" s="690"/>
    </row>
    <row r="19393" spans="46:47">
      <c r="AT19393" s="690"/>
      <c r="AU19393" s="690"/>
    </row>
    <row r="19394" spans="46:47">
      <c r="AT19394" s="690"/>
      <c r="AU19394" s="690"/>
    </row>
    <row r="19395" spans="46:47">
      <c r="AT19395" s="690"/>
      <c r="AU19395" s="690"/>
    </row>
    <row r="19396" spans="46:47">
      <c r="AT19396" s="690"/>
      <c r="AU19396" s="690"/>
    </row>
    <row r="19397" spans="46:47">
      <c r="AT19397" s="690"/>
      <c r="AU19397" s="690"/>
    </row>
    <row r="19398" spans="46:47">
      <c r="AT19398" s="690"/>
      <c r="AU19398" s="690"/>
    </row>
    <row r="19399" spans="46:47">
      <c r="AT19399" s="690"/>
      <c r="AU19399" s="690"/>
    </row>
    <row r="19400" spans="46:47">
      <c r="AT19400" s="690"/>
      <c r="AU19400" s="690"/>
    </row>
    <row r="19401" spans="46:47">
      <c r="AT19401" s="690"/>
      <c r="AU19401" s="690"/>
    </row>
    <row r="19402" spans="46:47">
      <c r="AT19402" s="690"/>
      <c r="AU19402" s="690"/>
    </row>
    <row r="19403" spans="46:47">
      <c r="AT19403" s="690"/>
      <c r="AU19403" s="690"/>
    </row>
    <row r="19404" spans="46:47">
      <c r="AT19404" s="690"/>
      <c r="AU19404" s="690"/>
    </row>
    <row r="19405" spans="46:47">
      <c r="AT19405" s="690"/>
      <c r="AU19405" s="690"/>
    </row>
    <row r="19406" spans="46:47">
      <c r="AT19406" s="690"/>
      <c r="AU19406" s="690"/>
    </row>
    <row r="19407" spans="46:47">
      <c r="AT19407" s="690"/>
      <c r="AU19407" s="690"/>
    </row>
    <row r="19408" spans="46:47">
      <c r="AT19408" s="690"/>
      <c r="AU19408" s="690"/>
    </row>
    <row r="19409" spans="46:47">
      <c r="AT19409" s="690"/>
      <c r="AU19409" s="690"/>
    </row>
    <row r="19410" spans="46:47">
      <c r="AT19410" s="690"/>
      <c r="AU19410" s="690"/>
    </row>
    <row r="19411" spans="46:47">
      <c r="AT19411" s="690"/>
      <c r="AU19411" s="690"/>
    </row>
    <row r="19412" spans="46:47">
      <c r="AT19412" s="690"/>
      <c r="AU19412" s="690"/>
    </row>
    <row r="19413" spans="46:47">
      <c r="AT19413" s="690"/>
      <c r="AU19413" s="690"/>
    </row>
    <row r="19414" spans="46:47">
      <c r="AT19414" s="690"/>
      <c r="AU19414" s="690"/>
    </row>
    <row r="19415" spans="46:47">
      <c r="AT19415" s="690"/>
      <c r="AU19415" s="690"/>
    </row>
    <row r="19416" spans="46:47">
      <c r="AT19416" s="690"/>
      <c r="AU19416" s="690"/>
    </row>
    <row r="19417" spans="46:47">
      <c r="AT19417" s="690"/>
      <c r="AU19417" s="690"/>
    </row>
    <row r="19418" spans="46:47">
      <c r="AT19418" s="690"/>
      <c r="AU19418" s="690"/>
    </row>
    <row r="19419" spans="46:47">
      <c r="AT19419" s="690"/>
      <c r="AU19419" s="690"/>
    </row>
    <row r="19420" spans="46:47">
      <c r="AT19420" s="690"/>
      <c r="AU19420" s="690"/>
    </row>
    <row r="19421" spans="46:47">
      <c r="AT19421" s="690"/>
      <c r="AU19421" s="690"/>
    </row>
    <row r="19422" spans="46:47">
      <c r="AT19422" s="690"/>
      <c r="AU19422" s="690"/>
    </row>
    <row r="19423" spans="46:47">
      <c r="AT19423" s="690"/>
      <c r="AU19423" s="690"/>
    </row>
    <row r="19424" spans="46:47">
      <c r="AT19424" s="690"/>
      <c r="AU19424" s="690"/>
    </row>
    <row r="19425" spans="46:47">
      <c r="AT19425" s="690"/>
      <c r="AU19425" s="690"/>
    </row>
    <row r="19426" spans="46:47">
      <c r="AT19426" s="690"/>
      <c r="AU19426" s="690"/>
    </row>
    <row r="19427" spans="46:47">
      <c r="AT19427" s="690"/>
      <c r="AU19427" s="690"/>
    </row>
    <row r="19428" spans="46:47">
      <c r="AT19428" s="690"/>
      <c r="AU19428" s="690"/>
    </row>
    <row r="19429" spans="46:47">
      <c r="AT19429" s="690"/>
      <c r="AU19429" s="690"/>
    </row>
    <row r="19430" spans="46:47">
      <c r="AT19430" s="690"/>
      <c r="AU19430" s="690"/>
    </row>
    <row r="19431" spans="46:47">
      <c r="AT19431" s="690"/>
      <c r="AU19431" s="690"/>
    </row>
    <row r="19432" spans="46:47">
      <c r="AT19432" s="690"/>
      <c r="AU19432" s="690"/>
    </row>
    <row r="19433" spans="46:47">
      <c r="AT19433" s="690"/>
      <c r="AU19433" s="690"/>
    </row>
    <row r="19434" spans="46:47">
      <c r="AT19434" s="690"/>
      <c r="AU19434" s="690"/>
    </row>
    <row r="19435" spans="46:47">
      <c r="AT19435" s="690"/>
      <c r="AU19435" s="690"/>
    </row>
    <row r="19436" spans="46:47">
      <c r="AT19436" s="690"/>
      <c r="AU19436" s="690"/>
    </row>
    <row r="19437" spans="46:47">
      <c r="AT19437" s="690"/>
      <c r="AU19437" s="690"/>
    </row>
    <row r="19438" spans="46:47">
      <c r="AT19438" s="690"/>
      <c r="AU19438" s="690"/>
    </row>
    <row r="19439" spans="46:47">
      <c r="AT19439" s="690"/>
      <c r="AU19439" s="690"/>
    </row>
    <row r="19440" spans="46:47">
      <c r="AT19440" s="690"/>
      <c r="AU19440" s="690"/>
    </row>
    <row r="19441" spans="46:47">
      <c r="AT19441" s="690"/>
      <c r="AU19441" s="690"/>
    </row>
    <row r="19442" spans="46:47">
      <c r="AT19442" s="690"/>
      <c r="AU19442" s="690"/>
    </row>
    <row r="19443" spans="46:47">
      <c r="AT19443" s="690"/>
      <c r="AU19443" s="690"/>
    </row>
    <row r="19444" spans="46:47">
      <c r="AT19444" s="690"/>
      <c r="AU19444" s="690"/>
    </row>
    <row r="19445" spans="46:47">
      <c r="AT19445" s="690"/>
      <c r="AU19445" s="690"/>
    </row>
    <row r="19446" spans="46:47">
      <c r="AT19446" s="690"/>
      <c r="AU19446" s="690"/>
    </row>
    <row r="19447" spans="46:47">
      <c r="AT19447" s="690"/>
      <c r="AU19447" s="690"/>
    </row>
    <row r="19448" spans="46:47">
      <c r="AT19448" s="690"/>
      <c r="AU19448" s="690"/>
    </row>
    <row r="19449" spans="46:47">
      <c r="AT19449" s="690"/>
      <c r="AU19449" s="690"/>
    </row>
    <row r="19450" spans="46:47">
      <c r="AT19450" s="690"/>
      <c r="AU19450" s="690"/>
    </row>
    <row r="19451" spans="46:47">
      <c r="AT19451" s="690"/>
      <c r="AU19451" s="690"/>
    </row>
    <row r="19452" spans="46:47">
      <c r="AT19452" s="690"/>
      <c r="AU19452" s="690"/>
    </row>
    <row r="19453" spans="46:47">
      <c r="AT19453" s="690"/>
      <c r="AU19453" s="690"/>
    </row>
    <row r="19454" spans="46:47">
      <c r="AT19454" s="690"/>
      <c r="AU19454" s="690"/>
    </row>
    <row r="19455" spans="46:47">
      <c r="AT19455" s="690"/>
      <c r="AU19455" s="690"/>
    </row>
    <row r="19456" spans="46:47">
      <c r="AT19456" s="690"/>
      <c r="AU19456" s="690"/>
    </row>
    <row r="19457" spans="46:47">
      <c r="AT19457" s="690"/>
      <c r="AU19457" s="690"/>
    </row>
    <row r="19458" spans="46:47">
      <c r="AT19458" s="690"/>
      <c r="AU19458" s="690"/>
    </row>
    <row r="19459" spans="46:47">
      <c r="AT19459" s="690"/>
      <c r="AU19459" s="690"/>
    </row>
    <row r="19460" spans="46:47">
      <c r="AT19460" s="690"/>
      <c r="AU19460" s="690"/>
    </row>
    <row r="19461" spans="46:47">
      <c r="AT19461" s="690"/>
      <c r="AU19461" s="690"/>
    </row>
    <row r="19462" spans="46:47">
      <c r="AT19462" s="690"/>
      <c r="AU19462" s="690"/>
    </row>
    <row r="19463" spans="46:47">
      <c r="AT19463" s="690"/>
      <c r="AU19463" s="690"/>
    </row>
    <row r="19464" spans="46:47">
      <c r="AT19464" s="690"/>
      <c r="AU19464" s="690"/>
    </row>
    <row r="19465" spans="46:47">
      <c r="AT19465" s="690"/>
      <c r="AU19465" s="690"/>
    </row>
    <row r="19466" spans="46:47">
      <c r="AT19466" s="690"/>
      <c r="AU19466" s="690"/>
    </row>
    <row r="19467" spans="46:47">
      <c r="AT19467" s="690"/>
      <c r="AU19467" s="690"/>
    </row>
    <row r="19468" spans="46:47">
      <c r="AT19468" s="690"/>
      <c r="AU19468" s="690"/>
    </row>
    <row r="19469" spans="46:47">
      <c r="AT19469" s="690"/>
      <c r="AU19469" s="690"/>
    </row>
    <row r="19470" spans="46:47">
      <c r="AT19470" s="690"/>
      <c r="AU19470" s="690"/>
    </row>
    <row r="19471" spans="46:47">
      <c r="AT19471" s="690"/>
      <c r="AU19471" s="690"/>
    </row>
    <row r="19472" spans="46:47">
      <c r="AT19472" s="690"/>
      <c r="AU19472" s="690"/>
    </row>
    <row r="19473" spans="46:47">
      <c r="AT19473" s="690"/>
      <c r="AU19473" s="690"/>
    </row>
    <row r="19474" spans="46:47">
      <c r="AT19474" s="690"/>
      <c r="AU19474" s="690"/>
    </row>
    <row r="19475" spans="46:47">
      <c r="AT19475" s="690"/>
      <c r="AU19475" s="690"/>
    </row>
    <row r="19476" spans="46:47">
      <c r="AT19476" s="690"/>
      <c r="AU19476" s="690"/>
    </row>
    <row r="19477" spans="46:47">
      <c r="AT19477" s="690"/>
      <c r="AU19477" s="690"/>
    </row>
    <row r="19478" spans="46:47">
      <c r="AT19478" s="690"/>
      <c r="AU19478" s="690"/>
    </row>
    <row r="19479" spans="46:47">
      <c r="AT19479" s="690"/>
      <c r="AU19479" s="690"/>
    </row>
    <row r="19480" spans="46:47">
      <c r="AT19480" s="690"/>
      <c r="AU19480" s="690"/>
    </row>
    <row r="19481" spans="46:47">
      <c r="AT19481" s="690"/>
      <c r="AU19481" s="690"/>
    </row>
    <row r="19482" spans="46:47">
      <c r="AT19482" s="690"/>
      <c r="AU19482" s="690"/>
    </row>
    <row r="19483" spans="46:47">
      <c r="AT19483" s="690"/>
      <c r="AU19483" s="690"/>
    </row>
    <row r="19484" spans="46:47">
      <c r="AT19484" s="690"/>
      <c r="AU19484" s="690"/>
    </row>
    <row r="19485" spans="46:47">
      <c r="AT19485" s="690"/>
      <c r="AU19485" s="690"/>
    </row>
    <row r="19486" spans="46:47">
      <c r="AT19486" s="690"/>
      <c r="AU19486" s="690"/>
    </row>
    <row r="19487" spans="46:47">
      <c r="AT19487" s="690"/>
      <c r="AU19487" s="690"/>
    </row>
    <row r="19488" spans="46:47">
      <c r="AT19488" s="690"/>
      <c r="AU19488" s="690"/>
    </row>
    <row r="19489" spans="46:47">
      <c r="AT19489" s="690"/>
      <c r="AU19489" s="690"/>
    </row>
    <row r="19490" spans="46:47">
      <c r="AT19490" s="690"/>
      <c r="AU19490" s="690"/>
    </row>
    <row r="19491" spans="46:47">
      <c r="AT19491" s="690"/>
      <c r="AU19491" s="690"/>
    </row>
    <row r="19492" spans="46:47">
      <c r="AT19492" s="690"/>
      <c r="AU19492" s="690"/>
    </row>
    <row r="19493" spans="46:47">
      <c r="AT19493" s="690"/>
      <c r="AU19493" s="690"/>
    </row>
    <row r="19494" spans="46:47">
      <c r="AT19494" s="690"/>
      <c r="AU19494" s="690"/>
    </row>
    <row r="19495" spans="46:47">
      <c r="AT19495" s="690"/>
      <c r="AU19495" s="690"/>
    </row>
    <row r="19496" spans="46:47">
      <c r="AT19496" s="690"/>
      <c r="AU19496" s="690"/>
    </row>
    <row r="19497" spans="46:47">
      <c r="AT19497" s="690"/>
      <c r="AU19497" s="690"/>
    </row>
    <row r="19498" spans="46:47">
      <c r="AT19498" s="690"/>
      <c r="AU19498" s="690"/>
    </row>
    <row r="19499" spans="46:47">
      <c r="AT19499" s="690"/>
      <c r="AU19499" s="690"/>
    </row>
    <row r="19500" spans="46:47">
      <c r="AT19500" s="690"/>
      <c r="AU19500" s="690"/>
    </row>
    <row r="19501" spans="46:47">
      <c r="AT19501" s="690"/>
      <c r="AU19501" s="690"/>
    </row>
    <row r="19502" spans="46:47">
      <c r="AT19502" s="690"/>
      <c r="AU19502" s="690"/>
    </row>
    <row r="19503" spans="46:47">
      <c r="AT19503" s="690"/>
      <c r="AU19503" s="690"/>
    </row>
    <row r="19504" spans="46:47">
      <c r="AT19504" s="690"/>
      <c r="AU19504" s="690"/>
    </row>
    <row r="19505" spans="46:47">
      <c r="AT19505" s="690"/>
      <c r="AU19505" s="690"/>
    </row>
    <row r="19506" spans="46:47">
      <c r="AT19506" s="690"/>
      <c r="AU19506" s="690"/>
    </row>
    <row r="19507" spans="46:47">
      <c r="AT19507" s="690"/>
      <c r="AU19507" s="690"/>
    </row>
    <row r="19508" spans="46:47">
      <c r="AT19508" s="690"/>
      <c r="AU19508" s="690"/>
    </row>
    <row r="19509" spans="46:47">
      <c r="AT19509" s="690"/>
      <c r="AU19509" s="690"/>
    </row>
    <row r="19510" spans="46:47">
      <c r="AT19510" s="690"/>
      <c r="AU19510" s="690"/>
    </row>
    <row r="19511" spans="46:47">
      <c r="AT19511" s="690"/>
      <c r="AU19511" s="690"/>
    </row>
    <row r="19512" spans="46:47">
      <c r="AT19512" s="690"/>
      <c r="AU19512" s="690"/>
    </row>
    <row r="19513" spans="46:47">
      <c r="AT19513" s="690"/>
      <c r="AU19513" s="690"/>
    </row>
    <row r="19514" spans="46:47">
      <c r="AT19514" s="690"/>
      <c r="AU19514" s="690"/>
    </row>
    <row r="19515" spans="46:47">
      <c r="AT19515" s="690"/>
      <c r="AU19515" s="690"/>
    </row>
    <row r="19516" spans="46:47">
      <c r="AT19516" s="690"/>
      <c r="AU19516" s="690"/>
    </row>
    <row r="19517" spans="46:47">
      <c r="AT19517" s="690"/>
      <c r="AU19517" s="690"/>
    </row>
    <row r="19518" spans="46:47">
      <c r="AT19518" s="690"/>
      <c r="AU19518" s="690"/>
    </row>
    <row r="19519" spans="46:47">
      <c r="AT19519" s="690"/>
      <c r="AU19519" s="690"/>
    </row>
    <row r="19520" spans="46:47">
      <c r="AT19520" s="690"/>
      <c r="AU19520" s="690"/>
    </row>
    <row r="19521" spans="46:47">
      <c r="AT19521" s="690"/>
      <c r="AU19521" s="690"/>
    </row>
    <row r="19522" spans="46:47">
      <c r="AT19522" s="690"/>
      <c r="AU19522" s="690"/>
    </row>
    <row r="19523" spans="46:47">
      <c r="AT19523" s="690"/>
      <c r="AU19523" s="690"/>
    </row>
    <row r="19524" spans="46:47">
      <c r="AT19524" s="690"/>
      <c r="AU19524" s="690"/>
    </row>
    <row r="19525" spans="46:47">
      <c r="AT19525" s="690"/>
      <c r="AU19525" s="690"/>
    </row>
    <row r="19526" spans="46:47">
      <c r="AT19526" s="690"/>
      <c r="AU19526" s="690"/>
    </row>
    <row r="19527" spans="46:47">
      <c r="AT19527" s="690"/>
      <c r="AU19527" s="690"/>
    </row>
    <row r="19528" spans="46:47">
      <c r="AT19528" s="690"/>
      <c r="AU19528" s="690"/>
    </row>
    <row r="19529" spans="46:47">
      <c r="AT19529" s="690"/>
      <c r="AU19529" s="690"/>
    </row>
    <row r="19530" spans="46:47">
      <c r="AT19530" s="690"/>
      <c r="AU19530" s="690"/>
    </row>
    <row r="19531" spans="46:47">
      <c r="AT19531" s="690"/>
      <c r="AU19531" s="690"/>
    </row>
    <row r="19532" spans="46:47">
      <c r="AT19532" s="690"/>
      <c r="AU19532" s="690"/>
    </row>
    <row r="19533" spans="46:47">
      <c r="AT19533" s="690"/>
      <c r="AU19533" s="690"/>
    </row>
    <row r="19534" spans="46:47">
      <c r="AT19534" s="690"/>
      <c r="AU19534" s="690"/>
    </row>
    <row r="19535" spans="46:47">
      <c r="AT19535" s="690"/>
      <c r="AU19535" s="690"/>
    </row>
    <row r="19536" spans="46:47">
      <c r="AT19536" s="690"/>
      <c r="AU19536" s="690"/>
    </row>
    <row r="19537" spans="46:47">
      <c r="AT19537" s="690"/>
      <c r="AU19537" s="690"/>
    </row>
    <row r="19538" spans="46:47">
      <c r="AT19538" s="690"/>
      <c r="AU19538" s="690"/>
    </row>
    <row r="19539" spans="46:47">
      <c r="AT19539" s="690"/>
      <c r="AU19539" s="690"/>
    </row>
    <row r="19540" spans="46:47">
      <c r="AT19540" s="690"/>
      <c r="AU19540" s="690"/>
    </row>
    <row r="19541" spans="46:47">
      <c r="AT19541" s="690"/>
      <c r="AU19541" s="690"/>
    </row>
    <row r="19542" spans="46:47">
      <c r="AT19542" s="690"/>
      <c r="AU19542" s="690"/>
    </row>
    <row r="19543" spans="46:47">
      <c r="AT19543" s="690"/>
      <c r="AU19543" s="690"/>
    </row>
    <row r="19544" spans="46:47">
      <c r="AT19544" s="690"/>
      <c r="AU19544" s="690"/>
    </row>
    <row r="19545" spans="46:47">
      <c r="AT19545" s="690"/>
      <c r="AU19545" s="690"/>
    </row>
    <row r="19546" spans="46:47">
      <c r="AT19546" s="690"/>
      <c r="AU19546" s="690"/>
    </row>
    <row r="19547" spans="46:47">
      <c r="AT19547" s="690"/>
      <c r="AU19547" s="690"/>
    </row>
    <row r="19548" spans="46:47">
      <c r="AT19548" s="690"/>
      <c r="AU19548" s="690"/>
    </row>
    <row r="19549" spans="46:47">
      <c r="AT19549" s="690"/>
      <c r="AU19549" s="690"/>
    </row>
    <row r="19550" spans="46:47">
      <c r="AT19550" s="690"/>
      <c r="AU19550" s="690"/>
    </row>
    <row r="19551" spans="46:47">
      <c r="AT19551" s="690"/>
      <c r="AU19551" s="690"/>
    </row>
    <row r="19552" spans="46:47">
      <c r="AT19552" s="690"/>
      <c r="AU19552" s="690"/>
    </row>
    <row r="19553" spans="46:47">
      <c r="AT19553" s="690"/>
      <c r="AU19553" s="690"/>
    </row>
    <row r="19554" spans="46:47">
      <c r="AT19554" s="690"/>
      <c r="AU19554" s="690"/>
    </row>
    <row r="19555" spans="46:47">
      <c r="AT19555" s="690"/>
      <c r="AU19555" s="690"/>
    </row>
    <row r="19556" spans="46:47">
      <c r="AT19556" s="690"/>
      <c r="AU19556" s="690"/>
    </row>
    <row r="19557" spans="46:47">
      <c r="AT19557" s="690"/>
      <c r="AU19557" s="690"/>
    </row>
    <row r="19558" spans="46:47">
      <c r="AT19558" s="690"/>
      <c r="AU19558" s="690"/>
    </row>
    <row r="19559" spans="46:47">
      <c r="AT19559" s="690"/>
      <c r="AU19559" s="690"/>
    </row>
    <row r="19560" spans="46:47">
      <c r="AT19560" s="690"/>
      <c r="AU19560" s="690"/>
    </row>
    <row r="19561" spans="46:47">
      <c r="AT19561" s="690"/>
      <c r="AU19561" s="690"/>
    </row>
    <row r="19562" spans="46:47">
      <c r="AT19562" s="690"/>
      <c r="AU19562" s="690"/>
    </row>
    <row r="19563" spans="46:47">
      <c r="AT19563" s="690"/>
      <c r="AU19563" s="690"/>
    </row>
    <row r="19564" spans="46:47">
      <c r="AT19564" s="690"/>
      <c r="AU19564" s="690"/>
    </row>
    <row r="19565" spans="46:47">
      <c r="AT19565" s="690"/>
      <c r="AU19565" s="690"/>
    </row>
    <row r="19566" spans="46:47">
      <c r="AT19566" s="690"/>
      <c r="AU19566" s="690"/>
    </row>
    <row r="19567" spans="46:47">
      <c r="AT19567" s="690"/>
      <c r="AU19567" s="690"/>
    </row>
    <row r="19568" spans="46:47">
      <c r="AT19568" s="690"/>
      <c r="AU19568" s="690"/>
    </row>
    <row r="19569" spans="46:47">
      <c r="AT19569" s="690"/>
      <c r="AU19569" s="690"/>
    </row>
    <row r="19570" spans="46:47">
      <c r="AT19570" s="690"/>
      <c r="AU19570" s="690"/>
    </row>
    <row r="19571" spans="46:47">
      <c r="AT19571" s="690"/>
      <c r="AU19571" s="690"/>
    </row>
    <row r="19572" spans="46:47">
      <c r="AT19572" s="690"/>
      <c r="AU19572" s="690"/>
    </row>
    <row r="19573" spans="46:47">
      <c r="AT19573" s="690"/>
      <c r="AU19573" s="690"/>
    </row>
    <row r="19574" spans="46:47">
      <c r="AT19574" s="690"/>
      <c r="AU19574" s="690"/>
    </row>
    <row r="19575" spans="46:47">
      <c r="AT19575" s="690"/>
      <c r="AU19575" s="690"/>
    </row>
    <row r="19576" spans="46:47">
      <c r="AT19576" s="690"/>
      <c r="AU19576" s="690"/>
    </row>
    <row r="19577" spans="46:47">
      <c r="AT19577" s="690"/>
      <c r="AU19577" s="690"/>
    </row>
    <row r="19578" spans="46:47">
      <c r="AT19578" s="690"/>
      <c r="AU19578" s="690"/>
    </row>
    <row r="19579" spans="46:47">
      <c r="AT19579" s="690"/>
      <c r="AU19579" s="690"/>
    </row>
    <row r="19580" spans="46:47">
      <c r="AT19580" s="690"/>
      <c r="AU19580" s="690"/>
    </row>
    <row r="19581" spans="46:47">
      <c r="AT19581" s="690"/>
      <c r="AU19581" s="690"/>
    </row>
    <row r="19582" spans="46:47">
      <c r="AT19582" s="690"/>
      <c r="AU19582" s="690"/>
    </row>
    <row r="19583" spans="46:47">
      <c r="AT19583" s="690"/>
      <c r="AU19583" s="690"/>
    </row>
    <row r="19584" spans="46:47">
      <c r="AT19584" s="690"/>
      <c r="AU19584" s="690"/>
    </row>
    <row r="19585" spans="46:47">
      <c r="AT19585" s="690"/>
      <c r="AU19585" s="690"/>
    </row>
    <row r="19586" spans="46:47">
      <c r="AT19586" s="690"/>
      <c r="AU19586" s="690"/>
    </row>
    <row r="19587" spans="46:47">
      <c r="AT19587" s="690"/>
      <c r="AU19587" s="690"/>
    </row>
    <row r="19588" spans="46:47">
      <c r="AT19588" s="690"/>
      <c r="AU19588" s="690"/>
    </row>
    <row r="19589" spans="46:47">
      <c r="AT19589" s="690"/>
      <c r="AU19589" s="690"/>
    </row>
    <row r="19590" spans="46:47">
      <c r="AT19590" s="690"/>
      <c r="AU19590" s="690"/>
    </row>
    <row r="19591" spans="46:47">
      <c r="AT19591" s="690"/>
      <c r="AU19591" s="690"/>
    </row>
    <row r="19592" spans="46:47">
      <c r="AT19592" s="690"/>
      <c r="AU19592" s="690"/>
    </row>
    <row r="19593" spans="46:47">
      <c r="AT19593" s="690"/>
      <c r="AU19593" s="690"/>
    </row>
    <row r="19594" spans="46:47">
      <c r="AT19594" s="690"/>
      <c r="AU19594" s="690"/>
    </row>
    <row r="19595" spans="46:47">
      <c r="AT19595" s="690"/>
      <c r="AU19595" s="690"/>
    </row>
    <row r="19596" spans="46:47">
      <c r="AT19596" s="690"/>
      <c r="AU19596" s="690"/>
    </row>
    <row r="19597" spans="46:47">
      <c r="AT19597" s="690"/>
      <c r="AU19597" s="690"/>
    </row>
    <row r="19598" spans="46:47">
      <c r="AT19598" s="690"/>
      <c r="AU19598" s="690"/>
    </row>
    <row r="19599" spans="46:47">
      <c r="AT19599" s="690"/>
      <c r="AU19599" s="690"/>
    </row>
    <row r="19600" spans="46:47">
      <c r="AT19600" s="690"/>
      <c r="AU19600" s="690"/>
    </row>
    <row r="19601" spans="46:47">
      <c r="AT19601" s="690"/>
      <c r="AU19601" s="690"/>
    </row>
    <row r="19602" spans="46:47">
      <c r="AT19602" s="690"/>
      <c r="AU19602" s="690"/>
    </row>
    <row r="19603" spans="46:47">
      <c r="AT19603" s="690"/>
      <c r="AU19603" s="690"/>
    </row>
    <row r="19604" spans="46:47">
      <c r="AT19604" s="690"/>
      <c r="AU19604" s="690"/>
    </row>
    <row r="19605" spans="46:47">
      <c r="AT19605" s="690"/>
      <c r="AU19605" s="690"/>
    </row>
    <row r="19606" spans="46:47">
      <c r="AT19606" s="690"/>
      <c r="AU19606" s="690"/>
    </row>
    <row r="19607" spans="46:47">
      <c r="AT19607" s="690"/>
      <c r="AU19607" s="690"/>
    </row>
    <row r="19608" spans="46:47">
      <c r="AT19608" s="690"/>
      <c r="AU19608" s="690"/>
    </row>
    <row r="19609" spans="46:47">
      <c r="AT19609" s="690"/>
      <c r="AU19609" s="690"/>
    </row>
    <row r="19610" spans="46:47">
      <c r="AT19610" s="690"/>
      <c r="AU19610" s="690"/>
    </row>
    <row r="19611" spans="46:47">
      <c r="AT19611" s="690"/>
      <c r="AU19611" s="690"/>
    </row>
    <row r="19612" spans="46:47">
      <c r="AT19612" s="690"/>
      <c r="AU19612" s="690"/>
    </row>
    <row r="19613" spans="46:47">
      <c r="AT19613" s="690"/>
      <c r="AU19613" s="690"/>
    </row>
    <row r="19614" spans="46:47">
      <c r="AT19614" s="690"/>
      <c r="AU19614" s="690"/>
    </row>
    <row r="19615" spans="46:47">
      <c r="AT19615" s="690"/>
      <c r="AU19615" s="690"/>
    </row>
    <row r="19616" spans="46:47">
      <c r="AT19616" s="690"/>
      <c r="AU19616" s="690"/>
    </row>
    <row r="19617" spans="46:47">
      <c r="AT19617" s="690"/>
      <c r="AU19617" s="690"/>
    </row>
    <row r="19618" spans="46:47">
      <c r="AT19618" s="690"/>
      <c r="AU19618" s="690"/>
    </row>
    <row r="19619" spans="46:47">
      <c r="AT19619" s="690"/>
      <c r="AU19619" s="690"/>
    </row>
    <row r="19620" spans="46:47">
      <c r="AT19620" s="690"/>
      <c r="AU19620" s="690"/>
    </row>
    <row r="19621" spans="46:47">
      <c r="AT19621" s="690"/>
      <c r="AU19621" s="690"/>
    </row>
    <row r="19622" spans="46:47">
      <c r="AT19622" s="690"/>
      <c r="AU19622" s="690"/>
    </row>
    <row r="19623" spans="46:47">
      <c r="AT19623" s="690"/>
      <c r="AU19623" s="690"/>
    </row>
    <row r="19624" spans="46:47">
      <c r="AT19624" s="690"/>
      <c r="AU19624" s="690"/>
    </row>
    <row r="19625" spans="46:47">
      <c r="AT19625" s="690"/>
      <c r="AU19625" s="690"/>
    </row>
    <row r="19626" spans="46:47">
      <c r="AT19626" s="690"/>
      <c r="AU19626" s="690"/>
    </row>
    <row r="19627" spans="46:47">
      <c r="AT19627" s="690"/>
      <c r="AU19627" s="690"/>
    </row>
    <row r="19628" spans="46:47">
      <c r="AT19628" s="690"/>
      <c r="AU19628" s="690"/>
    </row>
    <row r="19629" spans="46:47">
      <c r="AT19629" s="690"/>
      <c r="AU19629" s="690"/>
    </row>
    <row r="19630" spans="46:47">
      <c r="AT19630" s="690"/>
      <c r="AU19630" s="690"/>
    </row>
    <row r="19631" spans="46:47">
      <c r="AT19631" s="690"/>
      <c r="AU19631" s="690"/>
    </row>
    <row r="19632" spans="46:47">
      <c r="AT19632" s="690"/>
      <c r="AU19632" s="690"/>
    </row>
    <row r="19633" spans="46:47">
      <c r="AT19633" s="690"/>
      <c r="AU19633" s="690"/>
    </row>
    <row r="19634" spans="46:47">
      <c r="AT19634" s="690"/>
      <c r="AU19634" s="690"/>
    </row>
    <row r="19635" spans="46:47">
      <c r="AT19635" s="690"/>
      <c r="AU19635" s="690"/>
    </row>
    <row r="19636" spans="46:47">
      <c r="AT19636" s="690"/>
      <c r="AU19636" s="690"/>
    </row>
    <row r="19637" spans="46:47">
      <c r="AT19637" s="690"/>
      <c r="AU19637" s="690"/>
    </row>
    <row r="19638" spans="46:47">
      <c r="AT19638" s="690"/>
      <c r="AU19638" s="690"/>
    </row>
    <row r="19639" spans="46:47">
      <c r="AT19639" s="690"/>
      <c r="AU19639" s="690"/>
    </row>
    <row r="19640" spans="46:47">
      <c r="AT19640" s="690"/>
      <c r="AU19640" s="690"/>
    </row>
    <row r="19641" spans="46:47">
      <c r="AT19641" s="690"/>
      <c r="AU19641" s="690"/>
    </row>
    <row r="19642" spans="46:47">
      <c r="AT19642" s="690"/>
      <c r="AU19642" s="690"/>
    </row>
    <row r="19643" spans="46:47">
      <c r="AT19643" s="690"/>
      <c r="AU19643" s="690"/>
    </row>
    <row r="19644" spans="46:47">
      <c r="AT19644" s="690"/>
      <c r="AU19644" s="690"/>
    </row>
    <row r="19645" spans="46:47">
      <c r="AT19645" s="690"/>
      <c r="AU19645" s="690"/>
    </row>
    <row r="19646" spans="46:47">
      <c r="AT19646" s="690"/>
      <c r="AU19646" s="690"/>
    </row>
    <row r="19647" spans="46:47">
      <c r="AT19647" s="690"/>
      <c r="AU19647" s="690"/>
    </row>
    <row r="19648" spans="46:47">
      <c r="AT19648" s="690"/>
      <c r="AU19648" s="690"/>
    </row>
    <row r="19649" spans="46:47">
      <c r="AT19649" s="690"/>
      <c r="AU19649" s="690"/>
    </row>
    <row r="19650" spans="46:47">
      <c r="AT19650" s="690"/>
      <c r="AU19650" s="690"/>
    </row>
    <row r="19651" spans="46:47">
      <c r="AT19651" s="690"/>
      <c r="AU19651" s="690"/>
    </row>
    <row r="19652" spans="46:47">
      <c r="AT19652" s="690"/>
      <c r="AU19652" s="690"/>
    </row>
    <row r="19653" spans="46:47">
      <c r="AT19653" s="690"/>
      <c r="AU19653" s="690"/>
    </row>
    <row r="19654" spans="46:47">
      <c r="AT19654" s="690"/>
      <c r="AU19654" s="690"/>
    </row>
    <row r="19655" spans="46:47">
      <c r="AT19655" s="690"/>
      <c r="AU19655" s="690"/>
    </row>
    <row r="19656" spans="46:47">
      <c r="AT19656" s="690"/>
      <c r="AU19656" s="690"/>
    </row>
    <row r="19657" spans="46:47">
      <c r="AT19657" s="690"/>
      <c r="AU19657" s="690"/>
    </row>
    <row r="19658" spans="46:47">
      <c r="AT19658" s="690"/>
      <c r="AU19658" s="690"/>
    </row>
    <row r="19659" spans="46:47">
      <c r="AT19659" s="690"/>
      <c r="AU19659" s="690"/>
    </row>
    <row r="19660" spans="46:47">
      <c r="AT19660" s="690"/>
      <c r="AU19660" s="690"/>
    </row>
    <row r="19661" spans="46:47">
      <c r="AT19661" s="690"/>
      <c r="AU19661" s="690"/>
    </row>
    <row r="19662" spans="46:47">
      <c r="AT19662" s="690"/>
      <c r="AU19662" s="690"/>
    </row>
    <row r="19663" spans="46:47">
      <c r="AT19663" s="690"/>
      <c r="AU19663" s="690"/>
    </row>
    <row r="19664" spans="46:47">
      <c r="AT19664" s="690"/>
      <c r="AU19664" s="690"/>
    </row>
    <row r="19665" spans="46:47">
      <c r="AT19665" s="690"/>
      <c r="AU19665" s="690"/>
    </row>
    <row r="19666" spans="46:47">
      <c r="AT19666" s="690"/>
      <c r="AU19666" s="690"/>
    </row>
    <row r="19667" spans="46:47">
      <c r="AT19667" s="690"/>
      <c r="AU19667" s="690"/>
    </row>
    <row r="19668" spans="46:47">
      <c r="AT19668" s="690"/>
      <c r="AU19668" s="690"/>
    </row>
    <row r="19669" spans="46:47">
      <c r="AT19669" s="690"/>
      <c r="AU19669" s="690"/>
    </row>
    <row r="19670" spans="46:47">
      <c r="AT19670" s="690"/>
      <c r="AU19670" s="690"/>
    </row>
    <row r="19671" spans="46:47">
      <c r="AT19671" s="690"/>
      <c r="AU19671" s="690"/>
    </row>
    <row r="19672" spans="46:47">
      <c r="AT19672" s="690"/>
      <c r="AU19672" s="690"/>
    </row>
    <row r="19673" spans="46:47">
      <c r="AT19673" s="690"/>
      <c r="AU19673" s="690"/>
    </row>
    <row r="19674" spans="46:47">
      <c r="AT19674" s="690"/>
      <c r="AU19674" s="690"/>
    </row>
    <row r="19675" spans="46:47">
      <c r="AT19675" s="690"/>
      <c r="AU19675" s="690"/>
    </row>
    <row r="19676" spans="46:47">
      <c r="AT19676" s="690"/>
      <c r="AU19676" s="690"/>
    </row>
    <row r="19677" spans="46:47">
      <c r="AT19677" s="690"/>
      <c r="AU19677" s="690"/>
    </row>
    <row r="19678" spans="46:47">
      <c r="AT19678" s="690"/>
      <c r="AU19678" s="690"/>
    </row>
    <row r="19679" spans="46:47">
      <c r="AT19679" s="690"/>
      <c r="AU19679" s="690"/>
    </row>
    <row r="19680" spans="46:47">
      <c r="AT19680" s="690"/>
      <c r="AU19680" s="690"/>
    </row>
    <row r="19681" spans="46:47">
      <c r="AT19681" s="690"/>
      <c r="AU19681" s="690"/>
    </row>
    <row r="19682" spans="46:47">
      <c r="AT19682" s="690"/>
      <c r="AU19682" s="690"/>
    </row>
    <row r="19683" spans="46:47">
      <c r="AT19683" s="690"/>
      <c r="AU19683" s="690"/>
    </row>
    <row r="19684" spans="46:47">
      <c r="AT19684" s="690"/>
      <c r="AU19684" s="690"/>
    </row>
    <row r="19685" spans="46:47">
      <c r="AT19685" s="690"/>
      <c r="AU19685" s="690"/>
    </row>
    <row r="19686" spans="46:47">
      <c r="AT19686" s="690"/>
      <c r="AU19686" s="690"/>
    </row>
    <row r="19687" spans="46:47">
      <c r="AT19687" s="690"/>
      <c r="AU19687" s="690"/>
    </row>
    <row r="19688" spans="46:47">
      <c r="AT19688" s="690"/>
      <c r="AU19688" s="690"/>
    </row>
    <row r="19689" spans="46:47">
      <c r="AT19689" s="690"/>
      <c r="AU19689" s="690"/>
    </row>
    <row r="19690" spans="46:47">
      <c r="AT19690" s="690"/>
      <c r="AU19690" s="690"/>
    </row>
    <row r="19691" spans="46:47">
      <c r="AT19691" s="690"/>
      <c r="AU19691" s="690"/>
    </row>
    <row r="19692" spans="46:47">
      <c r="AT19692" s="690"/>
      <c r="AU19692" s="690"/>
    </row>
    <row r="19693" spans="46:47">
      <c r="AT19693" s="690"/>
      <c r="AU19693" s="690"/>
    </row>
    <row r="19694" spans="46:47">
      <c r="AT19694" s="690"/>
      <c r="AU19694" s="690"/>
    </row>
    <row r="19695" spans="46:47">
      <c r="AT19695" s="690"/>
      <c r="AU19695" s="690"/>
    </row>
    <row r="19696" spans="46:47">
      <c r="AT19696" s="690"/>
      <c r="AU19696" s="690"/>
    </row>
    <row r="19697" spans="46:47">
      <c r="AT19697" s="690"/>
      <c r="AU19697" s="690"/>
    </row>
    <row r="19698" spans="46:47">
      <c r="AT19698" s="690"/>
      <c r="AU19698" s="690"/>
    </row>
    <row r="19699" spans="46:47">
      <c r="AT19699" s="690"/>
      <c r="AU19699" s="690"/>
    </row>
    <row r="19700" spans="46:47">
      <c r="AT19700" s="690"/>
      <c r="AU19700" s="690"/>
    </row>
    <row r="19701" spans="46:47">
      <c r="AT19701" s="690"/>
      <c r="AU19701" s="690"/>
    </row>
    <row r="19702" spans="46:47">
      <c r="AT19702" s="690"/>
      <c r="AU19702" s="690"/>
    </row>
    <row r="19703" spans="46:47">
      <c r="AT19703" s="690"/>
      <c r="AU19703" s="690"/>
    </row>
    <row r="19704" spans="46:47">
      <c r="AT19704" s="690"/>
      <c r="AU19704" s="690"/>
    </row>
    <row r="19705" spans="46:47">
      <c r="AT19705" s="690"/>
      <c r="AU19705" s="690"/>
    </row>
    <row r="19706" spans="46:47">
      <c r="AT19706" s="690"/>
      <c r="AU19706" s="690"/>
    </row>
    <row r="19707" spans="46:47">
      <c r="AT19707" s="690"/>
      <c r="AU19707" s="690"/>
    </row>
    <row r="19708" spans="46:47">
      <c r="AT19708" s="690"/>
      <c r="AU19708" s="690"/>
    </row>
    <row r="19709" spans="46:47">
      <c r="AT19709" s="690"/>
      <c r="AU19709" s="690"/>
    </row>
    <row r="19710" spans="46:47">
      <c r="AT19710" s="690"/>
      <c r="AU19710" s="690"/>
    </row>
    <row r="19711" spans="46:47">
      <c r="AT19711" s="690"/>
      <c r="AU19711" s="690"/>
    </row>
    <row r="19712" spans="46:47">
      <c r="AT19712" s="690"/>
      <c r="AU19712" s="690"/>
    </row>
    <row r="19713" spans="46:47">
      <c r="AT19713" s="690"/>
      <c r="AU19713" s="690"/>
    </row>
    <row r="19714" spans="46:47">
      <c r="AT19714" s="690"/>
      <c r="AU19714" s="690"/>
    </row>
    <row r="19715" spans="46:47">
      <c r="AT19715" s="690"/>
      <c r="AU19715" s="690"/>
    </row>
    <row r="19716" spans="46:47">
      <c r="AT19716" s="690"/>
      <c r="AU19716" s="690"/>
    </row>
    <row r="19717" spans="46:47">
      <c r="AT19717" s="690"/>
      <c r="AU19717" s="690"/>
    </row>
    <row r="19718" spans="46:47">
      <c r="AT19718" s="690"/>
      <c r="AU19718" s="690"/>
    </row>
    <row r="19719" spans="46:47">
      <c r="AT19719" s="690"/>
      <c r="AU19719" s="690"/>
    </row>
    <row r="19720" spans="46:47">
      <c r="AT19720" s="690"/>
      <c r="AU19720" s="690"/>
    </row>
    <row r="19721" spans="46:47">
      <c r="AT19721" s="690"/>
      <c r="AU19721" s="690"/>
    </row>
    <row r="19722" spans="46:47">
      <c r="AT19722" s="690"/>
      <c r="AU19722" s="690"/>
    </row>
    <row r="19723" spans="46:47">
      <c r="AT19723" s="690"/>
      <c r="AU19723" s="690"/>
    </row>
    <row r="19724" spans="46:47">
      <c r="AT19724" s="690"/>
      <c r="AU19724" s="690"/>
    </row>
    <row r="19725" spans="46:47">
      <c r="AT19725" s="690"/>
      <c r="AU19725" s="690"/>
    </row>
    <row r="19726" spans="46:47">
      <c r="AT19726" s="690"/>
      <c r="AU19726" s="690"/>
    </row>
    <row r="19727" spans="46:47">
      <c r="AT19727" s="690"/>
      <c r="AU19727" s="690"/>
    </row>
    <row r="19728" spans="46:47">
      <c r="AT19728" s="690"/>
      <c r="AU19728" s="690"/>
    </row>
    <row r="19729" spans="46:47">
      <c r="AT19729" s="690"/>
      <c r="AU19729" s="690"/>
    </row>
    <row r="19730" spans="46:47">
      <c r="AT19730" s="690"/>
      <c r="AU19730" s="690"/>
    </row>
    <row r="19731" spans="46:47">
      <c r="AT19731" s="690"/>
      <c r="AU19731" s="690"/>
    </row>
    <row r="19732" spans="46:47">
      <c r="AT19732" s="690"/>
      <c r="AU19732" s="690"/>
    </row>
    <row r="19733" spans="46:47">
      <c r="AT19733" s="690"/>
      <c r="AU19733" s="690"/>
    </row>
    <row r="19734" spans="46:47">
      <c r="AT19734" s="690"/>
      <c r="AU19734" s="690"/>
    </row>
    <row r="19735" spans="46:47">
      <c r="AT19735" s="690"/>
      <c r="AU19735" s="690"/>
    </row>
    <row r="19736" spans="46:47">
      <c r="AT19736" s="690"/>
      <c r="AU19736" s="690"/>
    </row>
    <row r="19737" spans="46:47">
      <c r="AT19737" s="690"/>
      <c r="AU19737" s="690"/>
    </row>
    <row r="19738" spans="46:47">
      <c r="AT19738" s="690"/>
      <c r="AU19738" s="690"/>
    </row>
    <row r="19739" spans="46:47">
      <c r="AT19739" s="690"/>
      <c r="AU19739" s="690"/>
    </row>
    <row r="19740" spans="46:47">
      <c r="AT19740" s="690"/>
      <c r="AU19740" s="690"/>
    </row>
    <row r="19741" spans="46:47">
      <c r="AT19741" s="690"/>
      <c r="AU19741" s="690"/>
    </row>
    <row r="19742" spans="46:47">
      <c r="AT19742" s="690"/>
      <c r="AU19742" s="690"/>
    </row>
    <row r="19743" spans="46:47">
      <c r="AT19743" s="690"/>
      <c r="AU19743" s="690"/>
    </row>
    <row r="19744" spans="46:47">
      <c r="AT19744" s="690"/>
      <c r="AU19744" s="690"/>
    </row>
    <row r="19745" spans="46:47">
      <c r="AT19745" s="690"/>
      <c r="AU19745" s="690"/>
    </row>
    <row r="19746" spans="46:47">
      <c r="AT19746" s="690"/>
      <c r="AU19746" s="690"/>
    </row>
    <row r="19747" spans="46:47">
      <c r="AT19747" s="690"/>
      <c r="AU19747" s="690"/>
    </row>
    <row r="19748" spans="46:47">
      <c r="AT19748" s="690"/>
      <c r="AU19748" s="690"/>
    </row>
    <row r="19749" spans="46:47">
      <c r="AT19749" s="690"/>
      <c r="AU19749" s="690"/>
    </row>
    <row r="19750" spans="46:47">
      <c r="AT19750" s="690"/>
      <c r="AU19750" s="690"/>
    </row>
    <row r="19751" spans="46:47">
      <c r="AT19751" s="690"/>
      <c r="AU19751" s="690"/>
    </row>
    <row r="19752" spans="46:47">
      <c r="AT19752" s="690"/>
      <c r="AU19752" s="690"/>
    </row>
    <row r="19753" spans="46:47">
      <c r="AT19753" s="690"/>
      <c r="AU19753" s="690"/>
    </row>
    <row r="19754" spans="46:47">
      <c r="AT19754" s="690"/>
      <c r="AU19754" s="690"/>
    </row>
    <row r="19755" spans="46:47">
      <c r="AT19755" s="690"/>
      <c r="AU19755" s="690"/>
    </row>
    <row r="19756" spans="46:47">
      <c r="AT19756" s="690"/>
      <c r="AU19756" s="690"/>
    </row>
    <row r="19757" spans="46:47">
      <c r="AT19757" s="690"/>
      <c r="AU19757" s="690"/>
    </row>
    <row r="19758" spans="46:47">
      <c r="AT19758" s="690"/>
      <c r="AU19758" s="690"/>
    </row>
    <row r="19759" spans="46:47">
      <c r="AT19759" s="690"/>
      <c r="AU19759" s="690"/>
    </row>
    <row r="19760" spans="46:47">
      <c r="AT19760" s="690"/>
      <c r="AU19760" s="690"/>
    </row>
    <row r="19761" spans="46:47">
      <c r="AT19761" s="690"/>
      <c r="AU19761" s="690"/>
    </row>
    <row r="19762" spans="46:47">
      <c r="AT19762" s="690"/>
      <c r="AU19762" s="690"/>
    </row>
    <row r="19763" spans="46:47">
      <c r="AT19763" s="690"/>
      <c r="AU19763" s="690"/>
    </row>
    <row r="19764" spans="46:47">
      <c r="AT19764" s="690"/>
      <c r="AU19764" s="690"/>
    </row>
    <row r="19765" spans="46:47">
      <c r="AT19765" s="690"/>
      <c r="AU19765" s="690"/>
    </row>
    <row r="19766" spans="46:47">
      <c r="AT19766" s="690"/>
      <c r="AU19766" s="690"/>
    </row>
    <row r="19767" spans="46:47">
      <c r="AT19767" s="690"/>
      <c r="AU19767" s="690"/>
    </row>
    <row r="19768" spans="46:47">
      <c r="AT19768" s="690"/>
      <c r="AU19768" s="690"/>
    </row>
    <row r="19769" spans="46:47">
      <c r="AT19769" s="690"/>
      <c r="AU19769" s="690"/>
    </row>
    <row r="19770" spans="46:47">
      <c r="AT19770" s="690"/>
      <c r="AU19770" s="690"/>
    </row>
    <row r="19771" spans="46:47">
      <c r="AT19771" s="690"/>
      <c r="AU19771" s="690"/>
    </row>
    <row r="19772" spans="46:47">
      <c r="AT19772" s="690"/>
      <c r="AU19772" s="690"/>
    </row>
    <row r="19773" spans="46:47">
      <c r="AT19773" s="690"/>
      <c r="AU19773" s="690"/>
    </row>
    <row r="19774" spans="46:47">
      <c r="AT19774" s="690"/>
      <c r="AU19774" s="690"/>
    </row>
    <row r="19775" spans="46:47">
      <c r="AT19775" s="690"/>
      <c r="AU19775" s="690"/>
    </row>
    <row r="19776" spans="46:47">
      <c r="AT19776" s="690"/>
      <c r="AU19776" s="690"/>
    </row>
    <row r="19777" spans="46:47">
      <c r="AT19777" s="690"/>
      <c r="AU19777" s="690"/>
    </row>
    <row r="19778" spans="46:47">
      <c r="AT19778" s="690"/>
      <c r="AU19778" s="690"/>
    </row>
    <row r="19779" spans="46:47">
      <c r="AT19779" s="690"/>
      <c r="AU19779" s="690"/>
    </row>
    <row r="19780" spans="46:47">
      <c r="AT19780" s="690"/>
      <c r="AU19780" s="690"/>
    </row>
    <row r="19781" spans="46:47">
      <c r="AT19781" s="690"/>
      <c r="AU19781" s="690"/>
    </row>
    <row r="19782" spans="46:47">
      <c r="AT19782" s="690"/>
      <c r="AU19782" s="690"/>
    </row>
    <row r="19783" spans="46:47">
      <c r="AT19783" s="690"/>
      <c r="AU19783" s="690"/>
    </row>
    <row r="19784" spans="46:47">
      <c r="AT19784" s="690"/>
      <c r="AU19784" s="690"/>
    </row>
    <row r="19785" spans="46:47">
      <c r="AT19785" s="690"/>
      <c r="AU19785" s="690"/>
    </row>
    <row r="19786" spans="46:47">
      <c r="AT19786" s="690"/>
      <c r="AU19786" s="690"/>
    </row>
    <row r="19787" spans="46:47">
      <c r="AT19787" s="690"/>
      <c r="AU19787" s="690"/>
    </row>
    <row r="19788" spans="46:47">
      <c r="AT19788" s="690"/>
      <c r="AU19788" s="690"/>
    </row>
    <row r="19789" spans="46:47">
      <c r="AT19789" s="690"/>
      <c r="AU19789" s="690"/>
    </row>
    <row r="19790" spans="46:47">
      <c r="AT19790" s="690"/>
      <c r="AU19790" s="690"/>
    </row>
    <row r="19791" spans="46:47">
      <c r="AT19791" s="690"/>
      <c r="AU19791" s="690"/>
    </row>
    <row r="19792" spans="46:47">
      <c r="AT19792" s="690"/>
      <c r="AU19792" s="690"/>
    </row>
    <row r="19793" spans="46:47">
      <c r="AT19793" s="690"/>
      <c r="AU19793" s="690"/>
    </row>
    <row r="19794" spans="46:47">
      <c r="AT19794" s="690"/>
      <c r="AU19794" s="690"/>
    </row>
    <row r="19795" spans="46:47">
      <c r="AT19795" s="690"/>
      <c r="AU19795" s="690"/>
    </row>
    <row r="19796" spans="46:47">
      <c r="AT19796" s="690"/>
      <c r="AU19796" s="690"/>
    </row>
    <row r="19797" spans="46:47">
      <c r="AT19797" s="690"/>
      <c r="AU19797" s="690"/>
    </row>
    <row r="19798" spans="46:47">
      <c r="AT19798" s="690"/>
      <c r="AU19798" s="690"/>
    </row>
    <row r="19799" spans="46:47">
      <c r="AT19799" s="690"/>
      <c r="AU19799" s="690"/>
    </row>
    <row r="19800" spans="46:47">
      <c r="AT19800" s="690"/>
      <c r="AU19800" s="690"/>
    </row>
    <row r="19801" spans="46:47">
      <c r="AT19801" s="690"/>
      <c r="AU19801" s="690"/>
    </row>
    <row r="19802" spans="46:47">
      <c r="AT19802" s="690"/>
      <c r="AU19802" s="690"/>
    </row>
    <row r="19803" spans="46:47">
      <c r="AT19803" s="690"/>
      <c r="AU19803" s="690"/>
    </row>
    <row r="19804" spans="46:47">
      <c r="AT19804" s="690"/>
      <c r="AU19804" s="690"/>
    </row>
    <row r="19805" spans="46:47">
      <c r="AT19805" s="690"/>
      <c r="AU19805" s="690"/>
    </row>
    <row r="19806" spans="46:47">
      <c r="AT19806" s="690"/>
      <c r="AU19806" s="690"/>
    </row>
    <row r="19807" spans="46:47">
      <c r="AT19807" s="690"/>
      <c r="AU19807" s="690"/>
    </row>
    <row r="19808" spans="46:47">
      <c r="AT19808" s="690"/>
      <c r="AU19808" s="690"/>
    </row>
    <row r="19809" spans="46:47">
      <c r="AT19809" s="690"/>
      <c r="AU19809" s="690"/>
    </row>
    <row r="19810" spans="46:47">
      <c r="AT19810" s="690"/>
      <c r="AU19810" s="690"/>
    </row>
    <row r="19811" spans="46:47">
      <c r="AT19811" s="690"/>
      <c r="AU19811" s="690"/>
    </row>
    <row r="19812" spans="46:47">
      <c r="AT19812" s="690"/>
      <c r="AU19812" s="690"/>
    </row>
    <row r="19813" spans="46:47">
      <c r="AT19813" s="690"/>
      <c r="AU19813" s="690"/>
    </row>
    <row r="19814" spans="46:47">
      <c r="AT19814" s="690"/>
      <c r="AU19814" s="690"/>
    </row>
    <row r="19815" spans="46:47">
      <c r="AT19815" s="690"/>
      <c r="AU19815" s="690"/>
    </row>
    <row r="19816" spans="46:47">
      <c r="AT19816" s="690"/>
      <c r="AU19816" s="690"/>
    </row>
    <row r="19817" spans="46:47">
      <c r="AT19817" s="690"/>
      <c r="AU19817" s="690"/>
    </row>
    <row r="19818" spans="46:47">
      <c r="AT19818" s="690"/>
      <c r="AU19818" s="690"/>
    </row>
    <row r="19819" spans="46:47">
      <c r="AT19819" s="690"/>
      <c r="AU19819" s="690"/>
    </row>
    <row r="19820" spans="46:47">
      <c r="AT19820" s="690"/>
      <c r="AU19820" s="690"/>
    </row>
    <row r="19821" spans="46:47">
      <c r="AT19821" s="690"/>
      <c r="AU19821" s="690"/>
    </row>
    <row r="19822" spans="46:47">
      <c r="AT19822" s="690"/>
      <c r="AU19822" s="690"/>
    </row>
    <row r="19823" spans="46:47">
      <c r="AT19823" s="690"/>
      <c r="AU19823" s="690"/>
    </row>
    <row r="19824" spans="46:47">
      <c r="AT19824" s="690"/>
      <c r="AU19824" s="690"/>
    </row>
    <row r="19825" spans="46:47">
      <c r="AT19825" s="690"/>
      <c r="AU19825" s="690"/>
    </row>
    <row r="19826" spans="46:47">
      <c r="AT19826" s="690"/>
      <c r="AU19826" s="690"/>
    </row>
    <row r="19827" spans="46:47">
      <c r="AT19827" s="690"/>
      <c r="AU19827" s="690"/>
    </row>
    <row r="19828" spans="46:47">
      <c r="AT19828" s="690"/>
      <c r="AU19828" s="690"/>
    </row>
    <row r="19829" spans="46:47">
      <c r="AT19829" s="690"/>
      <c r="AU19829" s="690"/>
    </row>
    <row r="19830" spans="46:47">
      <c r="AT19830" s="690"/>
      <c r="AU19830" s="690"/>
    </row>
    <row r="19831" spans="46:47">
      <c r="AT19831" s="690"/>
      <c r="AU19831" s="690"/>
    </row>
    <row r="19832" spans="46:47">
      <c r="AT19832" s="690"/>
      <c r="AU19832" s="690"/>
    </row>
    <row r="19833" spans="46:47">
      <c r="AT19833" s="690"/>
      <c r="AU19833" s="690"/>
    </row>
    <row r="19834" spans="46:47">
      <c r="AT19834" s="690"/>
      <c r="AU19834" s="690"/>
    </row>
    <row r="19835" spans="46:47">
      <c r="AT19835" s="690"/>
      <c r="AU19835" s="690"/>
    </row>
    <row r="19836" spans="46:47">
      <c r="AT19836" s="690"/>
      <c r="AU19836" s="690"/>
    </row>
    <row r="19837" spans="46:47">
      <c r="AT19837" s="690"/>
      <c r="AU19837" s="690"/>
    </row>
    <row r="19838" spans="46:47">
      <c r="AT19838" s="690"/>
      <c r="AU19838" s="690"/>
    </row>
    <row r="19839" spans="46:47">
      <c r="AT19839" s="690"/>
      <c r="AU19839" s="690"/>
    </row>
    <row r="19840" spans="46:47">
      <c r="AT19840" s="690"/>
      <c r="AU19840" s="690"/>
    </row>
    <row r="19841" spans="46:47">
      <c r="AT19841" s="690"/>
      <c r="AU19841" s="690"/>
    </row>
    <row r="19842" spans="46:47">
      <c r="AT19842" s="690"/>
      <c r="AU19842" s="690"/>
    </row>
    <row r="19843" spans="46:47">
      <c r="AT19843" s="690"/>
      <c r="AU19843" s="690"/>
    </row>
    <row r="19844" spans="46:47">
      <c r="AT19844" s="690"/>
      <c r="AU19844" s="690"/>
    </row>
    <row r="19845" spans="46:47">
      <c r="AT19845" s="690"/>
      <c r="AU19845" s="690"/>
    </row>
    <row r="19846" spans="46:47">
      <c r="AT19846" s="690"/>
      <c r="AU19846" s="690"/>
    </row>
    <row r="19847" spans="46:47">
      <c r="AT19847" s="690"/>
      <c r="AU19847" s="690"/>
    </row>
    <row r="19848" spans="46:47">
      <c r="AT19848" s="690"/>
      <c r="AU19848" s="690"/>
    </row>
    <row r="19849" spans="46:47">
      <c r="AT19849" s="690"/>
      <c r="AU19849" s="690"/>
    </row>
    <row r="19850" spans="46:47">
      <c r="AT19850" s="690"/>
      <c r="AU19850" s="690"/>
    </row>
    <row r="19851" spans="46:47">
      <c r="AT19851" s="690"/>
      <c r="AU19851" s="690"/>
    </row>
    <row r="19852" spans="46:47">
      <c r="AT19852" s="690"/>
      <c r="AU19852" s="690"/>
    </row>
    <row r="19853" spans="46:47">
      <c r="AT19853" s="690"/>
      <c r="AU19853" s="690"/>
    </row>
    <row r="19854" spans="46:47">
      <c r="AT19854" s="690"/>
      <c r="AU19854" s="690"/>
    </row>
    <row r="19855" spans="46:47">
      <c r="AT19855" s="690"/>
      <c r="AU19855" s="690"/>
    </row>
    <row r="19856" spans="46:47">
      <c r="AT19856" s="690"/>
      <c r="AU19856" s="690"/>
    </row>
    <row r="19857" spans="46:47">
      <c r="AT19857" s="690"/>
      <c r="AU19857" s="690"/>
    </row>
    <row r="19858" spans="46:47">
      <c r="AT19858" s="690"/>
      <c r="AU19858" s="690"/>
    </row>
    <row r="19859" spans="46:47">
      <c r="AT19859" s="690"/>
      <c r="AU19859" s="690"/>
    </row>
    <row r="19860" spans="46:47">
      <c r="AT19860" s="690"/>
      <c r="AU19860" s="690"/>
    </row>
    <row r="19861" spans="46:47">
      <c r="AT19861" s="690"/>
      <c r="AU19861" s="690"/>
    </row>
    <row r="19862" spans="46:47">
      <c r="AT19862" s="690"/>
      <c r="AU19862" s="690"/>
    </row>
    <row r="19863" spans="46:47">
      <c r="AT19863" s="690"/>
      <c r="AU19863" s="690"/>
    </row>
    <row r="19864" spans="46:47">
      <c r="AT19864" s="690"/>
      <c r="AU19864" s="690"/>
    </row>
    <row r="19865" spans="46:47">
      <c r="AT19865" s="690"/>
      <c r="AU19865" s="690"/>
    </row>
    <row r="19866" spans="46:47">
      <c r="AT19866" s="690"/>
      <c r="AU19866" s="690"/>
    </row>
    <row r="19867" spans="46:47">
      <c r="AT19867" s="690"/>
      <c r="AU19867" s="690"/>
    </row>
    <row r="19868" spans="46:47">
      <c r="AT19868" s="690"/>
      <c r="AU19868" s="690"/>
    </row>
    <row r="19869" spans="46:47">
      <c r="AT19869" s="690"/>
      <c r="AU19869" s="690"/>
    </row>
    <row r="19870" spans="46:47">
      <c r="AT19870" s="690"/>
      <c r="AU19870" s="690"/>
    </row>
    <row r="19871" spans="46:47">
      <c r="AT19871" s="690"/>
      <c r="AU19871" s="690"/>
    </row>
    <row r="19872" spans="46:47">
      <c r="AT19872" s="690"/>
      <c r="AU19872" s="690"/>
    </row>
    <row r="19873" spans="46:47">
      <c r="AT19873" s="690"/>
      <c r="AU19873" s="690"/>
    </row>
    <row r="19874" spans="46:47">
      <c r="AT19874" s="690"/>
      <c r="AU19874" s="690"/>
    </row>
    <row r="19875" spans="46:47">
      <c r="AT19875" s="690"/>
      <c r="AU19875" s="690"/>
    </row>
    <row r="19876" spans="46:47">
      <c r="AT19876" s="690"/>
      <c r="AU19876" s="690"/>
    </row>
    <row r="19877" spans="46:47">
      <c r="AT19877" s="690"/>
      <c r="AU19877" s="690"/>
    </row>
    <row r="19878" spans="46:47">
      <c r="AT19878" s="690"/>
      <c r="AU19878" s="690"/>
    </row>
    <row r="19879" spans="46:47">
      <c r="AT19879" s="690"/>
      <c r="AU19879" s="690"/>
    </row>
    <row r="19880" spans="46:47">
      <c r="AT19880" s="690"/>
      <c r="AU19880" s="690"/>
    </row>
    <row r="19881" spans="46:47">
      <c r="AT19881" s="690"/>
      <c r="AU19881" s="690"/>
    </row>
    <row r="19882" spans="46:47">
      <c r="AT19882" s="690"/>
      <c r="AU19882" s="690"/>
    </row>
    <row r="19883" spans="46:47">
      <c r="AT19883" s="690"/>
      <c r="AU19883" s="690"/>
    </row>
    <row r="19884" spans="46:47">
      <c r="AT19884" s="690"/>
      <c r="AU19884" s="690"/>
    </row>
    <row r="19885" spans="46:47">
      <c r="AT19885" s="690"/>
      <c r="AU19885" s="690"/>
    </row>
    <row r="19886" spans="46:47">
      <c r="AT19886" s="690"/>
      <c r="AU19886" s="690"/>
    </row>
    <row r="19887" spans="46:47">
      <c r="AT19887" s="690"/>
      <c r="AU19887" s="690"/>
    </row>
    <row r="19888" spans="46:47">
      <c r="AT19888" s="690"/>
      <c r="AU19888" s="690"/>
    </row>
    <row r="19889" spans="46:47">
      <c r="AT19889" s="690"/>
      <c r="AU19889" s="690"/>
    </row>
    <row r="19890" spans="46:47">
      <c r="AT19890" s="690"/>
      <c r="AU19890" s="690"/>
    </row>
    <row r="19891" spans="46:47">
      <c r="AT19891" s="690"/>
      <c r="AU19891" s="690"/>
    </row>
    <row r="19892" spans="46:47">
      <c r="AT19892" s="690"/>
      <c r="AU19892" s="690"/>
    </row>
    <row r="19893" spans="46:47">
      <c r="AT19893" s="690"/>
      <c r="AU19893" s="690"/>
    </row>
    <row r="19894" spans="46:47">
      <c r="AT19894" s="690"/>
      <c r="AU19894" s="690"/>
    </row>
    <row r="19895" spans="46:47">
      <c r="AT19895" s="690"/>
      <c r="AU19895" s="690"/>
    </row>
    <row r="19896" spans="46:47">
      <c r="AT19896" s="690"/>
      <c r="AU19896" s="690"/>
    </row>
    <row r="19897" spans="46:47">
      <c r="AT19897" s="690"/>
      <c r="AU19897" s="690"/>
    </row>
    <row r="19898" spans="46:47">
      <c r="AT19898" s="690"/>
      <c r="AU19898" s="690"/>
    </row>
    <row r="19899" spans="46:47">
      <c r="AT19899" s="690"/>
      <c r="AU19899" s="690"/>
    </row>
    <row r="19900" spans="46:47">
      <c r="AT19900" s="690"/>
      <c r="AU19900" s="690"/>
    </row>
    <row r="19901" spans="46:47">
      <c r="AT19901" s="690"/>
      <c r="AU19901" s="690"/>
    </row>
    <row r="19902" spans="46:47">
      <c r="AT19902" s="690"/>
      <c r="AU19902" s="690"/>
    </row>
    <row r="19903" spans="46:47">
      <c r="AT19903" s="690"/>
      <c r="AU19903" s="690"/>
    </row>
    <row r="19904" spans="46:47">
      <c r="AT19904" s="690"/>
      <c r="AU19904" s="690"/>
    </row>
    <row r="19905" spans="46:47">
      <c r="AT19905" s="690"/>
      <c r="AU19905" s="690"/>
    </row>
    <row r="19906" spans="46:47">
      <c r="AT19906" s="690"/>
      <c r="AU19906" s="690"/>
    </row>
    <row r="19907" spans="46:47">
      <c r="AT19907" s="690"/>
      <c r="AU19907" s="690"/>
    </row>
    <row r="19908" spans="46:47">
      <c r="AT19908" s="690"/>
      <c r="AU19908" s="690"/>
    </row>
    <row r="19909" spans="46:47">
      <c r="AT19909" s="690"/>
      <c r="AU19909" s="690"/>
    </row>
    <row r="19910" spans="46:47">
      <c r="AT19910" s="690"/>
      <c r="AU19910" s="690"/>
    </row>
    <row r="19911" spans="46:47">
      <c r="AT19911" s="690"/>
      <c r="AU19911" s="690"/>
    </row>
    <row r="19912" spans="46:47">
      <c r="AT19912" s="690"/>
      <c r="AU19912" s="690"/>
    </row>
    <row r="19913" spans="46:47">
      <c r="AT19913" s="690"/>
      <c r="AU19913" s="690"/>
    </row>
    <row r="19914" spans="46:47">
      <c r="AT19914" s="690"/>
      <c r="AU19914" s="690"/>
    </row>
    <row r="19915" spans="46:47">
      <c r="AT19915" s="690"/>
      <c r="AU19915" s="690"/>
    </row>
    <row r="19916" spans="46:47">
      <c r="AT19916" s="690"/>
      <c r="AU19916" s="690"/>
    </row>
    <row r="19917" spans="46:47">
      <c r="AT19917" s="690"/>
      <c r="AU19917" s="690"/>
    </row>
    <row r="19918" spans="46:47">
      <c r="AT19918" s="690"/>
      <c r="AU19918" s="690"/>
    </row>
    <row r="19919" spans="46:47">
      <c r="AT19919" s="690"/>
      <c r="AU19919" s="690"/>
    </row>
    <row r="19920" spans="46:47">
      <c r="AT19920" s="690"/>
      <c r="AU19920" s="690"/>
    </row>
    <row r="19921" spans="46:47">
      <c r="AT19921" s="690"/>
      <c r="AU19921" s="690"/>
    </row>
    <row r="19922" spans="46:47">
      <c r="AT19922" s="690"/>
      <c r="AU19922" s="690"/>
    </row>
    <row r="19923" spans="46:47">
      <c r="AT19923" s="690"/>
      <c r="AU19923" s="690"/>
    </row>
    <row r="19924" spans="46:47">
      <c r="AT19924" s="690"/>
      <c r="AU19924" s="690"/>
    </row>
    <row r="19925" spans="46:47">
      <c r="AT19925" s="690"/>
      <c r="AU19925" s="690"/>
    </row>
    <row r="19926" spans="46:47">
      <c r="AT19926" s="690"/>
      <c r="AU19926" s="690"/>
    </row>
    <row r="19927" spans="46:47">
      <c r="AT19927" s="690"/>
      <c r="AU19927" s="690"/>
    </row>
    <row r="19928" spans="46:47">
      <c r="AT19928" s="690"/>
      <c r="AU19928" s="690"/>
    </row>
    <row r="19929" spans="46:47">
      <c r="AT19929" s="690"/>
      <c r="AU19929" s="690"/>
    </row>
    <row r="19930" spans="46:47">
      <c r="AT19930" s="690"/>
      <c r="AU19930" s="690"/>
    </row>
    <row r="19931" spans="46:47">
      <c r="AT19931" s="690"/>
      <c r="AU19931" s="690"/>
    </row>
    <row r="19932" spans="46:47">
      <c r="AT19932" s="690"/>
      <c r="AU19932" s="690"/>
    </row>
    <row r="19933" spans="46:47">
      <c r="AT19933" s="690"/>
      <c r="AU19933" s="690"/>
    </row>
    <row r="19934" spans="46:47">
      <c r="AT19934" s="690"/>
      <c r="AU19934" s="690"/>
    </row>
    <row r="19935" spans="46:47">
      <c r="AT19935" s="690"/>
      <c r="AU19935" s="690"/>
    </row>
    <row r="19936" spans="46:47">
      <c r="AT19936" s="690"/>
      <c r="AU19936" s="690"/>
    </row>
    <row r="19937" spans="46:47">
      <c r="AT19937" s="690"/>
      <c r="AU19937" s="690"/>
    </row>
    <row r="19938" spans="46:47">
      <c r="AT19938" s="690"/>
      <c r="AU19938" s="690"/>
    </row>
    <row r="19939" spans="46:47">
      <c r="AT19939" s="690"/>
      <c r="AU19939" s="690"/>
    </row>
    <row r="19940" spans="46:47">
      <c r="AT19940" s="690"/>
      <c r="AU19940" s="690"/>
    </row>
    <row r="19941" spans="46:47">
      <c r="AT19941" s="690"/>
      <c r="AU19941" s="690"/>
    </row>
    <row r="19942" spans="46:47">
      <c r="AT19942" s="690"/>
      <c r="AU19942" s="690"/>
    </row>
    <row r="19943" spans="46:47">
      <c r="AT19943" s="690"/>
      <c r="AU19943" s="690"/>
    </row>
    <row r="19944" spans="46:47">
      <c r="AT19944" s="690"/>
      <c r="AU19944" s="690"/>
    </row>
    <row r="19945" spans="46:47">
      <c r="AT19945" s="690"/>
      <c r="AU19945" s="690"/>
    </row>
    <row r="19946" spans="46:47">
      <c r="AT19946" s="690"/>
      <c r="AU19946" s="690"/>
    </row>
    <row r="19947" spans="46:47">
      <c r="AT19947" s="690"/>
      <c r="AU19947" s="690"/>
    </row>
    <row r="19948" spans="46:47">
      <c r="AT19948" s="690"/>
      <c r="AU19948" s="690"/>
    </row>
    <row r="19949" spans="46:47">
      <c r="AT19949" s="690"/>
      <c r="AU19949" s="690"/>
    </row>
    <row r="19950" spans="46:47">
      <c r="AT19950" s="690"/>
      <c r="AU19950" s="690"/>
    </row>
    <row r="19951" spans="46:47">
      <c r="AT19951" s="690"/>
      <c r="AU19951" s="690"/>
    </row>
    <row r="19952" spans="46:47">
      <c r="AT19952" s="690"/>
      <c r="AU19952" s="690"/>
    </row>
    <row r="19953" spans="46:47">
      <c r="AT19953" s="690"/>
      <c r="AU19953" s="690"/>
    </row>
    <row r="19954" spans="46:47">
      <c r="AT19954" s="690"/>
      <c r="AU19954" s="690"/>
    </row>
    <row r="19955" spans="46:47">
      <c r="AT19955" s="690"/>
      <c r="AU19955" s="690"/>
    </row>
    <row r="19956" spans="46:47">
      <c r="AT19956" s="690"/>
      <c r="AU19956" s="690"/>
    </row>
    <row r="19957" spans="46:47">
      <c r="AT19957" s="690"/>
      <c r="AU19957" s="690"/>
    </row>
    <row r="19958" spans="46:47">
      <c r="AT19958" s="690"/>
      <c r="AU19958" s="690"/>
    </row>
    <row r="19959" spans="46:47">
      <c r="AT19959" s="690"/>
      <c r="AU19959" s="690"/>
    </row>
    <row r="19960" spans="46:47">
      <c r="AT19960" s="690"/>
      <c r="AU19960" s="690"/>
    </row>
    <row r="19961" spans="46:47">
      <c r="AT19961" s="690"/>
      <c r="AU19961" s="690"/>
    </row>
    <row r="19962" spans="46:47">
      <c r="AT19962" s="690"/>
      <c r="AU19962" s="690"/>
    </row>
    <row r="19963" spans="46:47">
      <c r="AT19963" s="690"/>
      <c r="AU19963" s="690"/>
    </row>
    <row r="19964" spans="46:47">
      <c r="AT19964" s="690"/>
      <c r="AU19964" s="690"/>
    </row>
    <row r="19965" spans="46:47">
      <c r="AT19965" s="690"/>
      <c r="AU19965" s="690"/>
    </row>
    <row r="19966" spans="46:47">
      <c r="AT19966" s="690"/>
      <c r="AU19966" s="690"/>
    </row>
    <row r="19967" spans="46:47">
      <c r="AT19967" s="690"/>
      <c r="AU19967" s="690"/>
    </row>
    <row r="19968" spans="46:47">
      <c r="AT19968" s="690"/>
      <c r="AU19968" s="690"/>
    </row>
    <row r="19969" spans="46:47">
      <c r="AT19969" s="690"/>
      <c r="AU19969" s="690"/>
    </row>
    <row r="19970" spans="46:47">
      <c r="AT19970" s="690"/>
      <c r="AU19970" s="690"/>
    </row>
    <row r="19971" spans="46:47">
      <c r="AT19971" s="690"/>
      <c r="AU19971" s="690"/>
    </row>
    <row r="19972" spans="46:47">
      <c r="AT19972" s="690"/>
      <c r="AU19972" s="690"/>
    </row>
    <row r="19973" spans="46:47">
      <c r="AT19973" s="690"/>
      <c r="AU19973" s="690"/>
    </row>
    <row r="19974" spans="46:47">
      <c r="AT19974" s="690"/>
      <c r="AU19974" s="690"/>
    </row>
    <row r="19975" spans="46:47">
      <c r="AT19975" s="690"/>
      <c r="AU19975" s="690"/>
    </row>
    <row r="19976" spans="46:47">
      <c r="AT19976" s="690"/>
      <c r="AU19976" s="690"/>
    </row>
    <row r="19977" spans="46:47">
      <c r="AT19977" s="690"/>
      <c r="AU19977" s="690"/>
    </row>
    <row r="19978" spans="46:47">
      <c r="AT19978" s="690"/>
      <c r="AU19978" s="690"/>
    </row>
    <row r="19979" spans="46:47">
      <c r="AT19979" s="690"/>
      <c r="AU19979" s="690"/>
    </row>
    <row r="19980" spans="46:47">
      <c r="AT19980" s="690"/>
      <c r="AU19980" s="690"/>
    </row>
    <row r="19981" spans="46:47">
      <c r="AT19981" s="690"/>
      <c r="AU19981" s="690"/>
    </row>
    <row r="19982" spans="46:47">
      <c r="AT19982" s="690"/>
      <c r="AU19982" s="690"/>
    </row>
    <row r="19983" spans="46:47">
      <c r="AT19983" s="690"/>
      <c r="AU19983" s="690"/>
    </row>
    <row r="19984" spans="46:47">
      <c r="AT19984" s="690"/>
      <c r="AU19984" s="690"/>
    </row>
    <row r="19985" spans="46:47">
      <c r="AT19985" s="690"/>
      <c r="AU19985" s="690"/>
    </row>
    <row r="19986" spans="46:47">
      <c r="AT19986" s="690"/>
      <c r="AU19986" s="690"/>
    </row>
    <row r="19987" spans="46:47">
      <c r="AT19987" s="690"/>
      <c r="AU19987" s="690"/>
    </row>
    <row r="19988" spans="46:47">
      <c r="AT19988" s="690"/>
      <c r="AU19988" s="690"/>
    </row>
    <row r="19989" spans="46:47">
      <c r="AT19989" s="690"/>
      <c r="AU19989" s="690"/>
    </row>
    <row r="19990" spans="46:47">
      <c r="AT19990" s="690"/>
      <c r="AU19990" s="690"/>
    </row>
    <row r="19991" spans="46:47">
      <c r="AT19991" s="690"/>
      <c r="AU19991" s="690"/>
    </row>
    <row r="19992" spans="46:47">
      <c r="AT19992" s="690"/>
      <c r="AU19992" s="690"/>
    </row>
    <row r="19993" spans="46:47">
      <c r="AT19993" s="690"/>
      <c r="AU19993" s="690"/>
    </row>
    <row r="19994" spans="46:47">
      <c r="AT19994" s="690"/>
      <c r="AU19994" s="690"/>
    </row>
    <row r="19995" spans="46:47">
      <c r="AT19995" s="690"/>
      <c r="AU19995" s="690"/>
    </row>
    <row r="19996" spans="46:47">
      <c r="AT19996" s="690"/>
      <c r="AU19996" s="690"/>
    </row>
    <row r="19997" spans="46:47">
      <c r="AT19997" s="690"/>
      <c r="AU19997" s="690"/>
    </row>
    <row r="19998" spans="46:47">
      <c r="AT19998" s="690"/>
      <c r="AU19998" s="690"/>
    </row>
    <row r="19999" spans="46:47">
      <c r="AT19999" s="690"/>
      <c r="AU19999" s="690"/>
    </row>
    <row r="20000" spans="46:47">
      <c r="AT20000" s="690"/>
      <c r="AU20000" s="690"/>
    </row>
    <row r="20001" spans="46:47">
      <c r="AT20001" s="690"/>
      <c r="AU20001" s="690"/>
    </row>
    <row r="20002" spans="46:47">
      <c r="AT20002" s="690"/>
      <c r="AU20002" s="690"/>
    </row>
    <row r="20003" spans="46:47">
      <c r="AT20003" s="690"/>
      <c r="AU20003" s="690"/>
    </row>
    <row r="20004" spans="46:47">
      <c r="AT20004" s="690"/>
      <c r="AU20004" s="690"/>
    </row>
    <row r="20005" spans="46:47">
      <c r="AT20005" s="690"/>
      <c r="AU20005" s="690"/>
    </row>
    <row r="20006" spans="46:47">
      <c r="AT20006" s="690"/>
      <c r="AU20006" s="690"/>
    </row>
    <row r="20007" spans="46:47">
      <c r="AT20007" s="690"/>
      <c r="AU20007" s="690"/>
    </row>
    <row r="20008" spans="46:47">
      <c r="AT20008" s="690"/>
      <c r="AU20008" s="690"/>
    </row>
    <row r="20009" spans="46:47">
      <c r="AT20009" s="690"/>
      <c r="AU20009" s="690"/>
    </row>
    <row r="20010" spans="46:47">
      <c r="AT20010" s="690"/>
      <c r="AU20010" s="690"/>
    </row>
    <row r="20011" spans="46:47">
      <c r="AT20011" s="690"/>
      <c r="AU20011" s="690"/>
    </row>
    <row r="20012" spans="46:47">
      <c r="AT20012" s="690"/>
      <c r="AU20012" s="690"/>
    </row>
    <row r="20013" spans="46:47">
      <c r="AT20013" s="690"/>
      <c r="AU20013" s="690"/>
    </row>
    <row r="20014" spans="46:47">
      <c r="AT20014" s="690"/>
      <c r="AU20014" s="690"/>
    </row>
    <row r="20015" spans="46:47">
      <c r="AT20015" s="690"/>
      <c r="AU20015" s="690"/>
    </row>
    <row r="20016" spans="46:47">
      <c r="AT20016" s="690"/>
      <c r="AU20016" s="690"/>
    </row>
    <row r="20017" spans="46:47">
      <c r="AT20017" s="690"/>
      <c r="AU20017" s="690"/>
    </row>
    <row r="20018" spans="46:47">
      <c r="AT20018" s="690"/>
      <c r="AU20018" s="690"/>
    </row>
    <row r="20019" spans="46:47">
      <c r="AT20019" s="690"/>
      <c r="AU20019" s="690"/>
    </row>
    <row r="20020" spans="46:47">
      <c r="AT20020" s="690"/>
      <c r="AU20020" s="690"/>
    </row>
    <row r="20021" spans="46:47">
      <c r="AT20021" s="690"/>
      <c r="AU20021" s="690"/>
    </row>
    <row r="20022" spans="46:47">
      <c r="AT20022" s="690"/>
      <c r="AU20022" s="690"/>
    </row>
    <row r="20023" spans="46:47">
      <c r="AT20023" s="690"/>
      <c r="AU20023" s="690"/>
    </row>
    <row r="20024" spans="46:47">
      <c r="AT20024" s="690"/>
      <c r="AU20024" s="690"/>
    </row>
    <row r="20025" spans="46:47">
      <c r="AT20025" s="690"/>
      <c r="AU20025" s="690"/>
    </row>
    <row r="20026" spans="46:47">
      <c r="AT20026" s="690"/>
      <c r="AU20026" s="690"/>
    </row>
    <row r="20027" spans="46:47">
      <c r="AT20027" s="690"/>
      <c r="AU20027" s="690"/>
    </row>
    <row r="20028" spans="46:47">
      <c r="AT20028" s="690"/>
      <c r="AU20028" s="690"/>
    </row>
    <row r="20029" spans="46:47">
      <c r="AT20029" s="690"/>
      <c r="AU20029" s="690"/>
    </row>
    <row r="20030" spans="46:47">
      <c r="AT20030" s="690"/>
      <c r="AU20030" s="690"/>
    </row>
    <row r="20031" spans="46:47">
      <c r="AT20031" s="690"/>
      <c r="AU20031" s="690"/>
    </row>
    <row r="20032" spans="46:47">
      <c r="AT20032" s="690"/>
      <c r="AU20032" s="690"/>
    </row>
    <row r="20033" spans="46:47">
      <c r="AT20033" s="690"/>
      <c r="AU20033" s="690"/>
    </row>
    <row r="20034" spans="46:47">
      <c r="AT20034" s="690"/>
      <c r="AU20034" s="690"/>
    </row>
    <row r="20035" spans="46:47">
      <c r="AT20035" s="690"/>
      <c r="AU20035" s="690"/>
    </row>
    <row r="20036" spans="46:47">
      <c r="AT20036" s="690"/>
      <c r="AU20036" s="690"/>
    </row>
    <row r="20037" spans="46:47">
      <c r="AT20037" s="690"/>
      <c r="AU20037" s="690"/>
    </row>
    <row r="20038" spans="46:47">
      <c r="AT20038" s="690"/>
      <c r="AU20038" s="690"/>
    </row>
    <row r="20039" spans="46:47">
      <c r="AT20039" s="690"/>
      <c r="AU20039" s="690"/>
    </row>
    <row r="20040" spans="46:47">
      <c r="AT20040" s="690"/>
      <c r="AU20040" s="690"/>
    </row>
    <row r="20041" spans="46:47">
      <c r="AT20041" s="690"/>
      <c r="AU20041" s="690"/>
    </row>
    <row r="20042" spans="46:47">
      <c r="AT20042" s="690"/>
      <c r="AU20042" s="690"/>
    </row>
    <row r="20043" spans="46:47">
      <c r="AT20043" s="690"/>
      <c r="AU20043" s="690"/>
    </row>
    <row r="20044" spans="46:47">
      <c r="AT20044" s="690"/>
      <c r="AU20044" s="690"/>
    </row>
    <row r="20045" spans="46:47">
      <c r="AT20045" s="690"/>
      <c r="AU20045" s="690"/>
    </row>
    <row r="20046" spans="46:47">
      <c r="AT20046" s="690"/>
      <c r="AU20046" s="690"/>
    </row>
    <row r="20047" spans="46:47">
      <c r="AT20047" s="690"/>
      <c r="AU20047" s="690"/>
    </row>
    <row r="20048" spans="46:47">
      <c r="AT20048" s="690"/>
      <c r="AU20048" s="690"/>
    </row>
    <row r="20049" spans="46:47">
      <c r="AT20049" s="690"/>
      <c r="AU20049" s="690"/>
    </row>
    <row r="20050" spans="46:47">
      <c r="AT20050" s="690"/>
      <c r="AU20050" s="690"/>
    </row>
    <row r="20051" spans="46:47">
      <c r="AT20051" s="690"/>
      <c r="AU20051" s="690"/>
    </row>
    <row r="20052" spans="46:47">
      <c r="AT20052" s="690"/>
      <c r="AU20052" s="690"/>
    </row>
    <row r="20053" spans="46:47">
      <c r="AT20053" s="690"/>
      <c r="AU20053" s="690"/>
    </row>
    <row r="20054" spans="46:47">
      <c r="AT20054" s="690"/>
      <c r="AU20054" s="690"/>
    </row>
    <row r="20055" spans="46:47">
      <c r="AT20055" s="690"/>
      <c r="AU20055" s="690"/>
    </row>
    <row r="20056" spans="46:47">
      <c r="AT20056" s="690"/>
      <c r="AU20056" s="690"/>
    </row>
    <row r="20057" spans="46:47">
      <c r="AT20057" s="690"/>
      <c r="AU20057" s="690"/>
    </row>
    <row r="20058" spans="46:47">
      <c r="AT20058" s="690"/>
      <c r="AU20058" s="690"/>
    </row>
    <row r="20059" spans="46:47">
      <c r="AT20059" s="690"/>
      <c r="AU20059" s="690"/>
    </row>
    <row r="20060" spans="46:47">
      <c r="AT20060" s="690"/>
      <c r="AU20060" s="690"/>
    </row>
    <row r="20061" spans="46:47">
      <c r="AT20061" s="690"/>
      <c r="AU20061" s="690"/>
    </row>
    <row r="20062" spans="46:47">
      <c r="AT20062" s="690"/>
      <c r="AU20062" s="690"/>
    </row>
    <row r="20063" spans="46:47">
      <c r="AT20063" s="690"/>
      <c r="AU20063" s="690"/>
    </row>
    <row r="20064" spans="46:47">
      <c r="AT20064" s="690"/>
      <c r="AU20064" s="690"/>
    </row>
    <row r="20065" spans="46:47">
      <c r="AT20065" s="690"/>
      <c r="AU20065" s="690"/>
    </row>
    <row r="20066" spans="46:47">
      <c r="AT20066" s="690"/>
      <c r="AU20066" s="690"/>
    </row>
    <row r="20067" spans="46:47">
      <c r="AT20067" s="690"/>
      <c r="AU20067" s="690"/>
    </row>
    <row r="20068" spans="46:47">
      <c r="AT20068" s="690"/>
      <c r="AU20068" s="690"/>
    </row>
    <row r="20069" spans="46:47">
      <c r="AT20069" s="690"/>
      <c r="AU20069" s="690"/>
    </row>
    <row r="20070" spans="46:47">
      <c r="AT20070" s="690"/>
      <c r="AU20070" s="690"/>
    </row>
    <row r="20071" spans="46:47">
      <c r="AT20071" s="690"/>
      <c r="AU20071" s="690"/>
    </row>
    <row r="20072" spans="46:47">
      <c r="AT20072" s="690"/>
      <c r="AU20072" s="690"/>
    </row>
    <row r="20073" spans="46:47">
      <c r="AT20073" s="690"/>
      <c r="AU20073" s="690"/>
    </row>
    <row r="20074" spans="46:47">
      <c r="AT20074" s="690"/>
      <c r="AU20074" s="690"/>
    </row>
    <row r="20075" spans="46:47">
      <c r="AT20075" s="690"/>
      <c r="AU20075" s="690"/>
    </row>
    <row r="20076" spans="46:47">
      <c r="AT20076" s="690"/>
      <c r="AU20076" s="690"/>
    </row>
    <row r="20077" spans="46:47">
      <c r="AT20077" s="690"/>
      <c r="AU20077" s="690"/>
    </row>
    <row r="20078" spans="46:47">
      <c r="AT20078" s="690"/>
      <c r="AU20078" s="690"/>
    </row>
    <row r="20079" spans="46:47">
      <c r="AT20079" s="690"/>
      <c r="AU20079" s="690"/>
    </row>
    <row r="20080" spans="46:47">
      <c r="AT20080" s="690"/>
      <c r="AU20080" s="690"/>
    </row>
    <row r="20081" spans="46:47">
      <c r="AT20081" s="690"/>
      <c r="AU20081" s="690"/>
    </row>
    <row r="20082" spans="46:47">
      <c r="AT20082" s="690"/>
      <c r="AU20082" s="690"/>
    </row>
    <row r="20083" spans="46:47">
      <c r="AT20083" s="690"/>
      <c r="AU20083" s="690"/>
    </row>
    <row r="20084" spans="46:47">
      <c r="AT20084" s="690"/>
      <c r="AU20084" s="690"/>
    </row>
    <row r="20085" spans="46:47">
      <c r="AT20085" s="690"/>
      <c r="AU20085" s="690"/>
    </row>
    <row r="20086" spans="46:47">
      <c r="AT20086" s="690"/>
      <c r="AU20086" s="690"/>
    </row>
    <row r="20087" spans="46:47">
      <c r="AT20087" s="690"/>
      <c r="AU20087" s="690"/>
    </row>
    <row r="20088" spans="46:47">
      <c r="AT20088" s="690"/>
      <c r="AU20088" s="690"/>
    </row>
    <row r="20089" spans="46:47">
      <c r="AT20089" s="690"/>
      <c r="AU20089" s="690"/>
    </row>
    <row r="20090" spans="46:47">
      <c r="AT20090" s="690"/>
      <c r="AU20090" s="690"/>
    </row>
    <row r="20091" spans="46:47">
      <c r="AT20091" s="690"/>
      <c r="AU20091" s="690"/>
    </row>
    <row r="20092" spans="46:47">
      <c r="AT20092" s="690"/>
      <c r="AU20092" s="690"/>
    </row>
    <row r="20093" spans="46:47">
      <c r="AT20093" s="690"/>
      <c r="AU20093" s="690"/>
    </row>
    <row r="20094" spans="46:47">
      <c r="AT20094" s="690"/>
      <c r="AU20094" s="690"/>
    </row>
    <row r="20095" spans="46:47">
      <c r="AT20095" s="690"/>
      <c r="AU20095" s="690"/>
    </row>
    <row r="20096" spans="46:47">
      <c r="AT20096" s="690"/>
      <c r="AU20096" s="690"/>
    </row>
    <row r="20097" spans="46:47">
      <c r="AT20097" s="690"/>
      <c r="AU20097" s="690"/>
    </row>
    <row r="20098" spans="46:47">
      <c r="AT20098" s="690"/>
      <c r="AU20098" s="690"/>
    </row>
    <row r="20099" spans="46:47">
      <c r="AT20099" s="690"/>
      <c r="AU20099" s="690"/>
    </row>
    <row r="20100" spans="46:47">
      <c r="AT20100" s="690"/>
      <c r="AU20100" s="690"/>
    </row>
    <row r="20101" spans="46:47">
      <c r="AT20101" s="690"/>
      <c r="AU20101" s="690"/>
    </row>
    <row r="20102" spans="46:47">
      <c r="AT20102" s="690"/>
      <c r="AU20102" s="690"/>
    </row>
    <row r="20103" spans="46:47">
      <c r="AT20103" s="690"/>
      <c r="AU20103" s="690"/>
    </row>
    <row r="20104" spans="46:47">
      <c r="AT20104" s="690"/>
      <c r="AU20104" s="690"/>
    </row>
    <row r="20105" spans="46:47">
      <c r="AT20105" s="690"/>
      <c r="AU20105" s="690"/>
    </row>
    <row r="20106" spans="46:47">
      <c r="AT20106" s="690"/>
      <c r="AU20106" s="690"/>
    </row>
    <row r="20107" spans="46:47">
      <c r="AT20107" s="690"/>
      <c r="AU20107" s="690"/>
    </row>
    <row r="20108" spans="46:47">
      <c r="AT20108" s="690"/>
      <c r="AU20108" s="690"/>
    </row>
    <row r="20109" spans="46:47">
      <c r="AT20109" s="690"/>
      <c r="AU20109" s="690"/>
    </row>
    <row r="20110" spans="46:47">
      <c r="AT20110" s="690"/>
      <c r="AU20110" s="690"/>
    </row>
    <row r="20111" spans="46:47">
      <c r="AT20111" s="690"/>
      <c r="AU20111" s="690"/>
    </row>
    <row r="20112" spans="46:47">
      <c r="AT20112" s="690"/>
      <c r="AU20112" s="690"/>
    </row>
    <row r="20113" spans="46:47">
      <c r="AT20113" s="690"/>
      <c r="AU20113" s="690"/>
    </row>
    <row r="20114" spans="46:47">
      <c r="AT20114" s="690"/>
      <c r="AU20114" s="690"/>
    </row>
    <row r="20115" spans="46:47">
      <c r="AT20115" s="690"/>
      <c r="AU20115" s="690"/>
    </row>
    <row r="20116" spans="46:47">
      <c r="AT20116" s="690"/>
      <c r="AU20116" s="690"/>
    </row>
    <row r="20117" spans="46:47">
      <c r="AT20117" s="690"/>
      <c r="AU20117" s="690"/>
    </row>
    <row r="20118" spans="46:47">
      <c r="AT20118" s="690"/>
      <c r="AU20118" s="690"/>
    </row>
    <row r="20119" spans="46:47">
      <c r="AT20119" s="690"/>
      <c r="AU20119" s="690"/>
    </row>
    <row r="20120" spans="46:47">
      <c r="AT20120" s="690"/>
      <c r="AU20120" s="690"/>
    </row>
    <row r="20121" spans="46:47">
      <c r="AT20121" s="690"/>
      <c r="AU20121" s="690"/>
    </row>
    <row r="20122" spans="46:47">
      <c r="AT20122" s="690"/>
      <c r="AU20122" s="690"/>
    </row>
    <row r="20123" spans="46:47">
      <c r="AT20123" s="690"/>
      <c r="AU20123" s="690"/>
    </row>
    <row r="20124" spans="46:47">
      <c r="AT20124" s="690"/>
      <c r="AU20124" s="690"/>
    </row>
    <row r="20125" spans="46:47">
      <c r="AT20125" s="690"/>
      <c r="AU20125" s="690"/>
    </row>
    <row r="20126" spans="46:47">
      <c r="AT20126" s="690"/>
      <c r="AU20126" s="690"/>
    </row>
    <row r="20127" spans="46:47">
      <c r="AT20127" s="690"/>
      <c r="AU20127" s="690"/>
    </row>
    <row r="20128" spans="46:47">
      <c r="AT20128" s="690"/>
      <c r="AU20128" s="690"/>
    </row>
    <row r="20129" spans="46:47">
      <c r="AT20129" s="690"/>
      <c r="AU20129" s="690"/>
    </row>
    <row r="20130" spans="46:47">
      <c r="AT20130" s="690"/>
      <c r="AU20130" s="690"/>
    </row>
    <row r="20131" spans="46:47">
      <c r="AT20131" s="690"/>
      <c r="AU20131" s="690"/>
    </row>
    <row r="20132" spans="46:47">
      <c r="AT20132" s="690"/>
      <c r="AU20132" s="690"/>
    </row>
    <row r="20133" spans="46:47">
      <c r="AT20133" s="690"/>
      <c r="AU20133" s="690"/>
    </row>
    <row r="20134" spans="46:47">
      <c r="AT20134" s="690"/>
      <c r="AU20134" s="690"/>
    </row>
    <row r="20135" spans="46:47">
      <c r="AT20135" s="690"/>
      <c r="AU20135" s="690"/>
    </row>
    <row r="20136" spans="46:47">
      <c r="AT20136" s="690"/>
      <c r="AU20136" s="690"/>
    </row>
    <row r="20137" spans="46:47">
      <c r="AT20137" s="690"/>
      <c r="AU20137" s="690"/>
    </row>
    <row r="20138" spans="46:47">
      <c r="AT20138" s="690"/>
      <c r="AU20138" s="690"/>
    </row>
    <row r="20139" spans="46:47">
      <c r="AT20139" s="690"/>
      <c r="AU20139" s="690"/>
    </row>
    <row r="20140" spans="46:47">
      <c r="AT20140" s="690"/>
      <c r="AU20140" s="690"/>
    </row>
    <row r="20141" spans="46:47">
      <c r="AT20141" s="690"/>
      <c r="AU20141" s="690"/>
    </row>
    <row r="20142" spans="46:47">
      <c r="AT20142" s="690"/>
      <c r="AU20142" s="690"/>
    </row>
    <row r="20143" spans="46:47">
      <c r="AT20143" s="690"/>
      <c r="AU20143" s="690"/>
    </row>
    <row r="20144" spans="46:47">
      <c r="AT20144" s="690"/>
      <c r="AU20144" s="690"/>
    </row>
    <row r="20145" spans="46:47">
      <c r="AT20145" s="690"/>
      <c r="AU20145" s="690"/>
    </row>
    <row r="20146" spans="46:47">
      <c r="AT20146" s="690"/>
      <c r="AU20146" s="690"/>
    </row>
    <row r="20147" spans="46:47">
      <c r="AT20147" s="690"/>
      <c r="AU20147" s="690"/>
    </row>
    <row r="20148" spans="46:47">
      <c r="AT20148" s="690"/>
      <c r="AU20148" s="690"/>
    </row>
    <row r="20149" spans="46:47">
      <c r="AT20149" s="690"/>
      <c r="AU20149" s="690"/>
    </row>
    <row r="20150" spans="46:47">
      <c r="AT20150" s="690"/>
      <c r="AU20150" s="690"/>
    </row>
    <row r="20151" spans="46:47">
      <c r="AT20151" s="690"/>
      <c r="AU20151" s="690"/>
    </row>
    <row r="20152" spans="46:47">
      <c r="AT20152" s="690"/>
      <c r="AU20152" s="690"/>
    </row>
    <row r="20153" spans="46:47">
      <c r="AT20153" s="690"/>
      <c r="AU20153" s="690"/>
    </row>
    <row r="20154" spans="46:47">
      <c r="AT20154" s="690"/>
      <c r="AU20154" s="690"/>
    </row>
    <row r="20155" spans="46:47">
      <c r="AT20155" s="690"/>
      <c r="AU20155" s="690"/>
    </row>
    <row r="20156" spans="46:47">
      <c r="AT20156" s="690"/>
      <c r="AU20156" s="690"/>
    </row>
    <row r="20157" spans="46:47">
      <c r="AT20157" s="690"/>
      <c r="AU20157" s="690"/>
    </row>
    <row r="20158" spans="46:47">
      <c r="AT20158" s="690"/>
      <c r="AU20158" s="690"/>
    </row>
    <row r="20159" spans="46:47">
      <c r="AT20159" s="690"/>
      <c r="AU20159" s="690"/>
    </row>
    <row r="20160" spans="46:47">
      <c r="AT20160" s="690"/>
      <c r="AU20160" s="690"/>
    </row>
    <row r="20161" spans="46:47">
      <c r="AT20161" s="690"/>
      <c r="AU20161" s="690"/>
    </row>
    <row r="20162" spans="46:47">
      <c r="AT20162" s="690"/>
      <c r="AU20162" s="690"/>
    </row>
    <row r="20163" spans="46:47">
      <c r="AT20163" s="690"/>
      <c r="AU20163" s="690"/>
    </row>
    <row r="20164" spans="46:47">
      <c r="AT20164" s="690"/>
      <c r="AU20164" s="690"/>
    </row>
    <row r="20165" spans="46:47">
      <c r="AT20165" s="690"/>
      <c r="AU20165" s="690"/>
    </row>
    <row r="20166" spans="46:47">
      <c r="AT20166" s="690"/>
      <c r="AU20166" s="690"/>
    </row>
    <row r="20167" spans="46:47">
      <c r="AT20167" s="690"/>
      <c r="AU20167" s="690"/>
    </row>
    <row r="20168" spans="46:47">
      <c r="AT20168" s="690"/>
      <c r="AU20168" s="690"/>
    </row>
    <row r="20169" spans="46:47">
      <c r="AT20169" s="690"/>
      <c r="AU20169" s="690"/>
    </row>
    <row r="20170" spans="46:47">
      <c r="AT20170" s="690"/>
      <c r="AU20170" s="690"/>
    </row>
    <row r="20171" spans="46:47">
      <c r="AT20171" s="690"/>
      <c r="AU20171" s="690"/>
    </row>
    <row r="20172" spans="46:47">
      <c r="AT20172" s="690"/>
      <c r="AU20172" s="690"/>
    </row>
    <row r="20173" spans="46:47">
      <c r="AT20173" s="690"/>
      <c r="AU20173" s="690"/>
    </row>
    <row r="20174" spans="46:47">
      <c r="AT20174" s="690"/>
      <c r="AU20174" s="690"/>
    </row>
    <row r="20175" spans="46:47">
      <c r="AT20175" s="690"/>
      <c r="AU20175" s="690"/>
    </row>
    <row r="20176" spans="46:47">
      <c r="AT20176" s="690"/>
      <c r="AU20176" s="690"/>
    </row>
    <row r="20177" spans="46:47">
      <c r="AT20177" s="690"/>
      <c r="AU20177" s="690"/>
    </row>
    <row r="20178" spans="46:47">
      <c r="AT20178" s="690"/>
      <c r="AU20178" s="690"/>
    </row>
    <row r="20179" spans="46:47">
      <c r="AT20179" s="690"/>
      <c r="AU20179" s="690"/>
    </row>
    <row r="20180" spans="46:47">
      <c r="AT20180" s="690"/>
      <c r="AU20180" s="690"/>
    </row>
    <row r="20181" spans="46:47">
      <c r="AT20181" s="690"/>
      <c r="AU20181" s="690"/>
    </row>
    <row r="20182" spans="46:47">
      <c r="AT20182" s="690"/>
      <c r="AU20182" s="690"/>
    </row>
    <row r="20183" spans="46:47">
      <c r="AT20183" s="690"/>
      <c r="AU20183" s="690"/>
    </row>
    <row r="20184" spans="46:47">
      <c r="AT20184" s="690"/>
      <c r="AU20184" s="690"/>
    </row>
    <row r="20185" spans="46:47">
      <c r="AT20185" s="690"/>
      <c r="AU20185" s="690"/>
    </row>
    <row r="20186" spans="46:47">
      <c r="AT20186" s="690"/>
      <c r="AU20186" s="690"/>
    </row>
    <row r="20187" spans="46:47">
      <c r="AT20187" s="690"/>
      <c r="AU20187" s="690"/>
    </row>
    <row r="20188" spans="46:47">
      <c r="AT20188" s="690"/>
      <c r="AU20188" s="690"/>
    </row>
    <row r="20189" spans="46:47">
      <c r="AT20189" s="690"/>
      <c r="AU20189" s="690"/>
    </row>
    <row r="20190" spans="46:47">
      <c r="AT20190" s="690"/>
      <c r="AU20190" s="690"/>
    </row>
    <row r="20191" spans="46:47">
      <c r="AT20191" s="690"/>
      <c r="AU20191" s="690"/>
    </row>
    <row r="20192" spans="46:47">
      <c r="AT20192" s="690"/>
      <c r="AU20192" s="690"/>
    </row>
    <row r="20193" spans="46:47">
      <c r="AT20193" s="690"/>
      <c r="AU20193" s="690"/>
    </row>
    <row r="20194" spans="46:47">
      <c r="AT20194" s="690"/>
      <c r="AU20194" s="690"/>
    </row>
    <row r="20195" spans="46:47">
      <c r="AT20195" s="690"/>
      <c r="AU20195" s="690"/>
    </row>
    <row r="20196" spans="46:47">
      <c r="AT20196" s="690"/>
      <c r="AU20196" s="690"/>
    </row>
    <row r="20197" spans="46:47">
      <c r="AT20197" s="690"/>
      <c r="AU20197" s="690"/>
    </row>
    <row r="20198" spans="46:47">
      <c r="AT20198" s="690"/>
      <c r="AU20198" s="690"/>
    </row>
    <row r="20199" spans="46:47">
      <c r="AT20199" s="690"/>
      <c r="AU20199" s="690"/>
    </row>
    <row r="20200" spans="46:47">
      <c r="AT20200" s="690"/>
      <c r="AU20200" s="690"/>
    </row>
    <row r="20201" spans="46:47">
      <c r="AT20201" s="690"/>
      <c r="AU20201" s="690"/>
    </row>
    <row r="20202" spans="46:47">
      <c r="AT20202" s="690"/>
      <c r="AU20202" s="690"/>
    </row>
    <row r="20203" spans="46:47">
      <c r="AT20203" s="690"/>
      <c r="AU20203" s="690"/>
    </row>
    <row r="20204" spans="46:47">
      <c r="AT20204" s="690"/>
      <c r="AU20204" s="690"/>
    </row>
    <row r="20205" spans="46:47">
      <c r="AT20205" s="690"/>
      <c r="AU20205" s="690"/>
    </row>
    <row r="20206" spans="46:47">
      <c r="AT20206" s="690"/>
      <c r="AU20206" s="690"/>
    </row>
    <row r="20207" spans="46:47">
      <c r="AT20207" s="690"/>
      <c r="AU20207" s="690"/>
    </row>
    <row r="20208" spans="46:47">
      <c r="AT20208" s="690"/>
      <c r="AU20208" s="690"/>
    </row>
    <row r="20209" spans="46:47">
      <c r="AT20209" s="690"/>
      <c r="AU20209" s="690"/>
    </row>
    <row r="20210" spans="46:47">
      <c r="AT20210" s="690"/>
      <c r="AU20210" s="690"/>
    </row>
    <row r="20211" spans="46:47">
      <c r="AT20211" s="690"/>
      <c r="AU20211" s="690"/>
    </row>
    <row r="20212" spans="46:47">
      <c r="AT20212" s="690"/>
      <c r="AU20212" s="690"/>
    </row>
    <row r="20213" spans="46:47">
      <c r="AT20213" s="690"/>
      <c r="AU20213" s="690"/>
    </row>
    <row r="20214" spans="46:47">
      <c r="AT20214" s="690"/>
      <c r="AU20214" s="690"/>
    </row>
    <row r="20215" spans="46:47">
      <c r="AT20215" s="690"/>
      <c r="AU20215" s="690"/>
    </row>
    <row r="20216" spans="46:47">
      <c r="AT20216" s="690"/>
      <c r="AU20216" s="690"/>
    </row>
    <row r="20217" spans="46:47">
      <c r="AT20217" s="690"/>
      <c r="AU20217" s="690"/>
    </row>
    <row r="20218" spans="46:47">
      <c r="AT20218" s="690"/>
      <c r="AU20218" s="690"/>
    </row>
    <row r="20219" spans="46:47">
      <c r="AT20219" s="690"/>
      <c r="AU20219" s="690"/>
    </row>
    <row r="20220" spans="46:47">
      <c r="AT20220" s="690"/>
      <c r="AU20220" s="690"/>
    </row>
    <row r="20221" spans="46:47">
      <c r="AT20221" s="690"/>
      <c r="AU20221" s="690"/>
    </row>
    <row r="20222" spans="46:47">
      <c r="AT20222" s="690"/>
      <c r="AU20222" s="690"/>
    </row>
    <row r="20223" spans="46:47">
      <c r="AT20223" s="690"/>
      <c r="AU20223" s="690"/>
    </row>
    <row r="20224" spans="46:47">
      <c r="AT20224" s="690"/>
      <c r="AU20224" s="690"/>
    </row>
    <row r="20225" spans="46:47">
      <c r="AT20225" s="690"/>
      <c r="AU20225" s="690"/>
    </row>
    <row r="20226" spans="46:47">
      <c r="AT20226" s="690"/>
      <c r="AU20226" s="690"/>
    </row>
    <row r="20227" spans="46:47">
      <c r="AT20227" s="690"/>
      <c r="AU20227" s="690"/>
    </row>
    <row r="20228" spans="46:47">
      <c r="AT20228" s="690"/>
      <c r="AU20228" s="690"/>
    </row>
    <row r="20229" spans="46:47">
      <c r="AT20229" s="690"/>
      <c r="AU20229" s="690"/>
    </row>
    <row r="20230" spans="46:47">
      <c r="AT20230" s="690"/>
      <c r="AU20230" s="690"/>
    </row>
    <row r="20231" spans="46:47">
      <c r="AT20231" s="690"/>
      <c r="AU20231" s="690"/>
    </row>
    <row r="20232" spans="46:47">
      <c r="AT20232" s="690"/>
      <c r="AU20232" s="690"/>
    </row>
    <row r="20233" spans="46:47">
      <c r="AT20233" s="690"/>
      <c r="AU20233" s="690"/>
    </row>
    <row r="20234" spans="46:47">
      <c r="AT20234" s="690"/>
      <c r="AU20234" s="690"/>
    </row>
    <row r="20235" spans="46:47">
      <c r="AT20235" s="690"/>
      <c r="AU20235" s="690"/>
    </row>
    <row r="20236" spans="46:47">
      <c r="AT20236" s="690"/>
      <c r="AU20236" s="690"/>
    </row>
    <row r="20237" spans="46:47">
      <c r="AT20237" s="690"/>
      <c r="AU20237" s="690"/>
    </row>
    <row r="20238" spans="46:47">
      <c r="AT20238" s="690"/>
      <c r="AU20238" s="690"/>
    </row>
    <row r="20239" spans="46:47">
      <c r="AT20239" s="690"/>
      <c r="AU20239" s="690"/>
    </row>
    <row r="20240" spans="46:47">
      <c r="AT20240" s="690"/>
      <c r="AU20240" s="690"/>
    </row>
    <row r="20241" spans="46:47">
      <c r="AT20241" s="690"/>
      <c r="AU20241" s="690"/>
    </row>
    <row r="20242" spans="46:47">
      <c r="AT20242" s="690"/>
      <c r="AU20242" s="690"/>
    </row>
    <row r="20243" spans="46:47">
      <c r="AT20243" s="690"/>
      <c r="AU20243" s="690"/>
    </row>
    <row r="20244" spans="46:47">
      <c r="AT20244" s="690"/>
      <c r="AU20244" s="690"/>
    </row>
    <row r="20245" spans="46:47">
      <c r="AT20245" s="690"/>
      <c r="AU20245" s="690"/>
    </row>
    <row r="20246" spans="46:47">
      <c r="AT20246" s="690"/>
      <c r="AU20246" s="690"/>
    </row>
    <row r="20247" spans="46:47">
      <c r="AT20247" s="690"/>
      <c r="AU20247" s="690"/>
    </row>
    <row r="20248" spans="46:47">
      <c r="AT20248" s="690"/>
      <c r="AU20248" s="690"/>
    </row>
    <row r="20249" spans="46:47">
      <c r="AT20249" s="690"/>
      <c r="AU20249" s="690"/>
    </row>
    <row r="20250" spans="46:47">
      <c r="AT20250" s="690"/>
      <c r="AU20250" s="690"/>
    </row>
    <row r="20251" spans="46:47">
      <c r="AT20251" s="690"/>
      <c r="AU20251" s="690"/>
    </row>
    <row r="20252" spans="46:47">
      <c r="AT20252" s="690"/>
      <c r="AU20252" s="690"/>
    </row>
    <row r="20253" spans="46:47">
      <c r="AT20253" s="690"/>
      <c r="AU20253" s="690"/>
    </row>
    <row r="20254" spans="46:47">
      <c r="AT20254" s="690"/>
      <c r="AU20254" s="690"/>
    </row>
    <row r="20255" spans="46:47">
      <c r="AT20255" s="690"/>
      <c r="AU20255" s="690"/>
    </row>
    <row r="20256" spans="46:47">
      <c r="AT20256" s="690"/>
      <c r="AU20256" s="690"/>
    </row>
    <row r="20257" spans="46:47">
      <c r="AT20257" s="690"/>
      <c r="AU20257" s="690"/>
    </row>
    <row r="20258" spans="46:47">
      <c r="AT20258" s="690"/>
      <c r="AU20258" s="690"/>
    </row>
    <row r="20259" spans="46:47">
      <c r="AT20259" s="690"/>
      <c r="AU20259" s="690"/>
    </row>
    <row r="20260" spans="46:47">
      <c r="AT20260" s="690"/>
      <c r="AU20260" s="690"/>
    </row>
    <row r="20261" spans="46:47">
      <c r="AT20261" s="690"/>
      <c r="AU20261" s="690"/>
    </row>
    <row r="20262" spans="46:47">
      <c r="AT20262" s="690"/>
      <c r="AU20262" s="690"/>
    </row>
    <row r="20263" spans="46:47">
      <c r="AT20263" s="690"/>
      <c r="AU20263" s="690"/>
    </row>
    <row r="20264" spans="46:47">
      <c r="AT20264" s="690"/>
      <c r="AU20264" s="690"/>
    </row>
    <row r="20265" spans="46:47">
      <c r="AT20265" s="690"/>
      <c r="AU20265" s="690"/>
    </row>
    <row r="20266" spans="46:47">
      <c r="AT20266" s="690"/>
      <c r="AU20266" s="690"/>
    </row>
    <row r="20267" spans="46:47">
      <c r="AT20267" s="690"/>
      <c r="AU20267" s="690"/>
    </row>
    <row r="20268" spans="46:47">
      <c r="AT20268" s="690"/>
      <c r="AU20268" s="690"/>
    </row>
    <row r="20269" spans="46:47">
      <c r="AT20269" s="690"/>
      <c r="AU20269" s="690"/>
    </row>
    <row r="20270" spans="46:47">
      <c r="AT20270" s="690"/>
      <c r="AU20270" s="690"/>
    </row>
    <row r="20271" spans="46:47">
      <c r="AT20271" s="690"/>
      <c r="AU20271" s="690"/>
    </row>
    <row r="20272" spans="46:47">
      <c r="AT20272" s="690"/>
      <c r="AU20272" s="690"/>
    </row>
    <row r="20273" spans="46:47">
      <c r="AT20273" s="690"/>
      <c r="AU20273" s="690"/>
    </row>
    <row r="20274" spans="46:47">
      <c r="AT20274" s="690"/>
      <c r="AU20274" s="690"/>
    </row>
    <row r="20275" spans="46:47">
      <c r="AT20275" s="690"/>
      <c r="AU20275" s="690"/>
    </row>
    <row r="20276" spans="46:47">
      <c r="AT20276" s="690"/>
      <c r="AU20276" s="690"/>
    </row>
    <row r="20277" spans="46:47">
      <c r="AT20277" s="690"/>
      <c r="AU20277" s="690"/>
    </row>
    <row r="20278" spans="46:47">
      <c r="AT20278" s="690"/>
      <c r="AU20278" s="690"/>
    </row>
    <row r="20279" spans="46:47">
      <c r="AT20279" s="690"/>
      <c r="AU20279" s="690"/>
    </row>
    <row r="20280" spans="46:47">
      <c r="AT20280" s="690"/>
      <c r="AU20280" s="690"/>
    </row>
    <row r="20281" spans="46:47">
      <c r="AT20281" s="690"/>
      <c r="AU20281" s="690"/>
    </row>
    <row r="20282" spans="46:47">
      <c r="AT20282" s="690"/>
      <c r="AU20282" s="690"/>
    </row>
    <row r="20283" spans="46:47">
      <c r="AT20283" s="690"/>
      <c r="AU20283" s="690"/>
    </row>
    <row r="20284" spans="46:47">
      <c r="AT20284" s="690"/>
      <c r="AU20284" s="690"/>
    </row>
    <row r="20285" spans="46:47">
      <c r="AT20285" s="690"/>
      <c r="AU20285" s="690"/>
    </row>
    <row r="20286" spans="46:47">
      <c r="AT20286" s="690"/>
      <c r="AU20286" s="690"/>
    </row>
    <row r="20287" spans="46:47">
      <c r="AT20287" s="690"/>
      <c r="AU20287" s="690"/>
    </row>
    <row r="20288" spans="46:47">
      <c r="AT20288" s="690"/>
      <c r="AU20288" s="690"/>
    </row>
    <row r="20289" spans="46:47">
      <c r="AT20289" s="690"/>
      <c r="AU20289" s="690"/>
    </row>
    <row r="20290" spans="46:47">
      <c r="AT20290" s="690"/>
      <c r="AU20290" s="690"/>
    </row>
    <row r="20291" spans="46:47">
      <c r="AT20291" s="690"/>
      <c r="AU20291" s="690"/>
    </row>
    <row r="20292" spans="46:47">
      <c r="AT20292" s="690"/>
      <c r="AU20292" s="690"/>
    </row>
    <row r="20293" spans="46:47">
      <c r="AT20293" s="690"/>
      <c r="AU20293" s="690"/>
    </row>
    <row r="20294" spans="46:47">
      <c r="AT20294" s="690"/>
      <c r="AU20294" s="690"/>
    </row>
    <row r="20295" spans="46:47">
      <c r="AT20295" s="690"/>
      <c r="AU20295" s="690"/>
    </row>
    <row r="20296" spans="46:47">
      <c r="AT20296" s="690"/>
      <c r="AU20296" s="690"/>
    </row>
    <row r="20297" spans="46:47">
      <c r="AT20297" s="690"/>
      <c r="AU20297" s="690"/>
    </row>
    <row r="20298" spans="46:47">
      <c r="AT20298" s="690"/>
      <c r="AU20298" s="690"/>
    </row>
    <row r="20299" spans="46:47">
      <c r="AT20299" s="690"/>
      <c r="AU20299" s="690"/>
    </row>
    <row r="20300" spans="46:47">
      <c r="AT20300" s="690"/>
      <c r="AU20300" s="690"/>
    </row>
    <row r="20301" spans="46:47">
      <c r="AT20301" s="690"/>
      <c r="AU20301" s="690"/>
    </row>
    <row r="20302" spans="46:47">
      <c r="AT20302" s="690"/>
      <c r="AU20302" s="690"/>
    </row>
    <row r="20303" spans="46:47">
      <c r="AT20303" s="690"/>
      <c r="AU20303" s="690"/>
    </row>
    <row r="20304" spans="46:47">
      <c r="AT20304" s="690"/>
      <c r="AU20304" s="690"/>
    </row>
    <row r="20305" spans="46:47">
      <c r="AT20305" s="690"/>
      <c r="AU20305" s="690"/>
    </row>
    <row r="20306" spans="46:47">
      <c r="AT20306" s="690"/>
      <c r="AU20306" s="690"/>
    </row>
    <row r="20307" spans="46:47">
      <c r="AT20307" s="690"/>
      <c r="AU20307" s="690"/>
    </row>
    <row r="20308" spans="46:47">
      <c r="AT20308" s="690"/>
      <c r="AU20308" s="690"/>
    </row>
    <row r="20309" spans="46:47">
      <c r="AT20309" s="690"/>
      <c r="AU20309" s="690"/>
    </row>
    <row r="20310" spans="46:47">
      <c r="AT20310" s="690"/>
      <c r="AU20310" s="690"/>
    </row>
    <row r="20311" spans="46:47">
      <c r="AT20311" s="690"/>
      <c r="AU20311" s="690"/>
    </row>
    <row r="20312" spans="46:47">
      <c r="AT20312" s="690"/>
      <c r="AU20312" s="690"/>
    </row>
    <row r="20313" spans="46:47">
      <c r="AT20313" s="690"/>
      <c r="AU20313" s="690"/>
    </row>
    <row r="20314" spans="46:47">
      <c r="AT20314" s="690"/>
      <c r="AU20314" s="690"/>
    </row>
    <row r="20315" spans="46:47">
      <c r="AT20315" s="690"/>
      <c r="AU20315" s="690"/>
    </row>
    <row r="20316" spans="46:47">
      <c r="AT20316" s="690"/>
      <c r="AU20316" s="690"/>
    </row>
    <row r="20317" spans="46:47">
      <c r="AT20317" s="690"/>
      <c r="AU20317" s="690"/>
    </row>
    <row r="20318" spans="46:47">
      <c r="AT20318" s="690"/>
      <c r="AU20318" s="690"/>
    </row>
    <row r="20319" spans="46:47">
      <c r="AT20319" s="690"/>
      <c r="AU20319" s="690"/>
    </row>
    <row r="20320" spans="46:47">
      <c r="AT20320" s="690"/>
      <c r="AU20320" s="690"/>
    </row>
    <row r="20321" spans="46:47">
      <c r="AT20321" s="690"/>
      <c r="AU20321" s="690"/>
    </row>
    <row r="20322" spans="46:47">
      <c r="AT20322" s="690"/>
      <c r="AU20322" s="690"/>
    </row>
    <row r="20323" spans="46:47">
      <c r="AT20323" s="690"/>
      <c r="AU20323" s="690"/>
    </row>
    <row r="20324" spans="46:47">
      <c r="AT20324" s="690"/>
      <c r="AU20324" s="690"/>
    </row>
    <row r="20325" spans="46:47">
      <c r="AT20325" s="690"/>
      <c r="AU20325" s="690"/>
    </row>
    <row r="20326" spans="46:47">
      <c r="AT20326" s="690"/>
      <c r="AU20326" s="690"/>
    </row>
    <row r="20327" spans="46:47">
      <c r="AT20327" s="690"/>
      <c r="AU20327" s="690"/>
    </row>
    <row r="20328" spans="46:47">
      <c r="AT20328" s="690"/>
      <c r="AU20328" s="690"/>
    </row>
    <row r="20329" spans="46:47">
      <c r="AT20329" s="690"/>
      <c r="AU20329" s="690"/>
    </row>
    <row r="20330" spans="46:47">
      <c r="AT20330" s="690"/>
      <c r="AU20330" s="690"/>
    </row>
    <row r="20331" spans="46:47">
      <c r="AT20331" s="690"/>
      <c r="AU20331" s="690"/>
    </row>
    <row r="20332" spans="46:47">
      <c r="AT20332" s="690"/>
      <c r="AU20332" s="690"/>
    </row>
    <row r="20333" spans="46:47">
      <c r="AT20333" s="690"/>
      <c r="AU20333" s="690"/>
    </row>
    <row r="20334" spans="46:47">
      <c r="AT20334" s="690"/>
      <c r="AU20334" s="690"/>
    </row>
    <row r="20335" spans="46:47">
      <c r="AT20335" s="690"/>
      <c r="AU20335" s="690"/>
    </row>
    <row r="20336" spans="46:47">
      <c r="AT20336" s="690"/>
      <c r="AU20336" s="690"/>
    </row>
    <row r="20337" spans="46:47">
      <c r="AT20337" s="690"/>
      <c r="AU20337" s="690"/>
    </row>
    <row r="20338" spans="46:47">
      <c r="AT20338" s="690"/>
      <c r="AU20338" s="690"/>
    </row>
    <row r="20339" spans="46:47">
      <c r="AT20339" s="690"/>
      <c r="AU20339" s="690"/>
    </row>
    <row r="20340" spans="46:47">
      <c r="AT20340" s="690"/>
      <c r="AU20340" s="690"/>
    </row>
    <row r="20341" spans="46:47">
      <c r="AT20341" s="690"/>
      <c r="AU20341" s="690"/>
    </row>
    <row r="20342" spans="46:47">
      <c r="AT20342" s="690"/>
      <c r="AU20342" s="690"/>
    </row>
    <row r="20343" spans="46:47">
      <c r="AT20343" s="690"/>
      <c r="AU20343" s="690"/>
    </row>
    <row r="20344" spans="46:47">
      <c r="AT20344" s="690"/>
      <c r="AU20344" s="690"/>
    </row>
    <row r="20345" spans="46:47">
      <c r="AT20345" s="690"/>
      <c r="AU20345" s="690"/>
    </row>
    <row r="20346" spans="46:47">
      <c r="AT20346" s="690"/>
      <c r="AU20346" s="690"/>
    </row>
    <row r="20347" spans="46:47">
      <c r="AT20347" s="690"/>
      <c r="AU20347" s="690"/>
    </row>
    <row r="20348" spans="46:47">
      <c r="AT20348" s="690"/>
      <c r="AU20348" s="690"/>
    </row>
    <row r="20349" spans="46:47">
      <c r="AT20349" s="690"/>
      <c r="AU20349" s="690"/>
    </row>
    <row r="20350" spans="46:47">
      <c r="AT20350" s="690"/>
      <c r="AU20350" s="690"/>
    </row>
    <row r="20351" spans="46:47">
      <c r="AT20351" s="690"/>
      <c r="AU20351" s="690"/>
    </row>
    <row r="20352" spans="46:47">
      <c r="AT20352" s="690"/>
      <c r="AU20352" s="690"/>
    </row>
    <row r="20353" spans="46:47">
      <c r="AT20353" s="690"/>
      <c r="AU20353" s="690"/>
    </row>
    <row r="20354" spans="46:47">
      <c r="AT20354" s="690"/>
      <c r="AU20354" s="690"/>
    </row>
    <row r="20355" spans="46:47">
      <c r="AT20355" s="690"/>
      <c r="AU20355" s="690"/>
    </row>
    <row r="20356" spans="46:47">
      <c r="AT20356" s="690"/>
      <c r="AU20356" s="690"/>
    </row>
    <row r="20357" spans="46:47">
      <c r="AT20357" s="690"/>
      <c r="AU20357" s="690"/>
    </row>
    <row r="20358" spans="46:47">
      <c r="AT20358" s="690"/>
      <c r="AU20358" s="690"/>
    </row>
    <row r="20359" spans="46:47">
      <c r="AT20359" s="690"/>
      <c r="AU20359" s="690"/>
    </row>
    <row r="20360" spans="46:47">
      <c r="AT20360" s="690"/>
      <c r="AU20360" s="690"/>
    </row>
    <row r="20361" spans="46:47">
      <c r="AT20361" s="690"/>
      <c r="AU20361" s="690"/>
    </row>
    <row r="20362" spans="46:47">
      <c r="AT20362" s="690"/>
      <c r="AU20362" s="690"/>
    </row>
    <row r="20363" spans="46:47">
      <c r="AT20363" s="690"/>
      <c r="AU20363" s="690"/>
    </row>
    <row r="20364" spans="46:47">
      <c r="AT20364" s="690"/>
      <c r="AU20364" s="690"/>
    </row>
    <row r="20365" spans="46:47">
      <c r="AT20365" s="690"/>
      <c r="AU20365" s="690"/>
    </row>
    <row r="20366" spans="46:47">
      <c r="AT20366" s="690"/>
      <c r="AU20366" s="690"/>
    </row>
    <row r="20367" spans="46:47">
      <c r="AT20367" s="690"/>
      <c r="AU20367" s="690"/>
    </row>
    <row r="20368" spans="46:47">
      <c r="AT20368" s="690"/>
      <c r="AU20368" s="690"/>
    </row>
    <row r="20369" spans="46:47">
      <c r="AT20369" s="690"/>
      <c r="AU20369" s="690"/>
    </row>
    <row r="20370" spans="46:47">
      <c r="AT20370" s="690"/>
      <c r="AU20370" s="690"/>
    </row>
    <row r="20371" spans="46:47">
      <c r="AT20371" s="690"/>
      <c r="AU20371" s="690"/>
    </row>
    <row r="20372" spans="46:47">
      <c r="AT20372" s="690"/>
      <c r="AU20372" s="690"/>
    </row>
    <row r="20373" spans="46:47">
      <c r="AT20373" s="690"/>
      <c r="AU20373" s="690"/>
    </row>
    <row r="20374" spans="46:47">
      <c r="AT20374" s="690"/>
      <c r="AU20374" s="690"/>
    </row>
    <row r="20375" spans="46:47">
      <c r="AT20375" s="690"/>
      <c r="AU20375" s="690"/>
    </row>
    <row r="20376" spans="46:47">
      <c r="AT20376" s="690"/>
      <c r="AU20376" s="690"/>
    </row>
    <row r="20377" spans="46:47">
      <c r="AT20377" s="690"/>
      <c r="AU20377" s="690"/>
    </row>
    <row r="20378" spans="46:47">
      <c r="AT20378" s="690"/>
      <c r="AU20378" s="690"/>
    </row>
    <row r="20379" spans="46:47">
      <c r="AT20379" s="690"/>
      <c r="AU20379" s="690"/>
    </row>
    <row r="20380" spans="46:47">
      <c r="AT20380" s="690"/>
      <c r="AU20380" s="690"/>
    </row>
    <row r="20381" spans="46:47">
      <c r="AT20381" s="690"/>
      <c r="AU20381" s="690"/>
    </row>
    <row r="20382" spans="46:47">
      <c r="AT20382" s="690"/>
      <c r="AU20382" s="690"/>
    </row>
    <row r="20383" spans="46:47">
      <c r="AT20383" s="690"/>
      <c r="AU20383" s="690"/>
    </row>
    <row r="20384" spans="46:47">
      <c r="AT20384" s="690"/>
      <c r="AU20384" s="690"/>
    </row>
    <row r="20385" spans="46:47">
      <c r="AT20385" s="690"/>
      <c r="AU20385" s="690"/>
    </row>
    <row r="20386" spans="46:47">
      <c r="AT20386" s="690"/>
      <c r="AU20386" s="690"/>
    </row>
    <row r="20387" spans="46:47">
      <c r="AT20387" s="690"/>
      <c r="AU20387" s="690"/>
    </row>
    <row r="20388" spans="46:47">
      <c r="AT20388" s="690"/>
      <c r="AU20388" s="690"/>
    </row>
    <row r="20389" spans="46:47">
      <c r="AT20389" s="690"/>
      <c r="AU20389" s="690"/>
    </row>
    <row r="20390" spans="46:47">
      <c r="AT20390" s="690"/>
      <c r="AU20390" s="690"/>
    </row>
    <row r="20391" spans="46:47">
      <c r="AT20391" s="690"/>
      <c r="AU20391" s="690"/>
    </row>
    <row r="20392" spans="46:47">
      <c r="AT20392" s="690"/>
      <c r="AU20392" s="690"/>
    </row>
    <row r="20393" spans="46:47">
      <c r="AT20393" s="690"/>
      <c r="AU20393" s="690"/>
    </row>
    <row r="20394" spans="46:47">
      <c r="AT20394" s="690"/>
      <c r="AU20394" s="690"/>
    </row>
    <row r="20395" spans="46:47">
      <c r="AT20395" s="690"/>
      <c r="AU20395" s="690"/>
    </row>
    <row r="20396" spans="46:47">
      <c r="AT20396" s="690"/>
      <c r="AU20396" s="690"/>
    </row>
    <row r="20397" spans="46:47">
      <c r="AT20397" s="690"/>
      <c r="AU20397" s="690"/>
    </row>
    <row r="20398" spans="46:47">
      <c r="AT20398" s="690"/>
      <c r="AU20398" s="690"/>
    </row>
    <row r="20399" spans="46:47">
      <c r="AT20399" s="690"/>
      <c r="AU20399" s="690"/>
    </row>
    <row r="20400" spans="46:47">
      <c r="AT20400" s="690"/>
      <c r="AU20400" s="690"/>
    </row>
    <row r="20401" spans="46:47">
      <c r="AT20401" s="690"/>
      <c r="AU20401" s="690"/>
    </row>
    <row r="20402" spans="46:47">
      <c r="AT20402" s="690"/>
      <c r="AU20402" s="690"/>
    </row>
    <row r="20403" spans="46:47">
      <c r="AT20403" s="690"/>
      <c r="AU20403" s="690"/>
    </row>
    <row r="20404" spans="46:47">
      <c r="AT20404" s="690"/>
      <c r="AU20404" s="690"/>
    </row>
    <row r="20405" spans="46:47">
      <c r="AT20405" s="690"/>
      <c r="AU20405" s="690"/>
    </row>
    <row r="20406" spans="46:47">
      <c r="AT20406" s="690"/>
      <c r="AU20406" s="690"/>
    </row>
    <row r="20407" spans="46:47">
      <c r="AT20407" s="690"/>
      <c r="AU20407" s="690"/>
    </row>
    <row r="20408" spans="46:47">
      <c r="AT20408" s="690"/>
      <c r="AU20408" s="690"/>
    </row>
    <row r="20409" spans="46:47">
      <c r="AT20409" s="690"/>
      <c r="AU20409" s="690"/>
    </row>
    <row r="20410" spans="46:47">
      <c r="AT20410" s="690"/>
      <c r="AU20410" s="690"/>
    </row>
    <row r="20411" spans="46:47">
      <c r="AT20411" s="690"/>
      <c r="AU20411" s="690"/>
    </row>
    <row r="20412" spans="46:47">
      <c r="AT20412" s="690"/>
      <c r="AU20412" s="690"/>
    </row>
    <row r="20413" spans="46:47">
      <c r="AT20413" s="690"/>
      <c r="AU20413" s="690"/>
    </row>
    <row r="20414" spans="46:47">
      <c r="AT20414" s="690"/>
      <c r="AU20414" s="690"/>
    </row>
    <row r="20415" spans="46:47">
      <c r="AT20415" s="690"/>
      <c r="AU20415" s="690"/>
    </row>
    <row r="20416" spans="46:47">
      <c r="AT20416" s="690"/>
      <c r="AU20416" s="690"/>
    </row>
    <row r="20417" spans="46:47">
      <c r="AT20417" s="690"/>
      <c r="AU20417" s="690"/>
    </row>
    <row r="20418" spans="46:47">
      <c r="AT20418" s="690"/>
      <c r="AU20418" s="690"/>
    </row>
    <row r="20419" spans="46:47">
      <c r="AT20419" s="690"/>
      <c r="AU20419" s="690"/>
    </row>
    <row r="20420" spans="46:47">
      <c r="AT20420" s="690"/>
      <c r="AU20420" s="690"/>
    </row>
    <row r="20421" spans="46:47">
      <c r="AT20421" s="690"/>
      <c r="AU20421" s="690"/>
    </row>
    <row r="20422" spans="46:47">
      <c r="AT20422" s="690"/>
      <c r="AU20422" s="690"/>
    </row>
    <row r="20423" spans="46:47">
      <c r="AT20423" s="690"/>
      <c r="AU20423" s="690"/>
    </row>
    <row r="20424" spans="46:47">
      <c r="AT20424" s="690"/>
      <c r="AU20424" s="690"/>
    </row>
    <row r="20425" spans="46:47">
      <c r="AT20425" s="690"/>
      <c r="AU20425" s="690"/>
    </row>
    <row r="20426" spans="46:47">
      <c r="AT20426" s="690"/>
      <c r="AU20426" s="690"/>
    </row>
    <row r="20427" spans="46:47">
      <c r="AT20427" s="690"/>
      <c r="AU20427" s="690"/>
    </row>
    <row r="20428" spans="46:47">
      <c r="AT20428" s="690"/>
      <c r="AU20428" s="690"/>
    </row>
    <row r="20429" spans="46:47">
      <c r="AT20429" s="690"/>
      <c r="AU20429" s="690"/>
    </row>
    <row r="20430" spans="46:47">
      <c r="AT20430" s="690"/>
      <c r="AU20430" s="690"/>
    </row>
    <row r="20431" spans="46:47">
      <c r="AT20431" s="690"/>
      <c r="AU20431" s="690"/>
    </row>
    <row r="20432" spans="46:47">
      <c r="AT20432" s="690"/>
      <c r="AU20432" s="690"/>
    </row>
    <row r="20433" spans="46:47">
      <c r="AT20433" s="690"/>
      <c r="AU20433" s="690"/>
    </row>
    <row r="20434" spans="46:47">
      <c r="AT20434" s="690"/>
      <c r="AU20434" s="690"/>
    </row>
    <row r="20435" spans="46:47">
      <c r="AT20435" s="690"/>
      <c r="AU20435" s="690"/>
    </row>
    <row r="20436" spans="46:47">
      <c r="AT20436" s="690"/>
      <c r="AU20436" s="690"/>
    </row>
    <row r="20437" spans="46:47">
      <c r="AT20437" s="690"/>
      <c r="AU20437" s="690"/>
    </row>
    <row r="20438" spans="46:47">
      <c r="AT20438" s="690"/>
      <c r="AU20438" s="690"/>
    </row>
    <row r="20439" spans="46:47">
      <c r="AT20439" s="690"/>
      <c r="AU20439" s="690"/>
    </row>
    <row r="20440" spans="46:47">
      <c r="AT20440" s="690"/>
      <c r="AU20440" s="690"/>
    </row>
    <row r="20441" spans="46:47">
      <c r="AT20441" s="690"/>
      <c r="AU20441" s="690"/>
    </row>
    <row r="20442" spans="46:47">
      <c r="AT20442" s="690"/>
      <c r="AU20442" s="690"/>
    </row>
    <row r="20443" spans="46:47">
      <c r="AT20443" s="690"/>
      <c r="AU20443" s="690"/>
    </row>
    <row r="20444" spans="46:47">
      <c r="AT20444" s="690"/>
      <c r="AU20444" s="690"/>
    </row>
    <row r="20445" spans="46:47">
      <c r="AT20445" s="690"/>
      <c r="AU20445" s="690"/>
    </row>
    <row r="20446" spans="46:47">
      <c r="AT20446" s="690"/>
      <c r="AU20446" s="690"/>
    </row>
    <row r="20447" spans="46:47">
      <c r="AT20447" s="690"/>
      <c r="AU20447" s="690"/>
    </row>
    <row r="20448" spans="46:47">
      <c r="AT20448" s="690"/>
      <c r="AU20448" s="690"/>
    </row>
    <row r="20449" spans="46:47">
      <c r="AT20449" s="690"/>
      <c r="AU20449" s="690"/>
    </row>
    <row r="20450" spans="46:47">
      <c r="AT20450" s="690"/>
      <c r="AU20450" s="690"/>
    </row>
    <row r="20451" spans="46:47">
      <c r="AT20451" s="690"/>
      <c r="AU20451" s="690"/>
    </row>
    <row r="20452" spans="46:47">
      <c r="AT20452" s="690"/>
      <c r="AU20452" s="690"/>
    </row>
    <row r="20453" spans="46:47">
      <c r="AT20453" s="690"/>
      <c r="AU20453" s="690"/>
    </row>
    <row r="20454" spans="46:47">
      <c r="AT20454" s="690"/>
      <c r="AU20454" s="690"/>
    </row>
    <row r="20455" spans="46:47">
      <c r="AT20455" s="690"/>
      <c r="AU20455" s="690"/>
    </row>
    <row r="20456" spans="46:47">
      <c r="AT20456" s="690"/>
      <c r="AU20456" s="690"/>
    </row>
    <row r="20457" spans="46:47">
      <c r="AT20457" s="690"/>
      <c r="AU20457" s="690"/>
    </row>
    <row r="20458" spans="46:47">
      <c r="AT20458" s="690"/>
      <c r="AU20458" s="690"/>
    </row>
    <row r="20459" spans="46:47">
      <c r="AT20459" s="690"/>
      <c r="AU20459" s="690"/>
    </row>
    <row r="20460" spans="46:47">
      <c r="AT20460" s="690"/>
      <c r="AU20460" s="690"/>
    </row>
    <row r="20461" spans="46:47">
      <c r="AT20461" s="690"/>
      <c r="AU20461" s="690"/>
    </row>
    <row r="20462" spans="46:47">
      <c r="AT20462" s="690"/>
      <c r="AU20462" s="690"/>
    </row>
    <row r="20463" spans="46:47">
      <c r="AT20463" s="690"/>
      <c r="AU20463" s="690"/>
    </row>
    <row r="20464" spans="46:47">
      <c r="AT20464" s="690"/>
      <c r="AU20464" s="690"/>
    </row>
    <row r="20465" spans="46:47">
      <c r="AT20465" s="690"/>
      <c r="AU20465" s="690"/>
    </row>
    <row r="20466" spans="46:47">
      <c r="AT20466" s="690"/>
      <c r="AU20466" s="690"/>
    </row>
    <row r="20467" spans="46:47">
      <c r="AT20467" s="690"/>
      <c r="AU20467" s="690"/>
    </row>
    <row r="20468" spans="46:47">
      <c r="AT20468" s="690"/>
      <c r="AU20468" s="690"/>
    </row>
    <row r="20469" spans="46:47">
      <c r="AT20469" s="690"/>
      <c r="AU20469" s="690"/>
    </row>
    <row r="20470" spans="46:47">
      <c r="AT20470" s="690"/>
      <c r="AU20470" s="690"/>
    </row>
    <row r="20471" spans="46:47">
      <c r="AT20471" s="690"/>
      <c r="AU20471" s="690"/>
    </row>
    <row r="20472" spans="46:47">
      <c r="AT20472" s="690"/>
      <c r="AU20472" s="690"/>
    </row>
    <row r="20473" spans="46:47">
      <c r="AT20473" s="690"/>
      <c r="AU20473" s="690"/>
    </row>
    <row r="20474" spans="46:47">
      <c r="AT20474" s="690"/>
      <c r="AU20474" s="690"/>
    </row>
    <row r="20475" spans="46:47">
      <c r="AT20475" s="690"/>
      <c r="AU20475" s="690"/>
    </row>
    <row r="20476" spans="46:47">
      <c r="AT20476" s="690"/>
      <c r="AU20476" s="690"/>
    </row>
    <row r="20477" spans="46:47">
      <c r="AT20477" s="690"/>
      <c r="AU20477" s="690"/>
    </row>
    <row r="20478" spans="46:47">
      <c r="AT20478" s="690"/>
      <c r="AU20478" s="690"/>
    </row>
    <row r="20479" spans="46:47">
      <c r="AT20479" s="690"/>
      <c r="AU20479" s="690"/>
    </row>
    <row r="20480" spans="46:47">
      <c r="AT20480" s="690"/>
      <c r="AU20480" s="690"/>
    </row>
    <row r="20481" spans="46:47">
      <c r="AT20481" s="690"/>
      <c r="AU20481" s="690"/>
    </row>
    <row r="20482" spans="46:47">
      <c r="AT20482" s="690"/>
      <c r="AU20482" s="690"/>
    </row>
    <row r="20483" spans="46:47">
      <c r="AT20483" s="690"/>
      <c r="AU20483" s="690"/>
    </row>
    <row r="20484" spans="46:47">
      <c r="AT20484" s="690"/>
      <c r="AU20484" s="690"/>
    </row>
    <row r="20485" spans="46:47">
      <c r="AT20485" s="690"/>
      <c r="AU20485" s="690"/>
    </row>
    <row r="20486" spans="46:47">
      <c r="AT20486" s="690"/>
      <c r="AU20486" s="690"/>
    </row>
    <row r="20487" spans="46:47">
      <c r="AT20487" s="690"/>
      <c r="AU20487" s="690"/>
    </row>
    <row r="20488" spans="46:47">
      <c r="AT20488" s="690"/>
      <c r="AU20488" s="690"/>
    </row>
    <row r="20489" spans="46:47">
      <c r="AT20489" s="690"/>
      <c r="AU20489" s="690"/>
    </row>
    <row r="20490" spans="46:47">
      <c r="AT20490" s="690"/>
      <c r="AU20490" s="690"/>
    </row>
    <row r="20491" spans="46:47">
      <c r="AT20491" s="690"/>
      <c r="AU20491" s="690"/>
    </row>
    <row r="20492" spans="46:47">
      <c r="AT20492" s="690"/>
      <c r="AU20492" s="690"/>
    </row>
    <row r="20493" spans="46:47">
      <c r="AT20493" s="690"/>
      <c r="AU20493" s="690"/>
    </row>
    <row r="20494" spans="46:47">
      <c r="AT20494" s="690"/>
      <c r="AU20494" s="690"/>
    </row>
    <row r="20495" spans="46:47">
      <c r="AT20495" s="690"/>
      <c r="AU20495" s="690"/>
    </row>
    <row r="20496" spans="46:47">
      <c r="AT20496" s="690"/>
      <c r="AU20496" s="690"/>
    </row>
    <row r="20497" spans="46:47">
      <c r="AT20497" s="690"/>
      <c r="AU20497" s="690"/>
    </row>
    <row r="20498" spans="46:47">
      <c r="AT20498" s="690"/>
      <c r="AU20498" s="690"/>
    </row>
    <row r="20499" spans="46:47">
      <c r="AT20499" s="690"/>
      <c r="AU20499" s="690"/>
    </row>
    <row r="20500" spans="46:47">
      <c r="AT20500" s="690"/>
      <c r="AU20500" s="690"/>
    </row>
    <row r="20501" spans="46:47">
      <c r="AT20501" s="690"/>
      <c r="AU20501" s="690"/>
    </row>
    <row r="20502" spans="46:47">
      <c r="AT20502" s="690"/>
      <c r="AU20502" s="690"/>
    </row>
    <row r="20503" spans="46:47">
      <c r="AT20503" s="690"/>
      <c r="AU20503" s="690"/>
    </row>
    <row r="20504" spans="46:47">
      <c r="AT20504" s="690"/>
      <c r="AU20504" s="690"/>
    </row>
    <row r="20505" spans="46:47">
      <c r="AT20505" s="690"/>
      <c r="AU20505" s="690"/>
    </row>
    <row r="20506" spans="46:47">
      <c r="AT20506" s="690"/>
      <c r="AU20506" s="690"/>
    </row>
    <row r="20507" spans="46:47">
      <c r="AT20507" s="690"/>
      <c r="AU20507" s="690"/>
    </row>
    <row r="20508" spans="46:47">
      <c r="AT20508" s="690"/>
      <c r="AU20508" s="690"/>
    </row>
    <row r="20509" spans="46:47">
      <c r="AT20509" s="690"/>
      <c r="AU20509" s="690"/>
    </row>
    <row r="20510" spans="46:47">
      <c r="AT20510" s="690"/>
      <c r="AU20510" s="690"/>
    </row>
    <row r="20511" spans="46:47">
      <c r="AT20511" s="690"/>
      <c r="AU20511" s="690"/>
    </row>
    <row r="20512" spans="46:47">
      <c r="AT20512" s="690"/>
      <c r="AU20512" s="690"/>
    </row>
    <row r="20513" spans="46:47">
      <c r="AT20513" s="690"/>
      <c r="AU20513" s="690"/>
    </row>
    <row r="20514" spans="46:47">
      <c r="AT20514" s="690"/>
      <c r="AU20514" s="690"/>
    </row>
    <row r="20515" spans="46:47">
      <c r="AT20515" s="690"/>
      <c r="AU20515" s="690"/>
    </row>
    <row r="20516" spans="46:47">
      <c r="AT20516" s="690"/>
      <c r="AU20516" s="690"/>
    </row>
    <row r="20517" spans="46:47">
      <c r="AT20517" s="690"/>
      <c r="AU20517" s="690"/>
    </row>
    <row r="20518" spans="46:47">
      <c r="AT20518" s="690"/>
      <c r="AU20518" s="690"/>
    </row>
    <row r="20519" spans="46:47">
      <c r="AT20519" s="690"/>
      <c r="AU20519" s="690"/>
    </row>
    <row r="20520" spans="46:47">
      <c r="AT20520" s="690"/>
      <c r="AU20520" s="690"/>
    </row>
    <row r="20521" spans="46:47">
      <c r="AT20521" s="690"/>
      <c r="AU20521" s="690"/>
    </row>
    <row r="20522" spans="46:47">
      <c r="AT20522" s="690"/>
      <c r="AU20522" s="690"/>
    </row>
    <row r="20523" spans="46:47">
      <c r="AT20523" s="690"/>
      <c r="AU20523" s="690"/>
    </row>
    <row r="20524" spans="46:47">
      <c r="AT20524" s="690"/>
      <c r="AU20524" s="690"/>
    </row>
    <row r="20525" spans="46:47">
      <c r="AT20525" s="690"/>
      <c r="AU20525" s="690"/>
    </row>
    <row r="20526" spans="46:47">
      <c r="AT20526" s="690"/>
      <c r="AU20526" s="690"/>
    </row>
    <row r="20527" spans="46:47">
      <c r="AT20527" s="690"/>
      <c r="AU20527" s="690"/>
    </row>
    <row r="20528" spans="46:47">
      <c r="AT20528" s="690"/>
      <c r="AU20528" s="690"/>
    </row>
    <row r="20529" spans="46:47">
      <c r="AT20529" s="690"/>
      <c r="AU20529" s="690"/>
    </row>
    <row r="20530" spans="46:47">
      <c r="AT20530" s="690"/>
      <c r="AU20530" s="690"/>
    </row>
    <row r="20531" spans="46:47">
      <c r="AT20531" s="690"/>
      <c r="AU20531" s="690"/>
    </row>
    <row r="20532" spans="46:47">
      <c r="AT20532" s="690"/>
      <c r="AU20532" s="690"/>
    </row>
    <row r="20533" spans="46:47">
      <c r="AT20533" s="690"/>
      <c r="AU20533" s="690"/>
    </row>
    <row r="20534" spans="46:47">
      <c r="AT20534" s="690"/>
      <c r="AU20534" s="690"/>
    </row>
    <row r="20535" spans="46:47">
      <c r="AT20535" s="690"/>
      <c r="AU20535" s="690"/>
    </row>
    <row r="20536" spans="46:47">
      <c r="AT20536" s="690"/>
      <c r="AU20536" s="690"/>
    </row>
    <row r="20537" spans="46:47">
      <c r="AT20537" s="690"/>
      <c r="AU20537" s="690"/>
    </row>
    <row r="20538" spans="46:47">
      <c r="AT20538" s="690"/>
      <c r="AU20538" s="690"/>
    </row>
    <row r="20539" spans="46:47">
      <c r="AT20539" s="690"/>
      <c r="AU20539" s="690"/>
    </row>
    <row r="20540" spans="46:47">
      <c r="AT20540" s="690"/>
      <c r="AU20540" s="690"/>
    </row>
    <row r="20541" spans="46:47">
      <c r="AT20541" s="690"/>
      <c r="AU20541" s="690"/>
    </row>
    <row r="20542" spans="46:47">
      <c r="AT20542" s="690"/>
      <c r="AU20542" s="690"/>
    </row>
    <row r="20543" spans="46:47">
      <c r="AT20543" s="690"/>
      <c r="AU20543" s="690"/>
    </row>
    <row r="20544" spans="46:47">
      <c r="AT20544" s="690"/>
      <c r="AU20544" s="690"/>
    </row>
    <row r="20545" spans="46:47">
      <c r="AT20545" s="690"/>
      <c r="AU20545" s="690"/>
    </row>
    <row r="20546" spans="46:47">
      <c r="AT20546" s="690"/>
      <c r="AU20546" s="690"/>
    </row>
    <row r="20547" spans="46:47">
      <c r="AT20547" s="690"/>
      <c r="AU20547" s="690"/>
    </row>
    <row r="20548" spans="46:47">
      <c r="AT20548" s="690"/>
      <c r="AU20548" s="690"/>
    </row>
    <row r="20549" spans="46:47">
      <c r="AT20549" s="690"/>
      <c r="AU20549" s="690"/>
    </row>
    <row r="20550" spans="46:47">
      <c r="AT20550" s="690"/>
      <c r="AU20550" s="690"/>
    </row>
    <row r="20551" spans="46:47">
      <c r="AT20551" s="690"/>
      <c r="AU20551" s="690"/>
    </row>
    <row r="20552" spans="46:47">
      <c r="AT20552" s="690"/>
      <c r="AU20552" s="690"/>
    </row>
    <row r="20553" spans="46:47">
      <c r="AT20553" s="690"/>
      <c r="AU20553" s="690"/>
    </row>
    <row r="20554" spans="46:47">
      <c r="AT20554" s="690"/>
      <c r="AU20554" s="690"/>
    </row>
    <row r="20555" spans="46:47">
      <c r="AT20555" s="690"/>
      <c r="AU20555" s="690"/>
    </row>
    <row r="20556" spans="46:47">
      <c r="AT20556" s="690"/>
      <c r="AU20556" s="690"/>
    </row>
    <row r="20557" spans="46:47">
      <c r="AT20557" s="690"/>
      <c r="AU20557" s="690"/>
    </row>
    <row r="20558" spans="46:47">
      <c r="AT20558" s="690"/>
      <c r="AU20558" s="690"/>
    </row>
    <row r="20559" spans="46:47">
      <c r="AT20559" s="690"/>
      <c r="AU20559" s="690"/>
    </row>
    <row r="20560" spans="46:47">
      <c r="AT20560" s="690"/>
      <c r="AU20560" s="690"/>
    </row>
    <row r="20561" spans="46:47">
      <c r="AT20561" s="690"/>
      <c r="AU20561" s="690"/>
    </row>
    <row r="20562" spans="46:47">
      <c r="AT20562" s="690"/>
      <c r="AU20562" s="690"/>
    </row>
    <row r="20563" spans="46:47">
      <c r="AT20563" s="690"/>
      <c r="AU20563" s="690"/>
    </row>
    <row r="20564" spans="46:47">
      <c r="AT20564" s="690"/>
      <c r="AU20564" s="690"/>
    </row>
    <row r="20565" spans="46:47">
      <c r="AT20565" s="690"/>
      <c r="AU20565" s="690"/>
    </row>
    <row r="20566" spans="46:47">
      <c r="AT20566" s="690"/>
      <c r="AU20566" s="690"/>
    </row>
    <row r="20567" spans="46:47">
      <c r="AT20567" s="690"/>
      <c r="AU20567" s="690"/>
    </row>
    <row r="20568" spans="46:47">
      <c r="AT20568" s="690"/>
      <c r="AU20568" s="690"/>
    </row>
    <row r="20569" spans="46:47">
      <c r="AT20569" s="690"/>
      <c r="AU20569" s="690"/>
    </row>
    <row r="20570" spans="46:47">
      <c r="AT20570" s="690"/>
      <c r="AU20570" s="690"/>
    </row>
    <row r="20571" spans="46:47">
      <c r="AT20571" s="690"/>
      <c r="AU20571" s="690"/>
    </row>
    <row r="20572" spans="46:47">
      <c r="AT20572" s="690"/>
      <c r="AU20572" s="690"/>
    </row>
    <row r="20573" spans="46:47">
      <c r="AT20573" s="690"/>
      <c r="AU20573" s="690"/>
    </row>
    <row r="20574" spans="46:47">
      <c r="AT20574" s="690"/>
      <c r="AU20574" s="690"/>
    </row>
    <row r="20575" spans="46:47">
      <c r="AT20575" s="690"/>
      <c r="AU20575" s="690"/>
    </row>
    <row r="20576" spans="46:47">
      <c r="AT20576" s="690"/>
      <c r="AU20576" s="690"/>
    </row>
    <row r="20577" spans="46:47">
      <c r="AT20577" s="690"/>
      <c r="AU20577" s="690"/>
    </row>
    <row r="20578" spans="46:47">
      <c r="AT20578" s="690"/>
      <c r="AU20578" s="690"/>
    </row>
    <row r="20579" spans="46:47">
      <c r="AT20579" s="690"/>
      <c r="AU20579" s="690"/>
    </row>
    <row r="20580" spans="46:47">
      <c r="AT20580" s="690"/>
      <c r="AU20580" s="690"/>
    </row>
    <row r="20581" spans="46:47">
      <c r="AT20581" s="690"/>
      <c r="AU20581" s="690"/>
    </row>
    <row r="20582" spans="46:47">
      <c r="AT20582" s="690"/>
      <c r="AU20582" s="690"/>
    </row>
    <row r="20583" spans="46:47">
      <c r="AT20583" s="690"/>
      <c r="AU20583" s="690"/>
    </row>
    <row r="20584" spans="46:47">
      <c r="AT20584" s="690"/>
      <c r="AU20584" s="690"/>
    </row>
    <row r="20585" spans="46:47">
      <c r="AT20585" s="690"/>
      <c r="AU20585" s="690"/>
    </row>
    <row r="20586" spans="46:47">
      <c r="AT20586" s="690"/>
      <c r="AU20586" s="690"/>
    </row>
    <row r="20587" spans="46:47">
      <c r="AT20587" s="690"/>
      <c r="AU20587" s="690"/>
    </row>
    <row r="20588" spans="46:47">
      <c r="AT20588" s="690"/>
      <c r="AU20588" s="690"/>
    </row>
    <row r="20589" spans="46:47">
      <c r="AT20589" s="690"/>
      <c r="AU20589" s="690"/>
    </row>
    <row r="20590" spans="46:47">
      <c r="AT20590" s="690"/>
      <c r="AU20590" s="690"/>
    </row>
    <row r="20591" spans="46:47">
      <c r="AT20591" s="690"/>
      <c r="AU20591" s="690"/>
    </row>
    <row r="20592" spans="46:47">
      <c r="AT20592" s="690"/>
      <c r="AU20592" s="690"/>
    </row>
    <row r="20593" spans="46:47">
      <c r="AT20593" s="690"/>
      <c r="AU20593" s="690"/>
    </row>
    <row r="20594" spans="46:47">
      <c r="AT20594" s="690"/>
      <c r="AU20594" s="690"/>
    </row>
    <row r="20595" spans="46:47">
      <c r="AT20595" s="690"/>
      <c r="AU20595" s="690"/>
    </row>
    <row r="20596" spans="46:47">
      <c r="AT20596" s="690"/>
      <c r="AU20596" s="690"/>
    </row>
    <row r="20597" spans="46:47">
      <c r="AT20597" s="690"/>
      <c r="AU20597" s="690"/>
    </row>
    <row r="20598" spans="46:47">
      <c r="AT20598" s="690"/>
      <c r="AU20598" s="690"/>
    </row>
    <row r="20599" spans="46:47">
      <c r="AT20599" s="690"/>
      <c r="AU20599" s="690"/>
    </row>
    <row r="20600" spans="46:47">
      <c r="AT20600" s="690"/>
      <c r="AU20600" s="690"/>
    </row>
    <row r="20601" spans="46:47">
      <c r="AT20601" s="690"/>
      <c r="AU20601" s="690"/>
    </row>
    <row r="20602" spans="46:47">
      <c r="AT20602" s="690"/>
      <c r="AU20602" s="690"/>
    </row>
    <row r="20603" spans="46:47">
      <c r="AT20603" s="690"/>
      <c r="AU20603" s="690"/>
    </row>
    <row r="20604" spans="46:47">
      <c r="AT20604" s="690"/>
      <c r="AU20604" s="690"/>
    </row>
    <row r="20605" spans="46:47">
      <c r="AT20605" s="690"/>
      <c r="AU20605" s="690"/>
    </row>
    <row r="20606" spans="46:47">
      <c r="AT20606" s="690"/>
      <c r="AU20606" s="690"/>
    </row>
    <row r="20607" spans="46:47">
      <c r="AT20607" s="690"/>
      <c r="AU20607" s="690"/>
    </row>
    <row r="20608" spans="46:47">
      <c r="AT20608" s="690"/>
      <c r="AU20608" s="690"/>
    </row>
    <row r="20609" spans="46:47">
      <c r="AT20609" s="690"/>
      <c r="AU20609" s="690"/>
    </row>
    <row r="20610" spans="46:47">
      <c r="AT20610" s="690"/>
      <c r="AU20610" s="690"/>
    </row>
    <row r="20611" spans="46:47">
      <c r="AT20611" s="690"/>
      <c r="AU20611" s="690"/>
    </row>
    <row r="20612" spans="46:47">
      <c r="AT20612" s="690"/>
      <c r="AU20612" s="690"/>
    </row>
    <row r="20613" spans="46:47">
      <c r="AT20613" s="690"/>
      <c r="AU20613" s="690"/>
    </row>
    <row r="20614" spans="46:47">
      <c r="AT20614" s="690"/>
      <c r="AU20614" s="690"/>
    </row>
    <row r="20615" spans="46:47">
      <c r="AT20615" s="690"/>
      <c r="AU20615" s="690"/>
    </row>
    <row r="20616" spans="46:47">
      <c r="AT20616" s="690"/>
      <c r="AU20616" s="690"/>
    </row>
    <row r="20617" spans="46:47">
      <c r="AT20617" s="690"/>
      <c r="AU20617" s="690"/>
    </row>
    <row r="20618" spans="46:47">
      <c r="AT20618" s="690"/>
      <c r="AU20618" s="690"/>
    </row>
    <row r="20619" spans="46:47">
      <c r="AT20619" s="690"/>
      <c r="AU20619" s="690"/>
    </row>
    <row r="20620" spans="46:47">
      <c r="AT20620" s="690"/>
      <c r="AU20620" s="690"/>
    </row>
    <row r="20621" spans="46:47">
      <c r="AT20621" s="690"/>
      <c r="AU20621" s="690"/>
    </row>
    <row r="20622" spans="46:47">
      <c r="AT20622" s="690"/>
      <c r="AU20622" s="690"/>
    </row>
    <row r="20623" spans="46:47">
      <c r="AT20623" s="690"/>
      <c r="AU20623" s="690"/>
    </row>
    <row r="20624" spans="46:47">
      <c r="AT20624" s="690"/>
      <c r="AU20624" s="690"/>
    </row>
    <row r="20625" spans="46:47">
      <c r="AT20625" s="690"/>
      <c r="AU20625" s="690"/>
    </row>
    <row r="20626" spans="46:47">
      <c r="AT20626" s="690"/>
      <c r="AU20626" s="690"/>
    </row>
    <row r="20627" spans="46:47">
      <c r="AT20627" s="690"/>
      <c r="AU20627" s="690"/>
    </row>
    <row r="20628" spans="46:47">
      <c r="AT20628" s="690"/>
      <c r="AU20628" s="690"/>
    </row>
    <row r="20629" spans="46:47">
      <c r="AT20629" s="690"/>
      <c r="AU20629" s="690"/>
    </row>
    <row r="20630" spans="46:47">
      <c r="AT20630" s="690"/>
      <c r="AU20630" s="690"/>
    </row>
    <row r="20631" spans="46:47">
      <c r="AT20631" s="690"/>
      <c r="AU20631" s="690"/>
    </row>
    <row r="20632" spans="46:47">
      <c r="AT20632" s="690"/>
      <c r="AU20632" s="690"/>
    </row>
    <row r="20633" spans="46:47">
      <c r="AT20633" s="690"/>
      <c r="AU20633" s="690"/>
    </row>
    <row r="20634" spans="46:47">
      <c r="AT20634" s="690"/>
      <c r="AU20634" s="690"/>
    </row>
    <row r="20635" spans="46:47">
      <c r="AT20635" s="690"/>
      <c r="AU20635" s="690"/>
    </row>
    <row r="20636" spans="46:47">
      <c r="AT20636" s="690"/>
      <c r="AU20636" s="690"/>
    </row>
    <row r="20637" spans="46:47">
      <c r="AT20637" s="690"/>
      <c r="AU20637" s="690"/>
    </row>
    <row r="20638" spans="46:47">
      <c r="AT20638" s="690"/>
      <c r="AU20638" s="690"/>
    </row>
    <row r="20639" spans="46:47">
      <c r="AT20639" s="690"/>
      <c r="AU20639" s="690"/>
    </row>
    <row r="20640" spans="46:47">
      <c r="AT20640" s="690"/>
      <c r="AU20640" s="690"/>
    </row>
    <row r="20641" spans="46:47">
      <c r="AT20641" s="690"/>
      <c r="AU20641" s="690"/>
    </row>
    <row r="20642" spans="46:47">
      <c r="AT20642" s="690"/>
      <c r="AU20642" s="690"/>
    </row>
    <row r="20643" spans="46:47">
      <c r="AT20643" s="690"/>
      <c r="AU20643" s="690"/>
    </row>
    <row r="20644" spans="46:47">
      <c r="AT20644" s="690"/>
      <c r="AU20644" s="690"/>
    </row>
    <row r="20645" spans="46:47">
      <c r="AT20645" s="690"/>
      <c r="AU20645" s="690"/>
    </row>
    <row r="20646" spans="46:47">
      <c r="AT20646" s="690"/>
      <c r="AU20646" s="690"/>
    </row>
    <row r="20647" spans="46:47">
      <c r="AT20647" s="690"/>
      <c r="AU20647" s="690"/>
    </row>
    <row r="20648" spans="46:47">
      <c r="AT20648" s="690"/>
      <c r="AU20648" s="690"/>
    </row>
    <row r="20649" spans="46:47">
      <c r="AT20649" s="690"/>
      <c r="AU20649" s="690"/>
    </row>
    <row r="20650" spans="46:47">
      <c r="AT20650" s="690"/>
      <c r="AU20650" s="690"/>
    </row>
    <row r="20651" spans="46:47">
      <c r="AT20651" s="690"/>
      <c r="AU20651" s="690"/>
    </row>
    <row r="20652" spans="46:47">
      <c r="AT20652" s="690"/>
      <c r="AU20652" s="690"/>
    </row>
    <row r="20653" spans="46:47">
      <c r="AT20653" s="690"/>
      <c r="AU20653" s="690"/>
    </row>
    <row r="20654" spans="46:47">
      <c r="AT20654" s="690"/>
      <c r="AU20654" s="690"/>
    </row>
    <row r="20655" spans="46:47">
      <c r="AT20655" s="690"/>
      <c r="AU20655" s="690"/>
    </row>
    <row r="20656" spans="46:47">
      <c r="AT20656" s="690"/>
      <c r="AU20656" s="690"/>
    </row>
    <row r="20657" spans="46:47">
      <c r="AT20657" s="690"/>
      <c r="AU20657" s="690"/>
    </row>
    <row r="20658" spans="46:47">
      <c r="AT20658" s="690"/>
      <c r="AU20658" s="690"/>
    </row>
    <row r="20659" spans="46:47">
      <c r="AT20659" s="690"/>
      <c r="AU20659" s="690"/>
    </row>
    <row r="20660" spans="46:47">
      <c r="AT20660" s="690"/>
      <c r="AU20660" s="690"/>
    </row>
    <row r="20661" spans="46:47">
      <c r="AT20661" s="690"/>
      <c r="AU20661" s="690"/>
    </row>
    <row r="20662" spans="46:47">
      <c r="AT20662" s="690"/>
      <c r="AU20662" s="690"/>
    </row>
    <row r="20663" spans="46:47">
      <c r="AT20663" s="690"/>
      <c r="AU20663" s="690"/>
    </row>
    <row r="20664" spans="46:47">
      <c r="AT20664" s="690"/>
      <c r="AU20664" s="690"/>
    </row>
    <row r="20665" spans="46:47">
      <c r="AT20665" s="690"/>
      <c r="AU20665" s="690"/>
    </row>
    <row r="20666" spans="46:47">
      <c r="AT20666" s="690"/>
      <c r="AU20666" s="690"/>
    </row>
    <row r="20667" spans="46:47">
      <c r="AT20667" s="690"/>
      <c r="AU20667" s="690"/>
    </row>
    <row r="20668" spans="46:47">
      <c r="AT20668" s="690"/>
      <c r="AU20668" s="690"/>
    </row>
    <row r="20669" spans="46:47">
      <c r="AT20669" s="690"/>
      <c r="AU20669" s="690"/>
    </row>
    <row r="20670" spans="46:47">
      <c r="AT20670" s="690"/>
      <c r="AU20670" s="690"/>
    </row>
    <row r="20671" spans="46:47">
      <c r="AT20671" s="690"/>
      <c r="AU20671" s="690"/>
    </row>
    <row r="20672" spans="46:47">
      <c r="AT20672" s="690"/>
      <c r="AU20672" s="690"/>
    </row>
    <row r="20673" spans="46:47">
      <c r="AT20673" s="690"/>
      <c r="AU20673" s="690"/>
    </row>
    <row r="20674" spans="46:47">
      <c r="AT20674" s="690"/>
      <c r="AU20674" s="690"/>
    </row>
    <row r="20675" spans="46:47">
      <c r="AT20675" s="690"/>
      <c r="AU20675" s="690"/>
    </row>
    <row r="20676" spans="46:47">
      <c r="AT20676" s="690"/>
      <c r="AU20676" s="690"/>
    </row>
    <row r="20677" spans="46:47">
      <c r="AT20677" s="690"/>
      <c r="AU20677" s="690"/>
    </row>
    <row r="20678" spans="46:47">
      <c r="AT20678" s="690"/>
      <c r="AU20678" s="690"/>
    </row>
    <row r="20679" spans="46:47">
      <c r="AT20679" s="690"/>
      <c r="AU20679" s="690"/>
    </row>
    <row r="20680" spans="46:47">
      <c r="AT20680" s="690"/>
      <c r="AU20680" s="690"/>
    </row>
    <row r="20681" spans="46:47">
      <c r="AT20681" s="690"/>
      <c r="AU20681" s="690"/>
    </row>
    <row r="20682" spans="46:47">
      <c r="AT20682" s="690"/>
      <c r="AU20682" s="690"/>
    </row>
    <row r="20683" spans="46:47">
      <c r="AT20683" s="690"/>
      <c r="AU20683" s="690"/>
    </row>
    <row r="20684" spans="46:47">
      <c r="AT20684" s="690"/>
      <c r="AU20684" s="690"/>
    </row>
    <row r="20685" spans="46:47">
      <c r="AT20685" s="690"/>
      <c r="AU20685" s="690"/>
    </row>
    <row r="20686" spans="46:47">
      <c r="AT20686" s="690"/>
      <c r="AU20686" s="690"/>
    </row>
    <row r="20687" spans="46:47">
      <c r="AT20687" s="690"/>
      <c r="AU20687" s="690"/>
    </row>
    <row r="20688" spans="46:47">
      <c r="AT20688" s="690"/>
      <c r="AU20688" s="690"/>
    </row>
    <row r="20689" spans="46:47">
      <c r="AT20689" s="690"/>
      <c r="AU20689" s="690"/>
    </row>
    <row r="20690" spans="46:47">
      <c r="AT20690" s="690"/>
      <c r="AU20690" s="690"/>
    </row>
    <row r="20691" spans="46:47">
      <c r="AT20691" s="690"/>
      <c r="AU20691" s="690"/>
    </row>
    <row r="20692" spans="46:47">
      <c r="AT20692" s="690"/>
      <c r="AU20692" s="690"/>
    </row>
    <row r="20693" spans="46:47">
      <c r="AT20693" s="690"/>
      <c r="AU20693" s="690"/>
    </row>
    <row r="20694" spans="46:47">
      <c r="AT20694" s="690"/>
      <c r="AU20694" s="690"/>
    </row>
    <row r="20695" spans="46:47">
      <c r="AT20695" s="690"/>
      <c r="AU20695" s="690"/>
    </row>
    <row r="20696" spans="46:47">
      <c r="AT20696" s="690"/>
      <c r="AU20696" s="690"/>
    </row>
    <row r="20697" spans="46:47">
      <c r="AT20697" s="690"/>
      <c r="AU20697" s="690"/>
    </row>
    <row r="20698" spans="46:47">
      <c r="AT20698" s="690"/>
      <c r="AU20698" s="690"/>
    </row>
    <row r="20699" spans="46:47">
      <c r="AT20699" s="690"/>
      <c r="AU20699" s="690"/>
    </row>
    <row r="20700" spans="46:47">
      <c r="AT20700" s="690"/>
      <c r="AU20700" s="690"/>
    </row>
    <row r="20701" spans="46:47">
      <c r="AT20701" s="690"/>
      <c r="AU20701" s="690"/>
    </row>
    <row r="20702" spans="46:47">
      <c r="AT20702" s="690"/>
      <c r="AU20702" s="690"/>
    </row>
    <row r="20703" spans="46:47">
      <c r="AT20703" s="690"/>
      <c r="AU20703" s="690"/>
    </row>
    <row r="20704" spans="46:47">
      <c r="AT20704" s="690"/>
      <c r="AU20704" s="690"/>
    </row>
    <row r="20705" spans="46:47">
      <c r="AT20705" s="690"/>
      <c r="AU20705" s="690"/>
    </row>
    <row r="20706" spans="46:47">
      <c r="AT20706" s="690"/>
      <c r="AU20706" s="690"/>
    </row>
    <row r="20707" spans="46:47">
      <c r="AT20707" s="690"/>
      <c r="AU20707" s="690"/>
    </row>
    <row r="20708" spans="46:47">
      <c r="AT20708" s="690"/>
      <c r="AU20708" s="690"/>
    </row>
    <row r="20709" spans="46:47">
      <c r="AT20709" s="690"/>
      <c r="AU20709" s="690"/>
    </row>
    <row r="20710" spans="46:47">
      <c r="AT20710" s="690"/>
      <c r="AU20710" s="690"/>
    </row>
    <row r="20711" spans="46:47">
      <c r="AT20711" s="690"/>
      <c r="AU20711" s="690"/>
    </row>
    <row r="20712" spans="46:47">
      <c r="AT20712" s="690"/>
      <c r="AU20712" s="690"/>
    </row>
    <row r="20713" spans="46:47">
      <c r="AT20713" s="690"/>
      <c r="AU20713" s="690"/>
    </row>
    <row r="20714" spans="46:47">
      <c r="AT20714" s="690"/>
      <c r="AU20714" s="690"/>
    </row>
    <row r="20715" spans="46:47">
      <c r="AT20715" s="690"/>
      <c r="AU20715" s="690"/>
    </row>
    <row r="20716" spans="46:47">
      <c r="AT20716" s="690"/>
      <c r="AU20716" s="690"/>
    </row>
    <row r="20717" spans="46:47">
      <c r="AT20717" s="690"/>
      <c r="AU20717" s="690"/>
    </row>
    <row r="20718" spans="46:47">
      <c r="AT20718" s="690"/>
      <c r="AU20718" s="690"/>
    </row>
    <row r="20719" spans="46:47">
      <c r="AT20719" s="690"/>
      <c r="AU20719" s="690"/>
    </row>
    <row r="20720" spans="46:47">
      <c r="AT20720" s="690"/>
      <c r="AU20720" s="690"/>
    </row>
    <row r="20721" spans="46:47">
      <c r="AT20721" s="690"/>
      <c r="AU20721" s="690"/>
    </row>
    <row r="20722" spans="46:47">
      <c r="AT20722" s="690"/>
      <c r="AU20722" s="690"/>
    </row>
    <row r="20723" spans="46:47">
      <c r="AT20723" s="690"/>
      <c r="AU20723" s="690"/>
    </row>
    <row r="20724" spans="46:47">
      <c r="AT20724" s="690"/>
      <c r="AU20724" s="690"/>
    </row>
    <row r="20725" spans="46:47">
      <c r="AT20725" s="690"/>
      <c r="AU20725" s="690"/>
    </row>
    <row r="20726" spans="46:47">
      <c r="AT20726" s="690"/>
      <c r="AU20726" s="690"/>
    </row>
    <row r="20727" spans="46:47">
      <c r="AT20727" s="690"/>
      <c r="AU20727" s="690"/>
    </row>
    <row r="20728" spans="46:47">
      <c r="AT20728" s="690"/>
      <c r="AU20728" s="690"/>
    </row>
    <row r="20729" spans="46:47">
      <c r="AT20729" s="690"/>
      <c r="AU20729" s="690"/>
    </row>
    <row r="20730" spans="46:47">
      <c r="AT20730" s="690"/>
      <c r="AU20730" s="690"/>
    </row>
    <row r="20731" spans="46:47">
      <c r="AT20731" s="690"/>
      <c r="AU20731" s="690"/>
    </row>
    <row r="20732" spans="46:47">
      <c r="AT20732" s="690"/>
      <c r="AU20732" s="690"/>
    </row>
    <row r="20733" spans="46:47">
      <c r="AT20733" s="690"/>
      <c r="AU20733" s="690"/>
    </row>
    <row r="20734" spans="46:47">
      <c r="AT20734" s="690"/>
      <c r="AU20734" s="690"/>
    </row>
    <row r="20735" spans="46:47">
      <c r="AT20735" s="690"/>
      <c r="AU20735" s="690"/>
    </row>
    <row r="20736" spans="46:47">
      <c r="AT20736" s="690"/>
      <c r="AU20736" s="690"/>
    </row>
    <row r="20737" spans="46:47">
      <c r="AT20737" s="690"/>
      <c r="AU20737" s="690"/>
    </row>
    <row r="20738" spans="46:47">
      <c r="AT20738" s="690"/>
      <c r="AU20738" s="690"/>
    </row>
    <row r="20739" spans="46:47">
      <c r="AT20739" s="690"/>
      <c r="AU20739" s="690"/>
    </row>
    <row r="20740" spans="46:47">
      <c r="AT20740" s="690"/>
      <c r="AU20740" s="690"/>
    </row>
    <row r="20741" spans="46:47">
      <c r="AT20741" s="690"/>
      <c r="AU20741" s="690"/>
    </row>
    <row r="20742" spans="46:47">
      <c r="AT20742" s="690"/>
      <c r="AU20742" s="690"/>
    </row>
    <row r="20743" spans="46:47">
      <c r="AT20743" s="690"/>
      <c r="AU20743" s="690"/>
    </row>
    <row r="20744" spans="46:47">
      <c r="AT20744" s="690"/>
      <c r="AU20744" s="690"/>
    </row>
    <row r="20745" spans="46:47">
      <c r="AT20745" s="690"/>
      <c r="AU20745" s="690"/>
    </row>
    <row r="20746" spans="46:47">
      <c r="AT20746" s="690"/>
      <c r="AU20746" s="690"/>
    </row>
    <row r="20747" spans="46:47">
      <c r="AT20747" s="690"/>
      <c r="AU20747" s="690"/>
    </row>
    <row r="20748" spans="46:47">
      <c r="AT20748" s="690"/>
      <c r="AU20748" s="690"/>
    </row>
    <row r="20749" spans="46:47">
      <c r="AT20749" s="690"/>
      <c r="AU20749" s="690"/>
    </row>
    <row r="20750" spans="46:47">
      <c r="AT20750" s="690"/>
      <c r="AU20750" s="690"/>
    </row>
    <row r="20751" spans="46:47">
      <c r="AT20751" s="690"/>
      <c r="AU20751" s="690"/>
    </row>
    <row r="20752" spans="46:47">
      <c r="AT20752" s="690"/>
      <c r="AU20752" s="690"/>
    </row>
    <row r="20753" spans="46:47">
      <c r="AT20753" s="690"/>
      <c r="AU20753" s="690"/>
    </row>
    <row r="20754" spans="46:47">
      <c r="AT20754" s="690"/>
      <c r="AU20754" s="690"/>
    </row>
    <row r="20755" spans="46:47">
      <c r="AT20755" s="690"/>
      <c r="AU20755" s="690"/>
    </row>
    <row r="20756" spans="46:47">
      <c r="AT20756" s="690"/>
      <c r="AU20756" s="690"/>
    </row>
    <row r="20757" spans="46:47">
      <c r="AT20757" s="690"/>
      <c r="AU20757" s="690"/>
    </row>
    <row r="20758" spans="46:47">
      <c r="AT20758" s="690"/>
      <c r="AU20758" s="690"/>
    </row>
    <row r="20759" spans="46:47">
      <c r="AT20759" s="690"/>
      <c r="AU20759" s="690"/>
    </row>
    <row r="20760" spans="46:47">
      <c r="AT20760" s="690"/>
      <c r="AU20760" s="690"/>
    </row>
    <row r="20761" spans="46:47">
      <c r="AT20761" s="690"/>
      <c r="AU20761" s="690"/>
    </row>
    <row r="20762" spans="46:47">
      <c r="AT20762" s="690"/>
      <c r="AU20762" s="690"/>
    </row>
    <row r="20763" spans="46:47">
      <c r="AT20763" s="690"/>
      <c r="AU20763" s="690"/>
    </row>
    <row r="20764" spans="46:47">
      <c r="AT20764" s="690"/>
      <c r="AU20764" s="690"/>
    </row>
    <row r="20765" spans="46:47">
      <c r="AT20765" s="690"/>
      <c r="AU20765" s="690"/>
    </row>
    <row r="20766" spans="46:47">
      <c r="AT20766" s="690"/>
      <c r="AU20766" s="690"/>
    </row>
    <row r="20767" spans="46:47">
      <c r="AT20767" s="690"/>
      <c r="AU20767" s="690"/>
    </row>
    <row r="20768" spans="46:47">
      <c r="AT20768" s="690"/>
      <c r="AU20768" s="690"/>
    </row>
    <row r="20769" spans="46:47">
      <c r="AT20769" s="690"/>
      <c r="AU20769" s="690"/>
    </row>
    <row r="20770" spans="46:47">
      <c r="AT20770" s="690"/>
      <c r="AU20770" s="690"/>
    </row>
    <row r="20771" spans="46:47">
      <c r="AT20771" s="690"/>
      <c r="AU20771" s="690"/>
    </row>
    <row r="20772" spans="46:47">
      <c r="AT20772" s="690"/>
      <c r="AU20772" s="690"/>
    </row>
    <row r="20773" spans="46:47">
      <c r="AT20773" s="690"/>
      <c r="AU20773" s="690"/>
    </row>
    <row r="20774" spans="46:47">
      <c r="AT20774" s="690"/>
      <c r="AU20774" s="690"/>
    </row>
    <row r="20775" spans="46:47">
      <c r="AT20775" s="690"/>
      <c r="AU20775" s="690"/>
    </row>
    <row r="20776" spans="46:47">
      <c r="AT20776" s="690"/>
      <c r="AU20776" s="690"/>
    </row>
    <row r="20777" spans="46:47">
      <c r="AT20777" s="690"/>
      <c r="AU20777" s="690"/>
    </row>
    <row r="20778" spans="46:47">
      <c r="AT20778" s="690"/>
      <c r="AU20778" s="690"/>
    </row>
    <row r="20779" spans="46:47">
      <c r="AT20779" s="690"/>
      <c r="AU20779" s="690"/>
    </row>
    <row r="20780" spans="46:47">
      <c r="AT20780" s="690"/>
      <c r="AU20780" s="690"/>
    </row>
    <row r="20781" spans="46:47">
      <c r="AT20781" s="690"/>
      <c r="AU20781" s="690"/>
    </row>
    <row r="20782" spans="46:47">
      <c r="AT20782" s="690"/>
      <c r="AU20782" s="690"/>
    </row>
    <row r="20783" spans="46:47">
      <c r="AT20783" s="690"/>
      <c r="AU20783" s="690"/>
    </row>
    <row r="20784" spans="46:47">
      <c r="AT20784" s="690"/>
      <c r="AU20784" s="690"/>
    </row>
    <row r="20785" spans="46:47">
      <c r="AT20785" s="690"/>
      <c r="AU20785" s="690"/>
    </row>
    <row r="20786" spans="46:47">
      <c r="AT20786" s="690"/>
      <c r="AU20786" s="690"/>
    </row>
    <row r="20787" spans="46:47">
      <c r="AT20787" s="690"/>
      <c r="AU20787" s="690"/>
    </row>
    <row r="20788" spans="46:47">
      <c r="AT20788" s="690"/>
      <c r="AU20788" s="690"/>
    </row>
    <row r="20789" spans="46:47">
      <c r="AT20789" s="690"/>
      <c r="AU20789" s="690"/>
    </row>
    <row r="20790" spans="46:47">
      <c r="AT20790" s="690"/>
      <c r="AU20790" s="690"/>
    </row>
    <row r="20791" spans="46:47">
      <c r="AT20791" s="690"/>
      <c r="AU20791" s="690"/>
    </row>
    <row r="20792" spans="46:47">
      <c r="AT20792" s="690"/>
      <c r="AU20792" s="690"/>
    </row>
    <row r="20793" spans="46:47">
      <c r="AT20793" s="690"/>
      <c r="AU20793" s="690"/>
    </row>
    <row r="20794" spans="46:47">
      <c r="AT20794" s="690"/>
      <c r="AU20794" s="690"/>
    </row>
    <row r="20795" spans="46:47">
      <c r="AT20795" s="690"/>
      <c r="AU20795" s="690"/>
    </row>
    <row r="20796" spans="46:47">
      <c r="AT20796" s="690"/>
      <c r="AU20796" s="690"/>
    </row>
    <row r="20797" spans="46:47">
      <c r="AT20797" s="690"/>
      <c r="AU20797" s="690"/>
    </row>
    <row r="20798" spans="46:47">
      <c r="AT20798" s="690"/>
      <c r="AU20798" s="690"/>
    </row>
    <row r="20799" spans="46:47">
      <c r="AT20799" s="690"/>
      <c r="AU20799" s="690"/>
    </row>
    <row r="20800" spans="46:47">
      <c r="AT20800" s="690"/>
      <c r="AU20800" s="690"/>
    </row>
    <row r="20801" spans="46:47">
      <c r="AT20801" s="690"/>
      <c r="AU20801" s="690"/>
    </row>
    <row r="20802" spans="46:47">
      <c r="AT20802" s="690"/>
      <c r="AU20802" s="690"/>
    </row>
    <row r="20803" spans="46:47">
      <c r="AT20803" s="690"/>
      <c r="AU20803" s="690"/>
    </row>
    <row r="20804" spans="46:47">
      <c r="AT20804" s="690"/>
      <c r="AU20804" s="690"/>
    </row>
    <row r="20805" spans="46:47">
      <c r="AT20805" s="690"/>
      <c r="AU20805" s="690"/>
    </row>
    <row r="20806" spans="46:47">
      <c r="AT20806" s="690"/>
      <c r="AU20806" s="690"/>
    </row>
    <row r="20807" spans="46:47">
      <c r="AT20807" s="690"/>
      <c r="AU20807" s="690"/>
    </row>
    <row r="20808" spans="46:47">
      <c r="AT20808" s="690"/>
      <c r="AU20808" s="690"/>
    </row>
    <row r="20809" spans="46:47">
      <c r="AT20809" s="690"/>
      <c r="AU20809" s="690"/>
    </row>
    <row r="20810" spans="46:47">
      <c r="AT20810" s="690"/>
      <c r="AU20810" s="690"/>
    </row>
    <row r="20811" spans="46:47">
      <c r="AT20811" s="690"/>
      <c r="AU20811" s="690"/>
    </row>
    <row r="20812" spans="46:47">
      <c r="AT20812" s="690"/>
      <c r="AU20812" s="690"/>
    </row>
    <row r="20813" spans="46:47">
      <c r="AT20813" s="690"/>
      <c r="AU20813" s="690"/>
    </row>
    <row r="20814" spans="46:47">
      <c r="AT20814" s="690"/>
      <c r="AU20814" s="690"/>
    </row>
    <row r="20815" spans="46:47">
      <c r="AT20815" s="690"/>
      <c r="AU20815" s="690"/>
    </row>
    <row r="20816" spans="46:47">
      <c r="AT20816" s="690"/>
      <c r="AU20816" s="690"/>
    </row>
    <row r="20817" spans="46:47">
      <c r="AT20817" s="690"/>
      <c r="AU20817" s="690"/>
    </row>
    <row r="20818" spans="46:47">
      <c r="AT20818" s="690"/>
      <c r="AU20818" s="690"/>
    </row>
    <row r="20819" spans="46:47">
      <c r="AT20819" s="690"/>
      <c r="AU20819" s="690"/>
    </row>
    <row r="20820" spans="46:47">
      <c r="AT20820" s="690"/>
      <c r="AU20820" s="690"/>
    </row>
    <row r="20821" spans="46:47">
      <c r="AT20821" s="690"/>
      <c r="AU20821" s="690"/>
    </row>
    <row r="20822" spans="46:47">
      <c r="AT20822" s="690"/>
      <c r="AU20822" s="690"/>
    </row>
    <row r="20823" spans="46:47">
      <c r="AT20823" s="690"/>
      <c r="AU20823" s="690"/>
    </row>
    <row r="20824" spans="46:47">
      <c r="AT20824" s="690"/>
      <c r="AU20824" s="690"/>
    </row>
    <row r="20825" spans="46:47">
      <c r="AT20825" s="690"/>
      <c r="AU20825" s="690"/>
    </row>
    <row r="20826" spans="46:47">
      <c r="AT20826" s="690"/>
      <c r="AU20826" s="690"/>
    </row>
    <row r="20827" spans="46:47">
      <c r="AT20827" s="690"/>
      <c r="AU20827" s="690"/>
    </row>
    <row r="20828" spans="46:47">
      <c r="AT20828" s="690"/>
      <c r="AU20828" s="690"/>
    </row>
    <row r="20829" spans="46:47">
      <c r="AT20829" s="690"/>
      <c r="AU20829" s="690"/>
    </row>
    <row r="20830" spans="46:47">
      <c r="AT20830" s="690"/>
      <c r="AU20830" s="690"/>
    </row>
    <row r="20831" spans="46:47">
      <c r="AT20831" s="690"/>
      <c r="AU20831" s="690"/>
    </row>
    <row r="20832" spans="46:47">
      <c r="AT20832" s="690"/>
      <c r="AU20832" s="690"/>
    </row>
    <row r="20833" spans="46:47">
      <c r="AT20833" s="690"/>
      <c r="AU20833" s="690"/>
    </row>
    <row r="20834" spans="46:47">
      <c r="AT20834" s="690"/>
      <c r="AU20834" s="690"/>
    </row>
    <row r="20835" spans="46:47">
      <c r="AT20835" s="690"/>
      <c r="AU20835" s="690"/>
    </row>
    <row r="20836" spans="46:47">
      <c r="AT20836" s="690"/>
      <c r="AU20836" s="690"/>
    </row>
    <row r="20837" spans="46:47">
      <c r="AT20837" s="690"/>
      <c r="AU20837" s="690"/>
    </row>
    <row r="20838" spans="46:47">
      <c r="AT20838" s="690"/>
      <c r="AU20838" s="690"/>
    </row>
    <row r="20839" spans="46:47">
      <c r="AT20839" s="690"/>
      <c r="AU20839" s="690"/>
    </row>
    <row r="20840" spans="46:47">
      <c r="AT20840" s="690"/>
      <c r="AU20840" s="690"/>
    </row>
    <row r="20841" spans="46:47">
      <c r="AT20841" s="690"/>
      <c r="AU20841" s="690"/>
    </row>
    <row r="20842" spans="46:47">
      <c r="AT20842" s="690"/>
      <c r="AU20842" s="690"/>
    </row>
    <row r="20843" spans="46:47">
      <c r="AT20843" s="690"/>
      <c r="AU20843" s="690"/>
    </row>
    <row r="20844" spans="46:47">
      <c r="AT20844" s="690"/>
      <c r="AU20844" s="690"/>
    </row>
    <row r="20845" spans="46:47">
      <c r="AT20845" s="690"/>
      <c r="AU20845" s="690"/>
    </row>
    <row r="20846" spans="46:47">
      <c r="AT20846" s="690"/>
      <c r="AU20846" s="690"/>
    </row>
    <row r="20847" spans="46:47">
      <c r="AT20847" s="690"/>
      <c r="AU20847" s="690"/>
    </row>
    <row r="20848" spans="46:47">
      <c r="AT20848" s="690"/>
      <c r="AU20848" s="690"/>
    </row>
    <row r="20849" spans="46:47">
      <c r="AT20849" s="690"/>
      <c r="AU20849" s="690"/>
    </row>
    <row r="20850" spans="46:47">
      <c r="AT20850" s="690"/>
      <c r="AU20850" s="690"/>
    </row>
    <row r="20851" spans="46:47">
      <c r="AT20851" s="690"/>
      <c r="AU20851" s="690"/>
    </row>
    <row r="20852" spans="46:47">
      <c r="AT20852" s="690"/>
      <c r="AU20852" s="690"/>
    </row>
    <row r="20853" spans="46:47">
      <c r="AT20853" s="690"/>
      <c r="AU20853" s="690"/>
    </row>
    <row r="20854" spans="46:47">
      <c r="AT20854" s="690"/>
      <c r="AU20854" s="690"/>
    </row>
    <row r="20855" spans="46:47">
      <c r="AT20855" s="690"/>
      <c r="AU20855" s="690"/>
    </row>
    <row r="20856" spans="46:47">
      <c r="AT20856" s="690"/>
      <c r="AU20856" s="690"/>
    </row>
    <row r="20857" spans="46:47">
      <c r="AT20857" s="690"/>
      <c r="AU20857" s="690"/>
    </row>
    <row r="20858" spans="46:47">
      <c r="AT20858" s="690"/>
      <c r="AU20858" s="690"/>
    </row>
    <row r="20859" spans="46:47">
      <c r="AT20859" s="690"/>
      <c r="AU20859" s="690"/>
    </row>
    <row r="20860" spans="46:47">
      <c r="AT20860" s="690"/>
      <c r="AU20860" s="690"/>
    </row>
    <row r="20861" spans="46:47">
      <c r="AT20861" s="690"/>
      <c r="AU20861" s="690"/>
    </row>
    <row r="20862" spans="46:47">
      <c r="AT20862" s="690"/>
      <c r="AU20862" s="690"/>
    </row>
    <row r="20863" spans="46:47">
      <c r="AT20863" s="690"/>
      <c r="AU20863" s="690"/>
    </row>
    <row r="20864" spans="46:47">
      <c r="AT20864" s="690"/>
      <c r="AU20864" s="690"/>
    </row>
    <row r="20865" spans="46:47">
      <c r="AT20865" s="690"/>
      <c r="AU20865" s="690"/>
    </row>
    <row r="20866" spans="46:47">
      <c r="AT20866" s="690"/>
      <c r="AU20866" s="690"/>
    </row>
    <row r="20867" spans="46:47">
      <c r="AT20867" s="690"/>
      <c r="AU20867" s="690"/>
    </row>
    <row r="20868" spans="46:47">
      <c r="AT20868" s="690"/>
      <c r="AU20868" s="690"/>
    </row>
    <row r="20869" spans="46:47">
      <c r="AT20869" s="690"/>
      <c r="AU20869" s="690"/>
    </row>
    <row r="20870" spans="46:47">
      <c r="AT20870" s="690"/>
      <c r="AU20870" s="690"/>
    </row>
    <row r="20871" spans="46:47">
      <c r="AT20871" s="690"/>
      <c r="AU20871" s="690"/>
    </row>
    <row r="20872" spans="46:47">
      <c r="AT20872" s="690"/>
      <c r="AU20872" s="690"/>
    </row>
    <row r="20873" spans="46:47">
      <c r="AT20873" s="690"/>
      <c r="AU20873" s="690"/>
    </row>
    <row r="20874" spans="46:47">
      <c r="AT20874" s="690"/>
      <c r="AU20874" s="690"/>
    </row>
    <row r="20875" spans="46:47">
      <c r="AT20875" s="690"/>
      <c r="AU20875" s="690"/>
    </row>
    <row r="20876" spans="46:47">
      <c r="AT20876" s="690"/>
      <c r="AU20876" s="690"/>
    </row>
    <row r="20877" spans="46:47">
      <c r="AT20877" s="690"/>
      <c r="AU20877" s="690"/>
    </row>
    <row r="20878" spans="46:47">
      <c r="AT20878" s="690"/>
      <c r="AU20878" s="690"/>
    </row>
    <row r="20879" spans="46:47">
      <c r="AT20879" s="690"/>
      <c r="AU20879" s="690"/>
    </row>
    <row r="20880" spans="46:47">
      <c r="AT20880" s="690"/>
      <c r="AU20880" s="690"/>
    </row>
    <row r="20881" spans="46:47">
      <c r="AT20881" s="690"/>
      <c r="AU20881" s="690"/>
    </row>
    <row r="20882" spans="46:47">
      <c r="AT20882" s="690"/>
      <c r="AU20882" s="690"/>
    </row>
    <row r="20883" spans="46:47">
      <c r="AT20883" s="690"/>
      <c r="AU20883" s="690"/>
    </row>
    <row r="20884" spans="46:47">
      <c r="AT20884" s="690"/>
      <c r="AU20884" s="690"/>
    </row>
    <row r="20885" spans="46:47">
      <c r="AT20885" s="690"/>
      <c r="AU20885" s="690"/>
    </row>
    <row r="20886" spans="46:47">
      <c r="AT20886" s="690"/>
      <c r="AU20886" s="690"/>
    </row>
    <row r="20887" spans="46:47">
      <c r="AT20887" s="690"/>
      <c r="AU20887" s="690"/>
    </row>
    <row r="20888" spans="46:47">
      <c r="AT20888" s="690"/>
      <c r="AU20888" s="690"/>
    </row>
    <row r="20889" spans="46:47">
      <c r="AT20889" s="690"/>
      <c r="AU20889" s="690"/>
    </row>
    <row r="20890" spans="46:47">
      <c r="AT20890" s="690"/>
      <c r="AU20890" s="690"/>
    </row>
    <row r="20891" spans="46:47">
      <c r="AT20891" s="690"/>
      <c r="AU20891" s="690"/>
    </row>
    <row r="20892" spans="46:47">
      <c r="AT20892" s="690"/>
      <c r="AU20892" s="690"/>
    </row>
    <row r="20893" spans="46:47">
      <c r="AT20893" s="690"/>
      <c r="AU20893" s="690"/>
    </row>
    <row r="20894" spans="46:47">
      <c r="AT20894" s="690"/>
      <c r="AU20894" s="690"/>
    </row>
    <row r="20895" spans="46:47">
      <c r="AT20895" s="690"/>
      <c r="AU20895" s="690"/>
    </row>
    <row r="20896" spans="46:47">
      <c r="AT20896" s="690"/>
      <c r="AU20896" s="690"/>
    </row>
    <row r="20897" spans="46:47">
      <c r="AT20897" s="690"/>
      <c r="AU20897" s="690"/>
    </row>
    <row r="20898" spans="46:47">
      <c r="AT20898" s="690"/>
      <c r="AU20898" s="690"/>
    </row>
    <row r="20899" spans="46:47">
      <c r="AT20899" s="690"/>
      <c r="AU20899" s="690"/>
    </row>
    <row r="20900" spans="46:47">
      <c r="AT20900" s="690"/>
      <c r="AU20900" s="690"/>
    </row>
    <row r="20901" spans="46:47">
      <c r="AT20901" s="690"/>
      <c r="AU20901" s="690"/>
    </row>
    <row r="20902" spans="46:47">
      <c r="AT20902" s="690"/>
      <c r="AU20902" s="690"/>
    </row>
    <row r="20903" spans="46:47">
      <c r="AT20903" s="690"/>
      <c r="AU20903" s="690"/>
    </row>
    <row r="20904" spans="46:47">
      <c r="AT20904" s="690"/>
      <c r="AU20904" s="690"/>
    </row>
    <row r="20905" spans="46:47">
      <c r="AT20905" s="690"/>
      <c r="AU20905" s="690"/>
    </row>
    <row r="20906" spans="46:47">
      <c r="AT20906" s="690"/>
      <c r="AU20906" s="690"/>
    </row>
    <row r="20907" spans="46:47">
      <c r="AT20907" s="690"/>
      <c r="AU20907" s="690"/>
    </row>
    <row r="20908" spans="46:47">
      <c r="AT20908" s="690"/>
      <c r="AU20908" s="690"/>
    </row>
    <row r="20909" spans="46:47">
      <c r="AT20909" s="690"/>
      <c r="AU20909" s="690"/>
    </row>
    <row r="20910" spans="46:47">
      <c r="AT20910" s="690"/>
      <c r="AU20910" s="690"/>
    </row>
    <row r="20911" spans="46:47">
      <c r="AT20911" s="690"/>
      <c r="AU20911" s="690"/>
    </row>
    <row r="20912" spans="46:47">
      <c r="AT20912" s="690"/>
      <c r="AU20912" s="690"/>
    </row>
    <row r="20913" spans="46:47">
      <c r="AT20913" s="690"/>
      <c r="AU20913" s="690"/>
    </row>
    <row r="20914" spans="46:47">
      <c r="AT20914" s="690"/>
      <c r="AU20914" s="690"/>
    </row>
    <row r="20915" spans="46:47">
      <c r="AT20915" s="690"/>
      <c r="AU20915" s="690"/>
    </row>
    <row r="20916" spans="46:47">
      <c r="AT20916" s="690"/>
      <c r="AU20916" s="690"/>
    </row>
    <row r="20917" spans="46:47">
      <c r="AT20917" s="690"/>
      <c r="AU20917" s="690"/>
    </row>
    <row r="20918" spans="46:47">
      <c r="AT20918" s="690"/>
      <c r="AU20918" s="690"/>
    </row>
    <row r="20919" spans="46:47">
      <c r="AT20919" s="690"/>
      <c r="AU20919" s="690"/>
    </row>
    <row r="20920" spans="46:47">
      <c r="AT20920" s="690"/>
      <c r="AU20920" s="690"/>
    </row>
    <row r="20921" spans="46:47">
      <c r="AT20921" s="690"/>
      <c r="AU20921" s="690"/>
    </row>
    <row r="20922" spans="46:47">
      <c r="AT20922" s="690"/>
      <c r="AU20922" s="690"/>
    </row>
    <row r="20923" spans="46:47">
      <c r="AT20923" s="690"/>
      <c r="AU20923" s="690"/>
    </row>
    <row r="20924" spans="46:47">
      <c r="AT20924" s="690"/>
      <c r="AU20924" s="690"/>
    </row>
    <row r="20925" spans="46:47">
      <c r="AT20925" s="690"/>
      <c r="AU20925" s="690"/>
    </row>
    <row r="20926" spans="46:47">
      <c r="AT20926" s="690"/>
      <c r="AU20926" s="690"/>
    </row>
    <row r="20927" spans="46:47">
      <c r="AT20927" s="690"/>
      <c r="AU20927" s="690"/>
    </row>
    <row r="20928" spans="46:47">
      <c r="AT20928" s="690"/>
      <c r="AU20928" s="690"/>
    </row>
    <row r="20929" spans="46:47">
      <c r="AT20929" s="690"/>
      <c r="AU20929" s="690"/>
    </row>
    <row r="20930" spans="46:47">
      <c r="AT20930" s="690"/>
      <c r="AU20930" s="690"/>
    </row>
    <row r="20931" spans="46:47">
      <c r="AT20931" s="690"/>
      <c r="AU20931" s="690"/>
    </row>
    <row r="20932" spans="46:47">
      <c r="AT20932" s="690"/>
      <c r="AU20932" s="690"/>
    </row>
    <row r="20933" spans="46:47">
      <c r="AT20933" s="690"/>
      <c r="AU20933" s="690"/>
    </row>
    <row r="20934" spans="46:47">
      <c r="AT20934" s="690"/>
      <c r="AU20934" s="690"/>
    </row>
    <row r="20935" spans="46:47">
      <c r="AT20935" s="690"/>
      <c r="AU20935" s="690"/>
    </row>
    <row r="20936" spans="46:47">
      <c r="AT20936" s="690"/>
      <c r="AU20936" s="690"/>
    </row>
    <row r="20937" spans="46:47">
      <c r="AT20937" s="690"/>
      <c r="AU20937" s="690"/>
    </row>
    <row r="20938" spans="46:47">
      <c r="AT20938" s="690"/>
      <c r="AU20938" s="690"/>
    </row>
    <row r="20939" spans="46:47">
      <c r="AT20939" s="690"/>
      <c r="AU20939" s="690"/>
    </row>
    <row r="20940" spans="46:47">
      <c r="AT20940" s="690"/>
      <c r="AU20940" s="690"/>
    </row>
    <row r="20941" spans="46:47">
      <c r="AT20941" s="690"/>
      <c r="AU20941" s="690"/>
    </row>
    <row r="20942" spans="46:47">
      <c r="AT20942" s="690"/>
      <c r="AU20942" s="690"/>
    </row>
    <row r="20943" spans="46:47">
      <c r="AT20943" s="690"/>
      <c r="AU20943" s="690"/>
    </row>
    <row r="20944" spans="46:47">
      <c r="AT20944" s="690"/>
      <c r="AU20944" s="690"/>
    </row>
    <row r="20945" spans="46:47">
      <c r="AT20945" s="690"/>
      <c r="AU20945" s="690"/>
    </row>
    <row r="20946" spans="46:47">
      <c r="AT20946" s="690"/>
      <c r="AU20946" s="690"/>
    </row>
    <row r="20947" spans="46:47">
      <c r="AT20947" s="690"/>
      <c r="AU20947" s="690"/>
    </row>
    <row r="20948" spans="46:47">
      <c r="AT20948" s="690"/>
      <c r="AU20948" s="690"/>
    </row>
    <row r="20949" spans="46:47">
      <c r="AT20949" s="690"/>
      <c r="AU20949" s="690"/>
    </row>
    <row r="20950" spans="46:47">
      <c r="AT20950" s="690"/>
      <c r="AU20950" s="690"/>
    </row>
    <row r="20951" spans="46:47">
      <c r="AT20951" s="690"/>
      <c r="AU20951" s="690"/>
    </row>
    <row r="20952" spans="46:47">
      <c r="AT20952" s="690"/>
      <c r="AU20952" s="690"/>
    </row>
    <row r="20953" spans="46:47">
      <c r="AT20953" s="690"/>
      <c r="AU20953" s="690"/>
    </row>
    <row r="20954" spans="46:47">
      <c r="AT20954" s="690"/>
      <c r="AU20954" s="690"/>
    </row>
    <row r="20955" spans="46:47">
      <c r="AT20955" s="690"/>
      <c r="AU20955" s="690"/>
    </row>
    <row r="20956" spans="46:47">
      <c r="AT20956" s="690"/>
      <c r="AU20956" s="690"/>
    </row>
    <row r="20957" spans="46:47">
      <c r="AT20957" s="690"/>
      <c r="AU20957" s="690"/>
    </row>
    <row r="20958" spans="46:47">
      <c r="AT20958" s="690"/>
      <c r="AU20958" s="690"/>
    </row>
    <row r="20959" spans="46:47">
      <c r="AT20959" s="690"/>
      <c r="AU20959" s="690"/>
    </row>
    <row r="20960" spans="46:47">
      <c r="AT20960" s="690"/>
      <c r="AU20960" s="690"/>
    </row>
    <row r="20961" spans="46:47">
      <c r="AT20961" s="690"/>
      <c r="AU20961" s="690"/>
    </row>
    <row r="20962" spans="46:47">
      <c r="AT20962" s="690"/>
      <c r="AU20962" s="690"/>
    </row>
    <row r="20963" spans="46:47">
      <c r="AT20963" s="690"/>
      <c r="AU20963" s="690"/>
    </row>
    <row r="20964" spans="46:47">
      <c r="AT20964" s="690"/>
      <c r="AU20964" s="690"/>
    </row>
    <row r="20965" spans="46:47">
      <c r="AT20965" s="690"/>
      <c r="AU20965" s="690"/>
    </row>
    <row r="20966" spans="46:47">
      <c r="AT20966" s="690"/>
      <c r="AU20966" s="690"/>
    </row>
    <row r="20967" spans="46:47">
      <c r="AT20967" s="690"/>
      <c r="AU20967" s="690"/>
    </row>
    <row r="20968" spans="46:47">
      <c r="AT20968" s="690"/>
      <c r="AU20968" s="690"/>
    </row>
    <row r="20969" spans="46:47">
      <c r="AT20969" s="690"/>
      <c r="AU20969" s="690"/>
    </row>
    <row r="20970" spans="46:47">
      <c r="AT20970" s="690"/>
      <c r="AU20970" s="690"/>
    </row>
    <row r="20971" spans="46:47">
      <c r="AT20971" s="690"/>
      <c r="AU20971" s="690"/>
    </row>
    <row r="20972" spans="46:47">
      <c r="AT20972" s="690"/>
      <c r="AU20972" s="690"/>
    </row>
    <row r="20973" spans="46:47">
      <c r="AT20973" s="690"/>
      <c r="AU20973" s="690"/>
    </row>
    <row r="20974" spans="46:47">
      <c r="AT20974" s="690"/>
      <c r="AU20974" s="690"/>
    </row>
    <row r="20975" spans="46:47">
      <c r="AT20975" s="690"/>
      <c r="AU20975" s="690"/>
    </row>
    <row r="20976" spans="46:47">
      <c r="AT20976" s="690"/>
      <c r="AU20976" s="690"/>
    </row>
    <row r="20977" spans="46:47">
      <c r="AT20977" s="690"/>
      <c r="AU20977" s="690"/>
    </row>
    <row r="20978" spans="46:47">
      <c r="AT20978" s="690"/>
      <c r="AU20978" s="690"/>
    </row>
    <row r="20979" spans="46:47">
      <c r="AT20979" s="690"/>
      <c r="AU20979" s="690"/>
    </row>
    <row r="20980" spans="46:47">
      <c r="AT20980" s="690"/>
      <c r="AU20980" s="690"/>
    </row>
    <row r="20981" spans="46:47">
      <c r="AT20981" s="690"/>
      <c r="AU20981" s="690"/>
    </row>
    <row r="20982" spans="46:47">
      <c r="AT20982" s="690"/>
      <c r="AU20982" s="690"/>
    </row>
    <row r="20983" spans="46:47">
      <c r="AT20983" s="690"/>
      <c r="AU20983" s="690"/>
    </row>
    <row r="20984" spans="46:47">
      <c r="AT20984" s="690"/>
      <c r="AU20984" s="690"/>
    </row>
    <row r="20985" spans="46:47">
      <c r="AT20985" s="690"/>
      <c r="AU20985" s="690"/>
    </row>
    <row r="20986" spans="46:47">
      <c r="AT20986" s="690"/>
      <c r="AU20986" s="690"/>
    </row>
    <row r="20987" spans="46:47">
      <c r="AT20987" s="690"/>
      <c r="AU20987" s="690"/>
    </row>
    <row r="20988" spans="46:47">
      <c r="AT20988" s="690"/>
      <c r="AU20988" s="690"/>
    </row>
    <row r="20989" spans="46:47">
      <c r="AT20989" s="690"/>
      <c r="AU20989" s="690"/>
    </row>
    <row r="20990" spans="46:47">
      <c r="AT20990" s="690"/>
      <c r="AU20990" s="690"/>
    </row>
    <row r="20991" spans="46:47">
      <c r="AT20991" s="690"/>
      <c r="AU20991" s="690"/>
    </row>
    <row r="20992" spans="46:47">
      <c r="AT20992" s="690"/>
      <c r="AU20992" s="690"/>
    </row>
    <row r="20993" spans="46:47">
      <c r="AT20993" s="690"/>
      <c r="AU20993" s="690"/>
    </row>
    <row r="20994" spans="46:47">
      <c r="AT20994" s="690"/>
      <c r="AU20994" s="690"/>
    </row>
    <row r="20995" spans="46:47">
      <c r="AT20995" s="690"/>
      <c r="AU20995" s="690"/>
    </row>
    <row r="20996" spans="46:47">
      <c r="AT20996" s="690"/>
      <c r="AU20996" s="690"/>
    </row>
    <row r="20997" spans="46:47">
      <c r="AT20997" s="690"/>
      <c r="AU20997" s="690"/>
    </row>
    <row r="20998" spans="46:47">
      <c r="AT20998" s="690"/>
      <c r="AU20998" s="690"/>
    </row>
    <row r="20999" spans="46:47">
      <c r="AT20999" s="690"/>
      <c r="AU20999" s="690"/>
    </row>
    <row r="21000" spans="46:47">
      <c r="AT21000" s="690"/>
      <c r="AU21000" s="690"/>
    </row>
    <row r="21001" spans="46:47">
      <c r="AT21001" s="690"/>
      <c r="AU21001" s="690"/>
    </row>
    <row r="21002" spans="46:47">
      <c r="AT21002" s="690"/>
      <c r="AU21002" s="690"/>
    </row>
    <row r="21003" spans="46:47">
      <c r="AT21003" s="690"/>
      <c r="AU21003" s="690"/>
    </row>
    <row r="21004" spans="46:47">
      <c r="AT21004" s="690"/>
      <c r="AU21004" s="690"/>
    </row>
    <row r="21005" spans="46:47">
      <c r="AT21005" s="690"/>
      <c r="AU21005" s="690"/>
    </row>
    <row r="21006" spans="46:47">
      <c r="AT21006" s="690"/>
      <c r="AU21006" s="690"/>
    </row>
    <row r="21007" spans="46:47">
      <c r="AT21007" s="690"/>
      <c r="AU21007" s="690"/>
    </row>
    <row r="21008" spans="46:47">
      <c r="AT21008" s="690"/>
      <c r="AU21008" s="690"/>
    </row>
    <row r="21009" spans="46:47">
      <c r="AT21009" s="690"/>
      <c r="AU21009" s="690"/>
    </row>
    <row r="21010" spans="46:47">
      <c r="AT21010" s="690"/>
      <c r="AU21010" s="690"/>
    </row>
    <row r="21011" spans="46:47">
      <c r="AT21011" s="690"/>
      <c r="AU21011" s="690"/>
    </row>
    <row r="21012" spans="46:47">
      <c r="AT21012" s="690"/>
      <c r="AU21012" s="690"/>
    </row>
    <row r="21013" spans="46:47">
      <c r="AT21013" s="690"/>
      <c r="AU21013" s="690"/>
    </row>
    <row r="21014" spans="46:47">
      <c r="AT21014" s="690"/>
      <c r="AU21014" s="690"/>
    </row>
    <row r="21015" spans="46:47">
      <c r="AT21015" s="690"/>
      <c r="AU21015" s="690"/>
    </row>
    <row r="21016" spans="46:47">
      <c r="AT21016" s="690"/>
      <c r="AU21016" s="690"/>
    </row>
    <row r="21017" spans="46:47">
      <c r="AT21017" s="690"/>
      <c r="AU21017" s="690"/>
    </row>
    <row r="21018" spans="46:47">
      <c r="AT21018" s="690"/>
      <c r="AU21018" s="690"/>
    </row>
    <row r="21019" spans="46:47">
      <c r="AT21019" s="690"/>
      <c r="AU21019" s="690"/>
    </row>
    <row r="21020" spans="46:47">
      <c r="AT21020" s="690"/>
      <c r="AU21020" s="690"/>
    </row>
    <row r="21021" spans="46:47">
      <c r="AT21021" s="690"/>
      <c r="AU21021" s="690"/>
    </row>
    <row r="21022" spans="46:47">
      <c r="AT21022" s="690"/>
      <c r="AU21022" s="690"/>
    </row>
    <row r="21023" spans="46:47">
      <c r="AT21023" s="690"/>
      <c r="AU21023" s="690"/>
    </row>
    <row r="21024" spans="46:47">
      <c r="AT21024" s="690"/>
      <c r="AU21024" s="690"/>
    </row>
    <row r="21025" spans="46:47">
      <c r="AT21025" s="690"/>
      <c r="AU21025" s="690"/>
    </row>
    <row r="21026" spans="46:47">
      <c r="AT21026" s="690"/>
      <c r="AU21026" s="690"/>
    </row>
    <row r="21027" spans="46:47">
      <c r="AT21027" s="690"/>
      <c r="AU21027" s="690"/>
    </row>
    <row r="21028" spans="46:47">
      <c r="AT21028" s="690"/>
      <c r="AU21028" s="690"/>
    </row>
    <row r="21029" spans="46:47">
      <c r="AT21029" s="690"/>
      <c r="AU21029" s="690"/>
    </row>
    <row r="21030" spans="46:47">
      <c r="AT21030" s="690"/>
      <c r="AU21030" s="690"/>
    </row>
    <row r="21031" spans="46:47">
      <c r="AT21031" s="690"/>
      <c r="AU21031" s="690"/>
    </row>
    <row r="21032" spans="46:47">
      <c r="AT21032" s="690"/>
      <c r="AU21032" s="690"/>
    </row>
    <row r="21033" spans="46:47">
      <c r="AT21033" s="690"/>
      <c r="AU21033" s="690"/>
    </row>
    <row r="21034" spans="46:47">
      <c r="AT21034" s="690"/>
      <c r="AU21034" s="690"/>
    </row>
    <row r="21035" spans="46:47">
      <c r="AT21035" s="690"/>
      <c r="AU21035" s="690"/>
    </row>
    <row r="21036" spans="46:47">
      <c r="AT21036" s="690"/>
      <c r="AU21036" s="690"/>
    </row>
    <row r="21037" spans="46:47">
      <c r="AT21037" s="690"/>
      <c r="AU21037" s="690"/>
    </row>
    <row r="21038" spans="46:47">
      <c r="AT21038" s="690"/>
      <c r="AU21038" s="690"/>
    </row>
    <row r="21039" spans="46:47">
      <c r="AT21039" s="690"/>
      <c r="AU21039" s="690"/>
    </row>
    <row r="21040" spans="46:47">
      <c r="AT21040" s="690"/>
      <c r="AU21040" s="690"/>
    </row>
    <row r="21041" spans="46:47">
      <c r="AT21041" s="690"/>
      <c r="AU21041" s="690"/>
    </row>
    <row r="21042" spans="46:47">
      <c r="AT21042" s="690"/>
      <c r="AU21042" s="690"/>
    </row>
    <row r="21043" spans="46:47">
      <c r="AT21043" s="690"/>
      <c r="AU21043" s="690"/>
    </row>
    <row r="21044" spans="46:47">
      <c r="AT21044" s="690"/>
      <c r="AU21044" s="690"/>
    </row>
    <row r="21045" spans="46:47">
      <c r="AT21045" s="690"/>
      <c r="AU21045" s="690"/>
    </row>
    <row r="21046" spans="46:47">
      <c r="AT21046" s="690"/>
      <c r="AU21046" s="690"/>
    </row>
    <row r="21047" spans="46:47">
      <c r="AT21047" s="690"/>
      <c r="AU21047" s="690"/>
    </row>
    <row r="21048" spans="46:47">
      <c r="AT21048" s="690"/>
      <c r="AU21048" s="690"/>
    </row>
    <row r="21049" spans="46:47">
      <c r="AT21049" s="690"/>
      <c r="AU21049" s="690"/>
    </row>
    <row r="21050" spans="46:47">
      <c r="AT21050" s="690"/>
      <c r="AU21050" s="690"/>
    </row>
    <row r="21051" spans="46:47">
      <c r="AT21051" s="690"/>
      <c r="AU21051" s="690"/>
    </row>
    <row r="21052" spans="46:47">
      <c r="AT21052" s="690"/>
      <c r="AU21052" s="690"/>
    </row>
    <row r="21053" spans="46:47">
      <c r="AT21053" s="690"/>
      <c r="AU21053" s="690"/>
    </row>
    <row r="21054" spans="46:47">
      <c r="AT21054" s="690"/>
      <c r="AU21054" s="690"/>
    </row>
    <row r="21055" spans="46:47">
      <c r="AT21055" s="690"/>
      <c r="AU21055" s="690"/>
    </row>
    <row r="21056" spans="46:47">
      <c r="AT21056" s="690"/>
      <c r="AU21056" s="690"/>
    </row>
    <row r="21057" spans="46:47">
      <c r="AT21057" s="690"/>
      <c r="AU21057" s="690"/>
    </row>
    <row r="21058" spans="46:47">
      <c r="AT21058" s="690"/>
      <c r="AU21058" s="690"/>
    </row>
    <row r="21059" spans="46:47">
      <c r="AT21059" s="690"/>
      <c r="AU21059" s="690"/>
    </row>
    <row r="21060" spans="46:47">
      <c r="AT21060" s="690"/>
      <c r="AU21060" s="690"/>
    </row>
    <row r="21061" spans="46:47">
      <c r="AT21061" s="690"/>
      <c r="AU21061" s="690"/>
    </row>
    <row r="21062" spans="46:47">
      <c r="AT21062" s="690"/>
      <c r="AU21062" s="690"/>
    </row>
    <row r="21063" spans="46:47">
      <c r="AT21063" s="690"/>
      <c r="AU21063" s="690"/>
    </row>
    <row r="21064" spans="46:47">
      <c r="AT21064" s="690"/>
      <c r="AU21064" s="690"/>
    </row>
    <row r="21065" spans="46:47">
      <c r="AT21065" s="690"/>
      <c r="AU21065" s="690"/>
    </row>
    <row r="21066" spans="46:47">
      <c r="AT21066" s="690"/>
      <c r="AU21066" s="690"/>
    </row>
    <row r="21067" spans="46:47">
      <c r="AT21067" s="690"/>
      <c r="AU21067" s="690"/>
    </row>
    <row r="21068" spans="46:47">
      <c r="AT21068" s="690"/>
      <c r="AU21068" s="690"/>
    </row>
    <row r="21069" spans="46:47">
      <c r="AT21069" s="690"/>
      <c r="AU21069" s="690"/>
    </row>
    <row r="21070" spans="46:47">
      <c r="AT21070" s="690"/>
      <c r="AU21070" s="690"/>
    </row>
    <row r="21071" spans="46:47">
      <c r="AT21071" s="690"/>
      <c r="AU21071" s="690"/>
    </row>
    <row r="21072" spans="46:47">
      <c r="AT21072" s="690"/>
      <c r="AU21072" s="690"/>
    </row>
    <row r="21073" spans="46:47">
      <c r="AT21073" s="690"/>
      <c r="AU21073" s="690"/>
    </row>
    <row r="21074" spans="46:47">
      <c r="AT21074" s="690"/>
      <c r="AU21074" s="690"/>
    </row>
    <row r="21075" spans="46:47">
      <c r="AT21075" s="690"/>
      <c r="AU21075" s="690"/>
    </row>
    <row r="21076" spans="46:47">
      <c r="AT21076" s="690"/>
      <c r="AU21076" s="690"/>
    </row>
    <row r="21077" spans="46:47">
      <c r="AT21077" s="690"/>
      <c r="AU21077" s="690"/>
    </row>
    <row r="21078" spans="46:47">
      <c r="AT21078" s="690"/>
      <c r="AU21078" s="690"/>
    </row>
    <row r="21079" spans="46:47">
      <c r="AT21079" s="690"/>
      <c r="AU21079" s="690"/>
    </row>
    <row r="21080" spans="46:47">
      <c r="AT21080" s="690"/>
      <c r="AU21080" s="690"/>
    </row>
    <row r="21081" spans="46:47">
      <c r="AT21081" s="690"/>
      <c r="AU21081" s="690"/>
    </row>
    <row r="21082" spans="46:47">
      <c r="AT21082" s="690"/>
      <c r="AU21082" s="690"/>
    </row>
    <row r="21083" spans="46:47">
      <c r="AT21083" s="690"/>
      <c r="AU21083" s="690"/>
    </row>
    <row r="21084" spans="46:47">
      <c r="AT21084" s="690"/>
      <c r="AU21084" s="690"/>
    </row>
    <row r="21085" spans="46:47">
      <c r="AT21085" s="690"/>
      <c r="AU21085" s="690"/>
    </row>
    <row r="21086" spans="46:47">
      <c r="AT21086" s="690"/>
      <c r="AU21086" s="690"/>
    </row>
    <row r="21087" spans="46:47">
      <c r="AT21087" s="690"/>
      <c r="AU21087" s="690"/>
    </row>
    <row r="21088" spans="46:47">
      <c r="AT21088" s="690"/>
      <c r="AU21088" s="690"/>
    </row>
    <row r="21089" spans="46:47">
      <c r="AT21089" s="690"/>
      <c r="AU21089" s="690"/>
    </row>
    <row r="21090" spans="46:47">
      <c r="AT21090" s="690"/>
      <c r="AU21090" s="690"/>
    </row>
    <row r="21091" spans="46:47">
      <c r="AT21091" s="690"/>
      <c r="AU21091" s="690"/>
    </row>
    <row r="21092" spans="46:47">
      <c r="AT21092" s="690"/>
      <c r="AU21092" s="690"/>
    </row>
    <row r="21093" spans="46:47">
      <c r="AT21093" s="690"/>
      <c r="AU21093" s="690"/>
    </row>
    <row r="21094" spans="46:47">
      <c r="AT21094" s="690"/>
      <c r="AU21094" s="690"/>
    </row>
    <row r="21095" spans="46:47">
      <c r="AT21095" s="690"/>
      <c r="AU21095" s="690"/>
    </row>
    <row r="21096" spans="46:47">
      <c r="AT21096" s="690"/>
      <c r="AU21096" s="690"/>
    </row>
    <row r="21097" spans="46:47">
      <c r="AT21097" s="690"/>
      <c r="AU21097" s="690"/>
    </row>
    <row r="21098" spans="46:47">
      <c r="AT21098" s="690"/>
      <c r="AU21098" s="690"/>
    </row>
    <row r="21099" spans="46:47">
      <c r="AT21099" s="690"/>
      <c r="AU21099" s="690"/>
    </row>
    <row r="21100" spans="46:47">
      <c r="AT21100" s="690"/>
      <c r="AU21100" s="690"/>
    </row>
    <row r="21101" spans="46:47">
      <c r="AT21101" s="690"/>
      <c r="AU21101" s="690"/>
    </row>
    <row r="21102" spans="46:47">
      <c r="AT21102" s="690"/>
      <c r="AU21102" s="690"/>
    </row>
    <row r="21103" spans="46:47">
      <c r="AT21103" s="690"/>
      <c r="AU21103" s="690"/>
    </row>
    <row r="21104" spans="46:47">
      <c r="AT21104" s="690"/>
      <c r="AU21104" s="690"/>
    </row>
    <row r="21105" spans="46:47">
      <c r="AT21105" s="690"/>
      <c r="AU21105" s="690"/>
    </row>
    <row r="21106" spans="46:47">
      <c r="AT21106" s="690"/>
      <c r="AU21106" s="690"/>
    </row>
    <row r="21107" spans="46:47">
      <c r="AT21107" s="690"/>
      <c r="AU21107" s="690"/>
    </row>
    <row r="21108" spans="46:47">
      <c r="AT21108" s="690"/>
      <c r="AU21108" s="690"/>
    </row>
    <row r="21109" spans="46:47">
      <c r="AT21109" s="690"/>
      <c r="AU21109" s="690"/>
    </row>
    <row r="21110" spans="46:47">
      <c r="AT21110" s="690"/>
      <c r="AU21110" s="690"/>
    </row>
    <row r="21111" spans="46:47">
      <c r="AT21111" s="690"/>
      <c r="AU21111" s="690"/>
    </row>
    <row r="21112" spans="46:47">
      <c r="AT21112" s="690"/>
      <c r="AU21112" s="690"/>
    </row>
    <row r="21113" spans="46:47">
      <c r="AT21113" s="690"/>
      <c r="AU21113" s="690"/>
    </row>
    <row r="21114" spans="46:47">
      <c r="AT21114" s="690"/>
      <c r="AU21114" s="690"/>
    </row>
    <row r="21115" spans="46:47">
      <c r="AT21115" s="690"/>
      <c r="AU21115" s="690"/>
    </row>
    <row r="21116" spans="46:47">
      <c r="AT21116" s="690"/>
      <c r="AU21116" s="690"/>
    </row>
    <row r="21117" spans="46:47">
      <c r="AT21117" s="690"/>
      <c r="AU21117" s="690"/>
    </row>
    <row r="21118" spans="46:47">
      <c r="AT21118" s="690"/>
      <c r="AU21118" s="690"/>
    </row>
    <row r="21119" spans="46:47">
      <c r="AT21119" s="690"/>
      <c r="AU21119" s="690"/>
    </row>
    <row r="21120" spans="46:47">
      <c r="AT21120" s="690"/>
      <c r="AU21120" s="690"/>
    </row>
    <row r="21121" spans="46:47">
      <c r="AT21121" s="690"/>
      <c r="AU21121" s="690"/>
    </row>
    <row r="21122" spans="46:47">
      <c r="AT21122" s="690"/>
      <c r="AU21122" s="690"/>
    </row>
    <row r="21123" spans="46:47">
      <c r="AT21123" s="690"/>
      <c r="AU21123" s="690"/>
    </row>
    <row r="21124" spans="46:47">
      <c r="AT21124" s="690"/>
      <c r="AU21124" s="690"/>
    </row>
    <row r="21125" spans="46:47">
      <c r="AT21125" s="690"/>
      <c r="AU21125" s="690"/>
    </row>
    <row r="21126" spans="46:47">
      <c r="AT21126" s="690"/>
      <c r="AU21126" s="690"/>
    </row>
    <row r="21127" spans="46:47">
      <c r="AT21127" s="690"/>
      <c r="AU21127" s="690"/>
    </row>
    <row r="21128" spans="46:47">
      <c r="AT21128" s="690"/>
      <c r="AU21128" s="690"/>
    </row>
    <row r="21129" spans="46:47">
      <c r="AT21129" s="690"/>
      <c r="AU21129" s="690"/>
    </row>
    <row r="21130" spans="46:47">
      <c r="AT21130" s="690"/>
      <c r="AU21130" s="690"/>
    </row>
    <row r="21131" spans="46:47">
      <c r="AT21131" s="690"/>
      <c r="AU21131" s="690"/>
    </row>
    <row r="21132" spans="46:47">
      <c r="AT21132" s="690"/>
      <c r="AU21132" s="690"/>
    </row>
    <row r="21133" spans="46:47">
      <c r="AT21133" s="690"/>
      <c r="AU21133" s="690"/>
    </row>
    <row r="21134" spans="46:47">
      <c r="AT21134" s="690"/>
      <c r="AU21134" s="690"/>
    </row>
    <row r="21135" spans="46:47">
      <c r="AT21135" s="690"/>
      <c r="AU21135" s="690"/>
    </row>
    <row r="21136" spans="46:47">
      <c r="AT21136" s="690"/>
      <c r="AU21136" s="690"/>
    </row>
    <row r="21137" spans="46:47">
      <c r="AT21137" s="690"/>
      <c r="AU21137" s="690"/>
    </row>
    <row r="21138" spans="46:47">
      <c r="AT21138" s="690"/>
      <c r="AU21138" s="690"/>
    </row>
    <row r="21139" spans="46:47">
      <c r="AT21139" s="690"/>
      <c r="AU21139" s="690"/>
    </row>
    <row r="21140" spans="46:47">
      <c r="AT21140" s="690"/>
      <c r="AU21140" s="690"/>
    </row>
    <row r="21141" spans="46:47">
      <c r="AT21141" s="690"/>
      <c r="AU21141" s="690"/>
    </row>
    <row r="21142" spans="46:47">
      <c r="AT21142" s="690"/>
      <c r="AU21142" s="690"/>
    </row>
    <row r="21143" spans="46:47">
      <c r="AT21143" s="690"/>
      <c r="AU21143" s="690"/>
    </row>
    <row r="21144" spans="46:47">
      <c r="AT21144" s="690"/>
      <c r="AU21144" s="690"/>
    </row>
    <row r="21145" spans="46:47">
      <c r="AT21145" s="690"/>
      <c r="AU21145" s="690"/>
    </row>
    <row r="21146" spans="46:47">
      <c r="AT21146" s="690"/>
      <c r="AU21146" s="690"/>
    </row>
    <row r="21147" spans="46:47">
      <c r="AT21147" s="690"/>
      <c r="AU21147" s="690"/>
    </row>
    <row r="21148" spans="46:47">
      <c r="AT21148" s="690"/>
      <c r="AU21148" s="690"/>
    </row>
    <row r="21149" spans="46:47">
      <c r="AT21149" s="690"/>
      <c r="AU21149" s="690"/>
    </row>
    <row r="21150" spans="46:47">
      <c r="AT21150" s="690"/>
      <c r="AU21150" s="690"/>
    </row>
    <row r="21151" spans="46:47">
      <c r="AT21151" s="690"/>
      <c r="AU21151" s="690"/>
    </row>
    <row r="21152" spans="46:47">
      <c r="AT21152" s="690"/>
      <c r="AU21152" s="690"/>
    </row>
    <row r="21153" spans="46:47">
      <c r="AT21153" s="690"/>
      <c r="AU21153" s="690"/>
    </row>
    <row r="21154" spans="46:47">
      <c r="AT21154" s="690"/>
      <c r="AU21154" s="690"/>
    </row>
    <row r="21155" spans="46:47">
      <c r="AT21155" s="690"/>
      <c r="AU21155" s="690"/>
    </row>
    <row r="21156" spans="46:47">
      <c r="AT21156" s="690"/>
      <c r="AU21156" s="690"/>
    </row>
    <row r="21157" spans="46:47">
      <c r="AT21157" s="690"/>
      <c r="AU21157" s="690"/>
    </row>
    <row r="21158" spans="46:47">
      <c r="AT21158" s="690"/>
      <c r="AU21158" s="690"/>
    </row>
    <row r="21159" spans="46:47">
      <c r="AT21159" s="690"/>
      <c r="AU21159" s="690"/>
    </row>
    <row r="21160" spans="46:47">
      <c r="AT21160" s="690"/>
      <c r="AU21160" s="690"/>
    </row>
    <row r="21161" spans="46:47">
      <c r="AT21161" s="690"/>
      <c r="AU21161" s="690"/>
    </row>
    <row r="21162" spans="46:47">
      <c r="AT21162" s="690"/>
      <c r="AU21162" s="690"/>
    </row>
    <row r="21163" spans="46:47">
      <c r="AT21163" s="690"/>
      <c r="AU21163" s="690"/>
    </row>
    <row r="21164" spans="46:47">
      <c r="AT21164" s="690"/>
      <c r="AU21164" s="690"/>
    </row>
    <row r="21165" spans="46:47">
      <c r="AT21165" s="690"/>
      <c r="AU21165" s="690"/>
    </row>
    <row r="21166" spans="46:47">
      <c r="AT21166" s="690"/>
      <c r="AU21166" s="690"/>
    </row>
    <row r="21167" spans="46:47">
      <c r="AT21167" s="690"/>
      <c r="AU21167" s="690"/>
    </row>
    <row r="21168" spans="46:47">
      <c r="AT21168" s="690"/>
      <c r="AU21168" s="690"/>
    </row>
    <row r="21169" spans="46:47">
      <c r="AT21169" s="690"/>
      <c r="AU21169" s="690"/>
    </row>
    <row r="21170" spans="46:47">
      <c r="AT21170" s="690"/>
      <c r="AU21170" s="690"/>
    </row>
    <row r="21171" spans="46:47">
      <c r="AT21171" s="690"/>
      <c r="AU21171" s="690"/>
    </row>
    <row r="21172" spans="46:47">
      <c r="AT21172" s="690"/>
      <c r="AU21172" s="690"/>
    </row>
    <row r="21173" spans="46:47">
      <c r="AT21173" s="690"/>
      <c r="AU21173" s="690"/>
    </row>
    <row r="21174" spans="46:47">
      <c r="AT21174" s="690"/>
      <c r="AU21174" s="690"/>
    </row>
    <row r="21175" spans="46:47">
      <c r="AT21175" s="690"/>
      <c r="AU21175" s="690"/>
    </row>
    <row r="21176" spans="46:47">
      <c r="AT21176" s="690"/>
      <c r="AU21176" s="690"/>
    </row>
    <row r="21177" spans="46:47">
      <c r="AT21177" s="690"/>
      <c r="AU21177" s="690"/>
    </row>
    <row r="21178" spans="46:47">
      <c r="AT21178" s="690"/>
      <c r="AU21178" s="690"/>
    </row>
    <row r="21179" spans="46:47">
      <c r="AT21179" s="690"/>
      <c r="AU21179" s="690"/>
    </row>
    <row r="21180" spans="46:47">
      <c r="AT21180" s="690"/>
      <c r="AU21180" s="690"/>
    </row>
    <row r="21181" spans="46:47">
      <c r="AT21181" s="690"/>
      <c r="AU21181" s="690"/>
    </row>
    <row r="21182" spans="46:47">
      <c r="AT21182" s="690"/>
      <c r="AU21182" s="690"/>
    </row>
    <row r="21183" spans="46:47">
      <c r="AT21183" s="690"/>
      <c r="AU21183" s="690"/>
    </row>
    <row r="21184" spans="46:47">
      <c r="AT21184" s="690"/>
      <c r="AU21184" s="690"/>
    </row>
    <row r="21185" spans="46:47">
      <c r="AT21185" s="690"/>
      <c r="AU21185" s="690"/>
    </row>
    <row r="21186" spans="46:47">
      <c r="AT21186" s="690"/>
      <c r="AU21186" s="690"/>
    </row>
    <row r="21187" spans="46:47">
      <c r="AT21187" s="690"/>
      <c r="AU21187" s="690"/>
    </row>
    <row r="21188" spans="46:47">
      <c r="AT21188" s="690"/>
      <c r="AU21188" s="690"/>
    </row>
    <row r="21189" spans="46:47">
      <c r="AT21189" s="690"/>
      <c r="AU21189" s="690"/>
    </row>
    <row r="21190" spans="46:47">
      <c r="AT21190" s="690"/>
      <c r="AU21190" s="690"/>
    </row>
    <row r="21191" spans="46:47">
      <c r="AT21191" s="690"/>
      <c r="AU21191" s="690"/>
    </row>
    <row r="21192" spans="46:47">
      <c r="AT21192" s="690"/>
      <c r="AU21192" s="690"/>
    </row>
    <row r="21193" spans="46:47">
      <c r="AT21193" s="690"/>
      <c r="AU21193" s="690"/>
    </row>
    <row r="21194" spans="46:47">
      <c r="AT21194" s="690"/>
      <c r="AU21194" s="690"/>
    </row>
    <row r="21195" spans="46:47">
      <c r="AT21195" s="690"/>
      <c r="AU21195" s="690"/>
    </row>
    <row r="21196" spans="46:47">
      <c r="AT21196" s="690"/>
      <c r="AU21196" s="690"/>
    </row>
    <row r="21197" spans="46:47">
      <c r="AT21197" s="690"/>
      <c r="AU21197" s="690"/>
    </row>
    <row r="21198" spans="46:47">
      <c r="AT21198" s="690"/>
      <c r="AU21198" s="690"/>
    </row>
    <row r="21199" spans="46:47">
      <c r="AT21199" s="690"/>
      <c r="AU21199" s="690"/>
    </row>
    <row r="21200" spans="46:47">
      <c r="AT21200" s="690"/>
      <c r="AU21200" s="690"/>
    </row>
    <row r="21201" spans="46:47">
      <c r="AT21201" s="690"/>
      <c r="AU21201" s="690"/>
    </row>
    <row r="21202" spans="46:47">
      <c r="AT21202" s="690"/>
      <c r="AU21202" s="690"/>
    </row>
    <row r="21203" spans="46:47">
      <c r="AT21203" s="690"/>
      <c r="AU21203" s="690"/>
    </row>
    <row r="21204" spans="46:47">
      <c r="AT21204" s="690"/>
      <c r="AU21204" s="690"/>
    </row>
    <row r="21205" spans="46:47">
      <c r="AT21205" s="690"/>
      <c r="AU21205" s="690"/>
    </row>
    <row r="21206" spans="46:47">
      <c r="AT21206" s="690"/>
      <c r="AU21206" s="690"/>
    </row>
    <row r="21207" spans="46:47">
      <c r="AT21207" s="690"/>
      <c r="AU21207" s="690"/>
    </row>
    <row r="21208" spans="46:47">
      <c r="AT21208" s="690"/>
      <c r="AU21208" s="690"/>
    </row>
    <row r="21209" spans="46:47">
      <c r="AT21209" s="690"/>
      <c r="AU21209" s="690"/>
    </row>
    <row r="21210" spans="46:47">
      <c r="AT21210" s="690"/>
      <c r="AU21210" s="690"/>
    </row>
    <row r="21211" spans="46:47">
      <c r="AT21211" s="690"/>
      <c r="AU21211" s="690"/>
    </row>
    <row r="21212" spans="46:47">
      <c r="AT21212" s="690"/>
      <c r="AU21212" s="690"/>
    </row>
    <row r="21213" spans="46:47">
      <c r="AT21213" s="690"/>
      <c r="AU21213" s="690"/>
    </row>
    <row r="21214" spans="46:47">
      <c r="AT21214" s="690"/>
      <c r="AU21214" s="690"/>
    </row>
    <row r="21215" spans="46:47">
      <c r="AT21215" s="690"/>
      <c r="AU21215" s="690"/>
    </row>
    <row r="21216" spans="46:47">
      <c r="AT21216" s="690"/>
      <c r="AU21216" s="690"/>
    </row>
    <row r="21217" spans="46:47">
      <c r="AT21217" s="690"/>
      <c r="AU21217" s="690"/>
    </row>
    <row r="21218" spans="46:47">
      <c r="AT21218" s="690"/>
      <c r="AU21218" s="690"/>
    </row>
    <row r="21219" spans="46:47">
      <c r="AT21219" s="690"/>
      <c r="AU21219" s="690"/>
    </row>
    <row r="21220" spans="46:47">
      <c r="AT21220" s="690"/>
      <c r="AU21220" s="690"/>
    </row>
    <row r="21221" spans="46:47">
      <c r="AT21221" s="690"/>
      <c r="AU21221" s="690"/>
    </row>
    <row r="21222" spans="46:47">
      <c r="AT21222" s="690"/>
      <c r="AU21222" s="690"/>
    </row>
    <row r="21223" spans="46:47">
      <c r="AT21223" s="690"/>
      <c r="AU21223" s="690"/>
    </row>
    <row r="21224" spans="46:47">
      <c r="AT21224" s="690"/>
      <c r="AU21224" s="690"/>
    </row>
    <row r="21225" spans="46:47">
      <c r="AT21225" s="690"/>
      <c r="AU21225" s="690"/>
    </row>
    <row r="21226" spans="46:47">
      <c r="AT21226" s="690"/>
      <c r="AU21226" s="690"/>
    </row>
    <row r="21227" spans="46:47">
      <c r="AT21227" s="690"/>
      <c r="AU21227" s="690"/>
    </row>
    <row r="21228" spans="46:47">
      <c r="AT21228" s="690"/>
      <c r="AU21228" s="690"/>
    </row>
    <row r="21229" spans="46:47">
      <c r="AT21229" s="690"/>
      <c r="AU21229" s="690"/>
    </row>
    <row r="21230" spans="46:47">
      <c r="AT21230" s="690"/>
      <c r="AU21230" s="690"/>
    </row>
    <row r="21231" spans="46:47">
      <c r="AT21231" s="690"/>
      <c r="AU21231" s="690"/>
    </row>
    <row r="21232" spans="46:47">
      <c r="AT21232" s="690"/>
      <c r="AU21232" s="690"/>
    </row>
    <row r="21233" spans="46:47">
      <c r="AT21233" s="690"/>
      <c r="AU21233" s="690"/>
    </row>
    <row r="21234" spans="46:47">
      <c r="AT21234" s="690"/>
      <c r="AU21234" s="690"/>
    </row>
    <row r="21235" spans="46:47">
      <c r="AT21235" s="690"/>
      <c r="AU21235" s="690"/>
    </row>
    <row r="21236" spans="46:47">
      <c r="AT21236" s="690"/>
      <c r="AU21236" s="690"/>
    </row>
    <row r="21237" spans="46:47">
      <c r="AT21237" s="690"/>
      <c r="AU21237" s="690"/>
    </row>
    <row r="21238" spans="46:47">
      <c r="AT21238" s="690"/>
      <c r="AU21238" s="690"/>
    </row>
    <row r="21239" spans="46:47">
      <c r="AT21239" s="690"/>
      <c r="AU21239" s="690"/>
    </row>
    <row r="21240" spans="46:47">
      <c r="AT21240" s="690"/>
      <c r="AU21240" s="690"/>
    </row>
    <row r="21241" spans="46:47">
      <c r="AT21241" s="690"/>
      <c r="AU21241" s="690"/>
    </row>
    <row r="21242" spans="46:47">
      <c r="AT21242" s="690"/>
      <c r="AU21242" s="690"/>
    </row>
    <row r="21243" spans="46:47">
      <c r="AT21243" s="690"/>
      <c r="AU21243" s="690"/>
    </row>
    <row r="21244" spans="46:47">
      <c r="AT21244" s="690"/>
      <c r="AU21244" s="690"/>
    </row>
    <row r="21245" spans="46:47">
      <c r="AT21245" s="690"/>
      <c r="AU21245" s="690"/>
    </row>
    <row r="21246" spans="46:47">
      <c r="AT21246" s="690"/>
      <c r="AU21246" s="690"/>
    </row>
    <row r="21247" spans="46:47">
      <c r="AT21247" s="690"/>
      <c r="AU21247" s="690"/>
    </row>
    <row r="21248" spans="46:47">
      <c r="AT21248" s="690"/>
      <c r="AU21248" s="690"/>
    </row>
    <row r="21249" spans="46:47">
      <c r="AT21249" s="690"/>
      <c r="AU21249" s="690"/>
    </row>
    <row r="21250" spans="46:47">
      <c r="AT21250" s="690"/>
      <c r="AU21250" s="690"/>
    </row>
    <row r="21251" spans="46:47">
      <c r="AT21251" s="690"/>
      <c r="AU21251" s="690"/>
    </row>
    <row r="21252" spans="46:47">
      <c r="AT21252" s="690"/>
      <c r="AU21252" s="690"/>
    </row>
    <row r="21253" spans="46:47">
      <c r="AT21253" s="690"/>
      <c r="AU21253" s="690"/>
    </row>
    <row r="21254" spans="46:47">
      <c r="AT21254" s="690"/>
      <c r="AU21254" s="690"/>
    </row>
    <row r="21255" spans="46:47">
      <c r="AT21255" s="690"/>
      <c r="AU21255" s="690"/>
    </row>
    <row r="21256" spans="46:47">
      <c r="AT21256" s="690"/>
      <c r="AU21256" s="690"/>
    </row>
    <row r="21257" spans="46:47">
      <c r="AT21257" s="690"/>
      <c r="AU21257" s="690"/>
    </row>
    <row r="21258" spans="46:47">
      <c r="AT21258" s="690"/>
      <c r="AU21258" s="690"/>
    </row>
    <row r="21259" spans="46:47">
      <c r="AT21259" s="690"/>
      <c r="AU21259" s="690"/>
    </row>
    <row r="21260" spans="46:47">
      <c r="AT21260" s="690"/>
      <c r="AU21260" s="690"/>
    </row>
    <row r="21261" spans="46:47">
      <c r="AT21261" s="690"/>
      <c r="AU21261" s="690"/>
    </row>
    <row r="21262" spans="46:47">
      <c r="AT21262" s="690"/>
      <c r="AU21262" s="690"/>
    </row>
    <row r="21263" spans="46:47">
      <c r="AT21263" s="690"/>
      <c r="AU21263" s="690"/>
    </row>
    <row r="21264" spans="46:47">
      <c r="AT21264" s="690"/>
      <c r="AU21264" s="690"/>
    </row>
    <row r="21265" spans="46:47">
      <c r="AT21265" s="690"/>
      <c r="AU21265" s="690"/>
    </row>
    <row r="21266" spans="46:47">
      <c r="AT21266" s="690"/>
      <c r="AU21266" s="690"/>
    </row>
    <row r="21267" spans="46:47">
      <c r="AT21267" s="690"/>
      <c r="AU21267" s="690"/>
    </row>
    <row r="21268" spans="46:47">
      <c r="AT21268" s="690"/>
      <c r="AU21268" s="690"/>
    </row>
    <row r="21269" spans="46:47">
      <c r="AT21269" s="690"/>
      <c r="AU21269" s="690"/>
    </row>
    <row r="21270" spans="46:47">
      <c r="AT21270" s="690"/>
      <c r="AU21270" s="690"/>
    </row>
    <row r="21271" spans="46:47">
      <c r="AT21271" s="690"/>
      <c r="AU21271" s="690"/>
    </row>
    <row r="21272" spans="46:47">
      <c r="AT21272" s="690"/>
      <c r="AU21272" s="690"/>
    </row>
    <row r="21273" spans="46:47">
      <c r="AT21273" s="690"/>
      <c r="AU21273" s="690"/>
    </row>
    <row r="21274" spans="46:47">
      <c r="AT21274" s="690"/>
      <c r="AU21274" s="690"/>
    </row>
    <row r="21275" spans="46:47">
      <c r="AT21275" s="690"/>
      <c r="AU21275" s="690"/>
    </row>
    <row r="21276" spans="46:47">
      <c r="AT21276" s="690"/>
      <c r="AU21276" s="690"/>
    </row>
    <row r="21277" spans="46:47">
      <c r="AT21277" s="690"/>
      <c r="AU21277" s="690"/>
    </row>
    <row r="21278" spans="46:47">
      <c r="AT21278" s="690"/>
      <c r="AU21278" s="690"/>
    </row>
    <row r="21279" spans="46:47">
      <c r="AT21279" s="690"/>
      <c r="AU21279" s="690"/>
    </row>
    <row r="21280" spans="46:47">
      <c r="AT21280" s="690"/>
      <c r="AU21280" s="690"/>
    </row>
    <row r="21281" spans="46:47">
      <c r="AT21281" s="690"/>
      <c r="AU21281" s="690"/>
    </row>
    <row r="21282" spans="46:47">
      <c r="AT21282" s="690"/>
      <c r="AU21282" s="690"/>
    </row>
    <row r="21283" spans="46:47">
      <c r="AT21283" s="690"/>
      <c r="AU21283" s="690"/>
    </row>
    <row r="21284" spans="46:47">
      <c r="AT21284" s="690"/>
      <c r="AU21284" s="690"/>
    </row>
    <row r="21285" spans="46:47">
      <c r="AT21285" s="690"/>
      <c r="AU21285" s="690"/>
    </row>
    <row r="21286" spans="46:47">
      <c r="AT21286" s="690"/>
      <c r="AU21286" s="690"/>
    </row>
    <row r="21287" spans="46:47">
      <c r="AT21287" s="690"/>
      <c r="AU21287" s="690"/>
    </row>
    <row r="21288" spans="46:47">
      <c r="AT21288" s="690"/>
      <c r="AU21288" s="690"/>
    </row>
    <row r="21289" spans="46:47">
      <c r="AT21289" s="690"/>
      <c r="AU21289" s="690"/>
    </row>
    <row r="21290" spans="46:47">
      <c r="AT21290" s="690"/>
      <c r="AU21290" s="690"/>
    </row>
    <row r="21291" spans="46:47">
      <c r="AT21291" s="690"/>
      <c r="AU21291" s="690"/>
    </row>
    <row r="21292" spans="46:47">
      <c r="AT21292" s="690"/>
      <c r="AU21292" s="690"/>
    </row>
    <row r="21293" spans="46:47">
      <c r="AT21293" s="690"/>
      <c r="AU21293" s="690"/>
    </row>
    <row r="21294" spans="46:47">
      <c r="AT21294" s="690"/>
      <c r="AU21294" s="690"/>
    </row>
    <row r="21295" spans="46:47">
      <c r="AT21295" s="690"/>
      <c r="AU21295" s="690"/>
    </row>
    <row r="21296" spans="46:47">
      <c r="AT21296" s="690"/>
      <c r="AU21296" s="690"/>
    </row>
    <row r="21297" spans="46:47">
      <c r="AT21297" s="690"/>
      <c r="AU21297" s="690"/>
    </row>
    <row r="21298" spans="46:47">
      <c r="AT21298" s="690"/>
      <c r="AU21298" s="690"/>
    </row>
    <row r="21299" spans="46:47">
      <c r="AT21299" s="690"/>
      <c r="AU21299" s="690"/>
    </row>
    <row r="21300" spans="46:47">
      <c r="AT21300" s="690"/>
      <c r="AU21300" s="690"/>
    </row>
    <row r="21301" spans="46:47">
      <c r="AT21301" s="690"/>
      <c r="AU21301" s="690"/>
    </row>
    <row r="21302" spans="46:47">
      <c r="AT21302" s="690"/>
      <c r="AU21302" s="690"/>
    </row>
    <row r="21303" spans="46:47">
      <c r="AT21303" s="690"/>
      <c r="AU21303" s="690"/>
    </row>
    <row r="21304" spans="46:47">
      <c r="AT21304" s="690"/>
      <c r="AU21304" s="690"/>
    </row>
    <row r="21305" spans="46:47">
      <c r="AT21305" s="690"/>
      <c r="AU21305" s="690"/>
    </row>
    <row r="21306" spans="46:47">
      <c r="AT21306" s="690"/>
      <c r="AU21306" s="690"/>
    </row>
    <row r="21307" spans="46:47">
      <c r="AT21307" s="690"/>
      <c r="AU21307" s="690"/>
    </row>
    <row r="21308" spans="46:47">
      <c r="AT21308" s="690"/>
      <c r="AU21308" s="690"/>
    </row>
    <row r="21309" spans="46:47">
      <c r="AT21309" s="690"/>
      <c r="AU21309" s="690"/>
    </row>
    <row r="21310" spans="46:47">
      <c r="AT21310" s="690"/>
      <c r="AU21310" s="690"/>
    </row>
    <row r="21311" spans="46:47">
      <c r="AT21311" s="690"/>
      <c r="AU21311" s="690"/>
    </row>
    <row r="21312" spans="46:47">
      <c r="AT21312" s="690"/>
      <c r="AU21312" s="690"/>
    </row>
    <row r="21313" spans="46:47">
      <c r="AT21313" s="690"/>
      <c r="AU21313" s="690"/>
    </row>
    <row r="21314" spans="46:47">
      <c r="AT21314" s="690"/>
      <c r="AU21314" s="690"/>
    </row>
    <row r="21315" spans="46:47">
      <c r="AT21315" s="690"/>
      <c r="AU21315" s="690"/>
    </row>
    <row r="21316" spans="46:47">
      <c r="AT21316" s="690"/>
      <c r="AU21316" s="690"/>
    </row>
    <row r="21317" spans="46:47">
      <c r="AT21317" s="690"/>
      <c r="AU21317" s="690"/>
    </row>
    <row r="21318" spans="46:47">
      <c r="AT21318" s="690"/>
      <c r="AU21318" s="690"/>
    </row>
    <row r="21319" spans="46:47">
      <c r="AT21319" s="690"/>
      <c r="AU21319" s="690"/>
    </row>
    <row r="21320" spans="46:47">
      <c r="AT21320" s="690"/>
      <c r="AU21320" s="690"/>
    </row>
    <row r="21321" spans="46:47">
      <c r="AT21321" s="690"/>
      <c r="AU21321" s="690"/>
    </row>
    <row r="21322" spans="46:47">
      <c r="AT21322" s="690"/>
      <c r="AU21322" s="690"/>
    </row>
    <row r="21323" spans="46:47">
      <c r="AT21323" s="690"/>
      <c r="AU21323" s="690"/>
    </row>
    <row r="21324" spans="46:47">
      <c r="AT21324" s="690"/>
      <c r="AU21324" s="690"/>
    </row>
    <row r="21325" spans="46:47">
      <c r="AT21325" s="690"/>
      <c r="AU21325" s="690"/>
    </row>
    <row r="21326" spans="46:47">
      <c r="AT21326" s="690"/>
      <c r="AU21326" s="690"/>
    </row>
    <row r="21327" spans="46:47">
      <c r="AT21327" s="690"/>
      <c r="AU21327" s="690"/>
    </row>
    <row r="21328" spans="46:47">
      <c r="AT21328" s="690"/>
      <c r="AU21328" s="690"/>
    </row>
    <row r="21329" spans="46:47">
      <c r="AT21329" s="690"/>
      <c r="AU21329" s="690"/>
    </row>
    <row r="21330" spans="46:47">
      <c r="AT21330" s="690"/>
      <c r="AU21330" s="690"/>
    </row>
    <row r="21331" spans="46:47">
      <c r="AT21331" s="690"/>
      <c r="AU21331" s="690"/>
    </row>
    <row r="21332" spans="46:47">
      <c r="AT21332" s="690"/>
      <c r="AU21332" s="690"/>
    </row>
    <row r="21333" spans="46:47">
      <c r="AT21333" s="690"/>
      <c r="AU21333" s="690"/>
    </row>
    <row r="21334" spans="46:47">
      <c r="AT21334" s="690"/>
      <c r="AU21334" s="690"/>
    </row>
    <row r="21335" spans="46:47">
      <c r="AT21335" s="690"/>
      <c r="AU21335" s="690"/>
    </row>
    <row r="21336" spans="46:47">
      <c r="AT21336" s="690"/>
      <c r="AU21336" s="690"/>
    </row>
    <row r="21337" spans="46:47">
      <c r="AT21337" s="690"/>
      <c r="AU21337" s="690"/>
    </row>
    <row r="21338" spans="46:47">
      <c r="AT21338" s="690"/>
      <c r="AU21338" s="690"/>
    </row>
    <row r="21339" spans="46:47">
      <c r="AT21339" s="690"/>
      <c r="AU21339" s="690"/>
    </row>
    <row r="21340" spans="46:47">
      <c r="AT21340" s="690"/>
      <c r="AU21340" s="690"/>
    </row>
    <row r="21341" spans="46:47">
      <c r="AT21341" s="690"/>
      <c r="AU21341" s="690"/>
    </row>
    <row r="21342" spans="46:47">
      <c r="AT21342" s="690"/>
      <c r="AU21342" s="690"/>
    </row>
    <row r="21343" spans="46:47">
      <c r="AT21343" s="690"/>
      <c r="AU21343" s="690"/>
    </row>
    <row r="21344" spans="46:47">
      <c r="AT21344" s="690"/>
      <c r="AU21344" s="690"/>
    </row>
    <row r="21345" spans="46:47">
      <c r="AT21345" s="690"/>
      <c r="AU21345" s="690"/>
    </row>
    <row r="21346" spans="46:47">
      <c r="AT21346" s="690"/>
      <c r="AU21346" s="690"/>
    </row>
    <row r="21347" spans="46:47">
      <c r="AT21347" s="690"/>
      <c r="AU21347" s="690"/>
    </row>
    <row r="21348" spans="46:47">
      <c r="AT21348" s="690"/>
      <c r="AU21348" s="690"/>
    </row>
    <row r="21349" spans="46:47">
      <c r="AT21349" s="690"/>
      <c r="AU21349" s="690"/>
    </row>
    <row r="21350" spans="46:47">
      <c r="AT21350" s="690"/>
      <c r="AU21350" s="690"/>
    </row>
    <row r="21351" spans="46:47">
      <c r="AT21351" s="690"/>
      <c r="AU21351" s="690"/>
    </row>
    <row r="21352" spans="46:47">
      <c r="AT21352" s="690"/>
      <c r="AU21352" s="690"/>
    </row>
    <row r="21353" spans="46:47">
      <c r="AT21353" s="690"/>
      <c r="AU21353" s="690"/>
    </row>
    <row r="21354" spans="46:47">
      <c r="AT21354" s="690"/>
      <c r="AU21354" s="690"/>
    </row>
    <row r="21355" spans="46:47">
      <c r="AT21355" s="690"/>
      <c r="AU21355" s="690"/>
    </row>
    <row r="21356" spans="46:47">
      <c r="AT21356" s="690"/>
      <c r="AU21356" s="690"/>
    </row>
    <row r="21357" spans="46:47">
      <c r="AT21357" s="690"/>
      <c r="AU21357" s="690"/>
    </row>
    <row r="21358" spans="46:47">
      <c r="AT21358" s="690"/>
      <c r="AU21358" s="690"/>
    </row>
    <row r="21359" spans="46:47">
      <c r="AT21359" s="690"/>
      <c r="AU21359" s="690"/>
    </row>
    <row r="21360" spans="46:47">
      <c r="AT21360" s="690"/>
      <c r="AU21360" s="690"/>
    </row>
    <row r="21361" spans="46:47">
      <c r="AT21361" s="690"/>
      <c r="AU21361" s="690"/>
    </row>
    <row r="21362" spans="46:47">
      <c r="AT21362" s="690"/>
      <c r="AU21362" s="690"/>
    </row>
    <row r="21363" spans="46:47">
      <c r="AT21363" s="690"/>
      <c r="AU21363" s="690"/>
    </row>
    <row r="21364" spans="46:47">
      <c r="AT21364" s="690"/>
      <c r="AU21364" s="690"/>
    </row>
    <row r="21365" spans="46:47">
      <c r="AT21365" s="690"/>
      <c r="AU21365" s="690"/>
    </row>
    <row r="21366" spans="46:47">
      <c r="AT21366" s="690"/>
      <c r="AU21366" s="690"/>
    </row>
    <row r="21367" spans="46:47">
      <c r="AT21367" s="690"/>
      <c r="AU21367" s="690"/>
    </row>
    <row r="21368" spans="46:47">
      <c r="AT21368" s="690"/>
      <c r="AU21368" s="690"/>
    </row>
    <row r="21369" spans="46:47">
      <c r="AT21369" s="690"/>
      <c r="AU21369" s="690"/>
    </row>
    <row r="21370" spans="46:47">
      <c r="AT21370" s="690"/>
      <c r="AU21370" s="690"/>
    </row>
    <row r="21371" spans="46:47">
      <c r="AT21371" s="690"/>
      <c r="AU21371" s="690"/>
    </row>
    <row r="21372" spans="46:47">
      <c r="AT21372" s="690"/>
      <c r="AU21372" s="690"/>
    </row>
    <row r="21373" spans="46:47">
      <c r="AT21373" s="690"/>
      <c r="AU21373" s="690"/>
    </row>
    <row r="21374" spans="46:47">
      <c r="AT21374" s="690"/>
      <c r="AU21374" s="690"/>
    </row>
    <row r="21375" spans="46:47">
      <c r="AT21375" s="690"/>
      <c r="AU21375" s="690"/>
    </row>
    <row r="21376" spans="46:47">
      <c r="AT21376" s="690"/>
      <c r="AU21376" s="690"/>
    </row>
    <row r="21377" spans="46:47">
      <c r="AT21377" s="690"/>
      <c r="AU21377" s="690"/>
    </row>
    <row r="21378" spans="46:47">
      <c r="AT21378" s="690"/>
      <c r="AU21378" s="690"/>
    </row>
    <row r="21379" spans="46:47">
      <c r="AT21379" s="690"/>
      <c r="AU21379" s="690"/>
    </row>
    <row r="21380" spans="46:47">
      <c r="AT21380" s="690"/>
      <c r="AU21380" s="690"/>
    </row>
    <row r="21381" spans="46:47">
      <c r="AT21381" s="690"/>
      <c r="AU21381" s="690"/>
    </row>
    <row r="21382" spans="46:47">
      <c r="AT21382" s="690"/>
      <c r="AU21382" s="690"/>
    </row>
    <row r="21383" spans="46:47">
      <c r="AT21383" s="690"/>
      <c r="AU21383" s="690"/>
    </row>
    <row r="21384" spans="46:47">
      <c r="AT21384" s="690"/>
      <c r="AU21384" s="690"/>
    </row>
    <row r="21385" spans="46:47">
      <c r="AT21385" s="690"/>
      <c r="AU21385" s="690"/>
    </row>
    <row r="21386" spans="46:47">
      <c r="AT21386" s="690"/>
      <c r="AU21386" s="690"/>
    </row>
    <row r="21387" spans="46:47">
      <c r="AT21387" s="690"/>
      <c r="AU21387" s="690"/>
    </row>
    <row r="21388" spans="46:47">
      <c r="AT21388" s="690"/>
      <c r="AU21388" s="690"/>
    </row>
    <row r="21389" spans="46:47">
      <c r="AT21389" s="690"/>
      <c r="AU21389" s="690"/>
    </row>
    <row r="21390" spans="46:47">
      <c r="AT21390" s="690"/>
      <c r="AU21390" s="690"/>
    </row>
    <row r="21391" spans="46:47">
      <c r="AT21391" s="690"/>
      <c r="AU21391" s="690"/>
    </row>
    <row r="21392" spans="46:47">
      <c r="AT21392" s="690"/>
      <c r="AU21392" s="690"/>
    </row>
    <row r="21393" spans="46:47">
      <c r="AT21393" s="690"/>
      <c r="AU21393" s="690"/>
    </row>
    <row r="21394" spans="46:47">
      <c r="AT21394" s="690"/>
      <c r="AU21394" s="690"/>
    </row>
    <row r="21395" spans="46:47">
      <c r="AT21395" s="690"/>
      <c r="AU21395" s="690"/>
    </row>
    <row r="21396" spans="46:47">
      <c r="AT21396" s="690"/>
      <c r="AU21396" s="690"/>
    </row>
    <row r="21397" spans="46:47">
      <c r="AT21397" s="690"/>
      <c r="AU21397" s="690"/>
    </row>
    <row r="21398" spans="46:47">
      <c r="AT21398" s="690"/>
      <c r="AU21398" s="690"/>
    </row>
    <row r="21399" spans="46:47">
      <c r="AT21399" s="690"/>
      <c r="AU21399" s="690"/>
    </row>
    <row r="21400" spans="46:47">
      <c r="AT21400" s="690"/>
      <c r="AU21400" s="690"/>
    </row>
    <row r="21401" spans="46:47">
      <c r="AT21401" s="690"/>
      <c r="AU21401" s="690"/>
    </row>
    <row r="21402" spans="46:47">
      <c r="AT21402" s="690"/>
      <c r="AU21402" s="690"/>
    </row>
    <row r="21403" spans="46:47">
      <c r="AT21403" s="690"/>
      <c r="AU21403" s="690"/>
    </row>
    <row r="21404" spans="46:47">
      <c r="AT21404" s="690"/>
      <c r="AU21404" s="690"/>
    </row>
    <row r="21405" spans="46:47">
      <c r="AT21405" s="690"/>
      <c r="AU21405" s="690"/>
    </row>
    <row r="21406" spans="46:47">
      <c r="AT21406" s="690"/>
      <c r="AU21406" s="690"/>
    </row>
    <row r="21407" spans="46:47">
      <c r="AT21407" s="690"/>
      <c r="AU21407" s="690"/>
    </row>
    <row r="21408" spans="46:47">
      <c r="AT21408" s="690"/>
      <c r="AU21408" s="690"/>
    </row>
    <row r="21409" spans="46:47">
      <c r="AT21409" s="690"/>
      <c r="AU21409" s="690"/>
    </row>
    <row r="21410" spans="46:47">
      <c r="AT21410" s="690"/>
      <c r="AU21410" s="690"/>
    </row>
    <row r="21411" spans="46:47">
      <c r="AT21411" s="690"/>
      <c r="AU21411" s="690"/>
    </row>
    <row r="21412" spans="46:47">
      <c r="AT21412" s="690"/>
      <c r="AU21412" s="690"/>
    </row>
    <row r="21413" spans="46:47">
      <c r="AT21413" s="690"/>
      <c r="AU21413" s="690"/>
    </row>
    <row r="21414" spans="46:47">
      <c r="AT21414" s="690"/>
      <c r="AU21414" s="690"/>
    </row>
    <row r="21415" spans="46:47">
      <c r="AT21415" s="690"/>
      <c r="AU21415" s="690"/>
    </row>
    <row r="21416" spans="46:47">
      <c r="AT21416" s="690"/>
      <c r="AU21416" s="690"/>
    </row>
    <row r="21417" spans="46:47">
      <c r="AT21417" s="690"/>
      <c r="AU21417" s="690"/>
    </row>
    <row r="21418" spans="46:47">
      <c r="AT21418" s="690"/>
      <c r="AU21418" s="690"/>
    </row>
    <row r="21419" spans="46:47">
      <c r="AT21419" s="690"/>
      <c r="AU21419" s="690"/>
    </row>
    <row r="21420" spans="46:47">
      <c r="AT21420" s="690"/>
      <c r="AU21420" s="690"/>
    </row>
    <row r="21421" spans="46:47">
      <c r="AT21421" s="690"/>
      <c r="AU21421" s="690"/>
    </row>
    <row r="21422" spans="46:47">
      <c r="AT21422" s="690"/>
      <c r="AU21422" s="690"/>
    </row>
    <row r="21423" spans="46:47">
      <c r="AT21423" s="690"/>
      <c r="AU21423" s="690"/>
    </row>
    <row r="21424" spans="46:47">
      <c r="AT21424" s="690"/>
      <c r="AU21424" s="690"/>
    </row>
    <row r="21425" spans="46:47">
      <c r="AT21425" s="690"/>
      <c r="AU21425" s="690"/>
    </row>
    <row r="21426" spans="46:47">
      <c r="AT21426" s="690"/>
      <c r="AU21426" s="690"/>
    </row>
    <row r="21427" spans="46:47">
      <c r="AT21427" s="690"/>
      <c r="AU21427" s="690"/>
    </row>
    <row r="21428" spans="46:47">
      <c r="AT21428" s="690"/>
      <c r="AU21428" s="690"/>
    </row>
    <row r="21429" spans="46:47">
      <c r="AT21429" s="690"/>
      <c r="AU21429" s="690"/>
    </row>
    <row r="21430" spans="46:47">
      <c r="AT21430" s="690"/>
      <c r="AU21430" s="690"/>
    </row>
    <row r="21431" spans="46:47">
      <c r="AT21431" s="690"/>
      <c r="AU21431" s="690"/>
    </row>
    <row r="21432" spans="46:47">
      <c r="AT21432" s="690"/>
      <c r="AU21432" s="690"/>
    </row>
    <row r="21433" spans="46:47">
      <c r="AT21433" s="690"/>
      <c r="AU21433" s="690"/>
    </row>
    <row r="21434" spans="46:47">
      <c r="AT21434" s="690"/>
      <c r="AU21434" s="690"/>
    </row>
    <row r="21435" spans="46:47">
      <c r="AT21435" s="690"/>
      <c r="AU21435" s="690"/>
    </row>
    <row r="21436" spans="46:47">
      <c r="AT21436" s="690"/>
      <c r="AU21436" s="690"/>
    </row>
    <row r="21437" spans="46:47">
      <c r="AT21437" s="690"/>
      <c r="AU21437" s="690"/>
    </row>
    <row r="21438" spans="46:47">
      <c r="AT21438" s="690"/>
      <c r="AU21438" s="690"/>
    </row>
    <row r="21439" spans="46:47">
      <c r="AT21439" s="690"/>
      <c r="AU21439" s="690"/>
    </row>
    <row r="21440" spans="46:47">
      <c r="AT21440" s="690"/>
      <c r="AU21440" s="690"/>
    </row>
    <row r="21441" spans="46:47">
      <c r="AT21441" s="690"/>
      <c r="AU21441" s="690"/>
    </row>
    <row r="21442" spans="46:47">
      <c r="AT21442" s="690"/>
      <c r="AU21442" s="690"/>
    </row>
    <row r="21443" spans="46:47">
      <c r="AT21443" s="690"/>
      <c r="AU21443" s="690"/>
    </row>
    <row r="21444" spans="46:47">
      <c r="AT21444" s="690"/>
      <c r="AU21444" s="690"/>
    </row>
    <row r="21445" spans="46:47">
      <c r="AT21445" s="690"/>
      <c r="AU21445" s="690"/>
    </row>
    <row r="21446" spans="46:47">
      <c r="AT21446" s="690"/>
      <c r="AU21446" s="690"/>
    </row>
    <row r="21447" spans="46:47">
      <c r="AT21447" s="690"/>
      <c r="AU21447" s="690"/>
    </row>
    <row r="21448" spans="46:47">
      <c r="AT21448" s="690"/>
      <c r="AU21448" s="690"/>
    </row>
    <row r="21449" spans="46:47">
      <c r="AT21449" s="690"/>
      <c r="AU21449" s="690"/>
    </row>
    <row r="21450" spans="46:47">
      <c r="AT21450" s="690"/>
      <c r="AU21450" s="690"/>
    </row>
    <row r="21451" spans="46:47">
      <c r="AT21451" s="690"/>
      <c r="AU21451" s="690"/>
    </row>
    <row r="21452" spans="46:47">
      <c r="AT21452" s="690"/>
      <c r="AU21452" s="690"/>
    </row>
    <row r="21453" spans="46:47">
      <c r="AT21453" s="690"/>
      <c r="AU21453" s="690"/>
    </row>
    <row r="21454" spans="46:47">
      <c r="AT21454" s="690"/>
      <c r="AU21454" s="690"/>
    </row>
    <row r="21455" spans="46:47">
      <c r="AT21455" s="690"/>
      <c r="AU21455" s="690"/>
    </row>
    <row r="21456" spans="46:47">
      <c r="AT21456" s="690"/>
      <c r="AU21456" s="690"/>
    </row>
    <row r="21457" spans="46:47">
      <c r="AT21457" s="690"/>
      <c r="AU21457" s="690"/>
    </row>
    <row r="21458" spans="46:47">
      <c r="AT21458" s="690"/>
      <c r="AU21458" s="690"/>
    </row>
    <row r="21459" spans="46:47">
      <c r="AT21459" s="690"/>
      <c r="AU21459" s="690"/>
    </row>
    <row r="21460" spans="46:47">
      <c r="AT21460" s="690"/>
      <c r="AU21460" s="690"/>
    </row>
    <row r="21461" spans="46:47">
      <c r="AT21461" s="690"/>
      <c r="AU21461" s="690"/>
    </row>
    <row r="21462" spans="46:47">
      <c r="AT21462" s="690"/>
      <c r="AU21462" s="690"/>
    </row>
    <row r="21463" spans="46:47">
      <c r="AT21463" s="690"/>
      <c r="AU21463" s="690"/>
    </row>
    <row r="21464" spans="46:47">
      <c r="AT21464" s="690"/>
      <c r="AU21464" s="690"/>
    </row>
    <row r="21465" spans="46:47">
      <c r="AT21465" s="690"/>
      <c r="AU21465" s="690"/>
    </row>
    <row r="21466" spans="46:47">
      <c r="AT21466" s="690"/>
      <c r="AU21466" s="690"/>
    </row>
    <row r="21467" spans="46:47">
      <c r="AT21467" s="690"/>
      <c r="AU21467" s="690"/>
    </row>
    <row r="21468" spans="46:47">
      <c r="AT21468" s="690"/>
      <c r="AU21468" s="690"/>
    </row>
    <row r="21469" spans="46:47">
      <c r="AT21469" s="690"/>
      <c r="AU21469" s="690"/>
    </row>
    <row r="21470" spans="46:47">
      <c r="AT21470" s="690"/>
      <c r="AU21470" s="690"/>
    </row>
    <row r="21471" spans="46:47">
      <c r="AT21471" s="690"/>
      <c r="AU21471" s="690"/>
    </row>
    <row r="21472" spans="46:47">
      <c r="AT21472" s="690"/>
      <c r="AU21472" s="690"/>
    </row>
    <row r="21473" spans="46:47">
      <c r="AT21473" s="690"/>
      <c r="AU21473" s="690"/>
    </row>
    <row r="21474" spans="46:47">
      <c r="AT21474" s="690"/>
      <c r="AU21474" s="690"/>
    </row>
    <row r="21475" spans="46:47">
      <c r="AT21475" s="690"/>
      <c r="AU21475" s="690"/>
    </row>
    <row r="21476" spans="46:47">
      <c r="AT21476" s="690"/>
      <c r="AU21476" s="690"/>
    </row>
    <row r="21477" spans="46:47">
      <c r="AT21477" s="690"/>
      <c r="AU21477" s="690"/>
    </row>
    <row r="21478" spans="46:47">
      <c r="AT21478" s="690"/>
      <c r="AU21478" s="690"/>
    </row>
    <row r="21479" spans="46:47">
      <c r="AT21479" s="690"/>
      <c r="AU21479" s="690"/>
    </row>
    <row r="21480" spans="46:47">
      <c r="AT21480" s="690"/>
      <c r="AU21480" s="690"/>
    </row>
    <row r="21481" spans="46:47">
      <c r="AT21481" s="690"/>
      <c r="AU21481" s="690"/>
    </row>
    <row r="21482" spans="46:47">
      <c r="AT21482" s="690"/>
      <c r="AU21482" s="690"/>
    </row>
    <row r="21483" spans="46:47">
      <c r="AT21483" s="690"/>
      <c r="AU21483" s="690"/>
    </row>
    <row r="21484" spans="46:47">
      <c r="AT21484" s="690"/>
      <c r="AU21484" s="690"/>
    </row>
    <row r="21485" spans="46:47">
      <c r="AT21485" s="690"/>
      <c r="AU21485" s="690"/>
    </row>
    <row r="21486" spans="46:47">
      <c r="AT21486" s="690"/>
      <c r="AU21486" s="690"/>
    </row>
    <row r="21487" spans="46:47">
      <c r="AT21487" s="690"/>
      <c r="AU21487" s="690"/>
    </row>
    <row r="21488" spans="46:47">
      <c r="AT21488" s="690"/>
      <c r="AU21488" s="690"/>
    </row>
    <row r="21489" spans="46:47">
      <c r="AT21489" s="690"/>
      <c r="AU21489" s="690"/>
    </row>
    <row r="21490" spans="46:47">
      <c r="AT21490" s="690"/>
      <c r="AU21490" s="690"/>
    </row>
    <row r="21491" spans="46:47">
      <c r="AT21491" s="690"/>
      <c r="AU21491" s="690"/>
    </row>
    <row r="21492" spans="46:47">
      <c r="AT21492" s="690"/>
      <c r="AU21492" s="690"/>
    </row>
    <row r="21493" spans="46:47">
      <c r="AT21493" s="690"/>
      <c r="AU21493" s="690"/>
    </row>
    <row r="21494" spans="46:47">
      <c r="AT21494" s="690"/>
      <c r="AU21494" s="690"/>
    </row>
    <row r="21495" spans="46:47">
      <c r="AT21495" s="690"/>
      <c r="AU21495" s="690"/>
    </row>
    <row r="21496" spans="46:47">
      <c r="AT21496" s="690"/>
      <c r="AU21496" s="690"/>
    </row>
    <row r="21497" spans="46:47">
      <c r="AT21497" s="690"/>
      <c r="AU21497" s="690"/>
    </row>
    <row r="21498" spans="46:47">
      <c r="AT21498" s="690"/>
      <c r="AU21498" s="690"/>
    </row>
    <row r="21499" spans="46:47">
      <c r="AT21499" s="690"/>
      <c r="AU21499" s="690"/>
    </row>
    <row r="21500" spans="46:47">
      <c r="AT21500" s="690"/>
      <c r="AU21500" s="690"/>
    </row>
    <row r="21501" spans="46:47">
      <c r="AT21501" s="690"/>
      <c r="AU21501" s="690"/>
    </row>
    <row r="21502" spans="46:47">
      <c r="AT21502" s="690"/>
      <c r="AU21502" s="690"/>
    </row>
    <row r="21503" spans="46:47">
      <c r="AT21503" s="690"/>
      <c r="AU21503" s="690"/>
    </row>
    <row r="21504" spans="46:47">
      <c r="AT21504" s="690"/>
      <c r="AU21504" s="690"/>
    </row>
    <row r="21505" spans="46:47">
      <c r="AT21505" s="690"/>
      <c r="AU21505" s="690"/>
    </row>
    <row r="21506" spans="46:47">
      <c r="AT21506" s="690"/>
      <c r="AU21506" s="690"/>
    </row>
    <row r="21507" spans="46:47">
      <c r="AT21507" s="690"/>
      <c r="AU21507" s="690"/>
    </row>
    <row r="21508" spans="46:47">
      <c r="AT21508" s="690"/>
      <c r="AU21508" s="690"/>
    </row>
    <row r="21509" spans="46:47">
      <c r="AT21509" s="690"/>
      <c r="AU21509" s="690"/>
    </row>
    <row r="21510" spans="46:47">
      <c r="AT21510" s="690"/>
      <c r="AU21510" s="690"/>
    </row>
    <row r="21511" spans="46:47">
      <c r="AT21511" s="690"/>
      <c r="AU21511" s="690"/>
    </row>
    <row r="21512" spans="46:47">
      <c r="AT21512" s="690"/>
      <c r="AU21512" s="690"/>
    </row>
    <row r="21513" spans="46:47">
      <c r="AT21513" s="690"/>
      <c r="AU21513" s="690"/>
    </row>
    <row r="21514" spans="46:47">
      <c r="AT21514" s="690"/>
      <c r="AU21514" s="690"/>
    </row>
    <row r="21515" spans="46:47">
      <c r="AT21515" s="690"/>
      <c r="AU21515" s="690"/>
    </row>
    <row r="21516" spans="46:47">
      <c r="AT21516" s="690"/>
      <c r="AU21516" s="690"/>
    </row>
    <row r="21517" spans="46:47">
      <c r="AT21517" s="690"/>
      <c r="AU21517" s="690"/>
    </row>
    <row r="21518" spans="46:47">
      <c r="AT21518" s="690"/>
      <c r="AU21518" s="690"/>
    </row>
    <row r="21519" spans="46:47">
      <c r="AT21519" s="690"/>
      <c r="AU21519" s="690"/>
    </row>
    <row r="21520" spans="46:47">
      <c r="AT21520" s="690"/>
      <c r="AU21520" s="690"/>
    </row>
    <row r="21521" spans="46:47">
      <c r="AT21521" s="690"/>
      <c r="AU21521" s="690"/>
    </row>
    <row r="21522" spans="46:47">
      <c r="AT21522" s="690"/>
      <c r="AU21522" s="690"/>
    </row>
    <row r="21523" spans="46:47">
      <c r="AT21523" s="690"/>
      <c r="AU21523" s="690"/>
    </row>
    <row r="21524" spans="46:47">
      <c r="AT21524" s="690"/>
      <c r="AU21524" s="690"/>
    </row>
    <row r="21525" spans="46:47">
      <c r="AT21525" s="690"/>
      <c r="AU21525" s="690"/>
    </row>
    <row r="21526" spans="46:47">
      <c r="AT21526" s="690"/>
      <c r="AU21526" s="690"/>
    </row>
    <row r="21527" spans="46:47">
      <c r="AT21527" s="690"/>
      <c r="AU21527" s="690"/>
    </row>
    <row r="21528" spans="46:47">
      <c r="AT21528" s="690"/>
      <c r="AU21528" s="690"/>
    </row>
    <row r="21529" spans="46:47">
      <c r="AT21529" s="690"/>
      <c r="AU21529" s="690"/>
    </row>
    <row r="21530" spans="46:47">
      <c r="AT21530" s="690"/>
      <c r="AU21530" s="690"/>
    </row>
    <row r="21531" spans="46:47">
      <c r="AT21531" s="690"/>
      <c r="AU21531" s="690"/>
    </row>
    <row r="21532" spans="46:47">
      <c r="AT21532" s="690"/>
      <c r="AU21532" s="690"/>
    </row>
    <row r="21533" spans="46:47">
      <c r="AT21533" s="690"/>
      <c r="AU21533" s="690"/>
    </row>
    <row r="21534" spans="46:47">
      <c r="AT21534" s="690"/>
      <c r="AU21534" s="690"/>
    </row>
    <row r="21535" spans="46:47">
      <c r="AT21535" s="690"/>
      <c r="AU21535" s="690"/>
    </row>
    <row r="21536" spans="46:47">
      <c r="AT21536" s="690"/>
      <c r="AU21536" s="690"/>
    </row>
    <row r="21537" spans="46:47">
      <c r="AT21537" s="690"/>
      <c r="AU21537" s="690"/>
    </row>
    <row r="21538" spans="46:47">
      <c r="AT21538" s="690"/>
      <c r="AU21538" s="690"/>
    </row>
    <row r="21539" spans="46:47">
      <c r="AT21539" s="690"/>
      <c r="AU21539" s="690"/>
    </row>
    <row r="21540" spans="46:47">
      <c r="AT21540" s="690"/>
      <c r="AU21540" s="690"/>
    </row>
    <row r="21541" spans="46:47">
      <c r="AT21541" s="690"/>
      <c r="AU21541" s="690"/>
    </row>
    <row r="21542" spans="46:47">
      <c r="AT21542" s="690"/>
      <c r="AU21542" s="690"/>
    </row>
    <row r="21543" spans="46:47">
      <c r="AT21543" s="690"/>
      <c r="AU21543" s="690"/>
    </row>
    <row r="21544" spans="46:47">
      <c r="AT21544" s="690"/>
      <c r="AU21544" s="690"/>
    </row>
    <row r="21545" spans="46:47">
      <c r="AT21545" s="690"/>
      <c r="AU21545" s="690"/>
    </row>
    <row r="21546" spans="46:47">
      <c r="AT21546" s="690"/>
      <c r="AU21546" s="690"/>
    </row>
    <row r="21547" spans="46:47">
      <c r="AT21547" s="690"/>
      <c r="AU21547" s="690"/>
    </row>
    <row r="21548" spans="46:47">
      <c r="AT21548" s="690"/>
      <c r="AU21548" s="690"/>
    </row>
    <row r="21549" spans="46:47">
      <c r="AT21549" s="690"/>
      <c r="AU21549" s="690"/>
    </row>
    <row r="21550" spans="46:47">
      <c r="AT21550" s="690"/>
      <c r="AU21550" s="690"/>
    </row>
    <row r="21551" spans="46:47">
      <c r="AT21551" s="690"/>
      <c r="AU21551" s="690"/>
    </row>
    <row r="21552" spans="46:47">
      <c r="AT21552" s="690"/>
      <c r="AU21552" s="690"/>
    </row>
    <row r="21553" spans="46:47">
      <c r="AT21553" s="690"/>
      <c r="AU21553" s="690"/>
    </row>
    <row r="21554" spans="46:47">
      <c r="AT21554" s="690"/>
      <c r="AU21554" s="690"/>
    </row>
    <row r="21555" spans="46:47">
      <c r="AT21555" s="690"/>
      <c r="AU21555" s="690"/>
    </row>
    <row r="21556" spans="46:47">
      <c r="AT21556" s="690"/>
      <c r="AU21556" s="690"/>
    </row>
    <row r="21557" spans="46:47">
      <c r="AT21557" s="690"/>
      <c r="AU21557" s="690"/>
    </row>
    <row r="21558" spans="46:47">
      <c r="AT21558" s="690"/>
      <c r="AU21558" s="690"/>
    </row>
    <row r="21559" spans="46:47">
      <c r="AT21559" s="690"/>
      <c r="AU21559" s="690"/>
    </row>
    <row r="21560" spans="46:47">
      <c r="AT21560" s="690"/>
      <c r="AU21560" s="690"/>
    </row>
    <row r="21561" spans="46:47">
      <c r="AT21561" s="690"/>
      <c r="AU21561" s="690"/>
    </row>
    <row r="21562" spans="46:47">
      <c r="AT21562" s="690"/>
      <c r="AU21562" s="690"/>
    </row>
    <row r="21563" spans="46:47">
      <c r="AT21563" s="690"/>
      <c r="AU21563" s="690"/>
    </row>
    <row r="21564" spans="46:47">
      <c r="AT21564" s="690"/>
      <c r="AU21564" s="690"/>
    </row>
    <row r="21565" spans="46:47">
      <c r="AT21565" s="690"/>
      <c r="AU21565" s="690"/>
    </row>
    <row r="21566" spans="46:47">
      <c r="AT21566" s="690"/>
      <c r="AU21566" s="690"/>
    </row>
    <row r="21567" spans="46:47">
      <c r="AT21567" s="690"/>
      <c r="AU21567" s="690"/>
    </row>
    <row r="21568" spans="46:47">
      <c r="AT21568" s="690"/>
      <c r="AU21568" s="690"/>
    </row>
    <row r="21569" spans="46:47">
      <c r="AT21569" s="690"/>
      <c r="AU21569" s="690"/>
    </row>
    <row r="21570" spans="46:47">
      <c r="AT21570" s="690"/>
      <c r="AU21570" s="690"/>
    </row>
    <row r="21571" spans="46:47">
      <c r="AT21571" s="690"/>
      <c r="AU21571" s="690"/>
    </row>
    <row r="21572" spans="46:47">
      <c r="AT21572" s="690"/>
      <c r="AU21572" s="690"/>
    </row>
    <row r="21573" spans="46:47">
      <c r="AT21573" s="690"/>
      <c r="AU21573" s="690"/>
    </row>
    <row r="21574" spans="46:47">
      <c r="AT21574" s="690"/>
      <c r="AU21574" s="690"/>
    </row>
    <row r="21575" spans="46:47">
      <c r="AT21575" s="690"/>
      <c r="AU21575" s="690"/>
    </row>
    <row r="21576" spans="46:47">
      <c r="AT21576" s="690"/>
      <c r="AU21576" s="690"/>
    </row>
    <row r="21577" spans="46:47">
      <c r="AT21577" s="690"/>
      <c r="AU21577" s="690"/>
    </row>
    <row r="21578" spans="46:47">
      <c r="AT21578" s="690"/>
      <c r="AU21578" s="690"/>
    </row>
    <row r="21579" spans="46:47">
      <c r="AT21579" s="690"/>
      <c r="AU21579" s="690"/>
    </row>
    <row r="21580" spans="46:47">
      <c r="AT21580" s="690"/>
      <c r="AU21580" s="690"/>
    </row>
    <row r="21581" spans="46:47">
      <c r="AT21581" s="690"/>
      <c r="AU21581" s="690"/>
    </row>
    <row r="21582" spans="46:47">
      <c r="AT21582" s="690"/>
      <c r="AU21582" s="690"/>
    </row>
    <row r="21583" spans="46:47">
      <c r="AT21583" s="690"/>
      <c r="AU21583" s="690"/>
    </row>
    <row r="21584" spans="46:47">
      <c r="AT21584" s="690"/>
      <c r="AU21584" s="690"/>
    </row>
    <row r="21585" spans="46:47">
      <c r="AT21585" s="690"/>
      <c r="AU21585" s="690"/>
    </row>
    <row r="21586" spans="46:47">
      <c r="AT21586" s="690"/>
      <c r="AU21586" s="690"/>
    </row>
    <row r="21587" spans="46:47">
      <c r="AT21587" s="690"/>
      <c r="AU21587" s="690"/>
    </row>
    <row r="21588" spans="46:47">
      <c r="AT21588" s="690"/>
      <c r="AU21588" s="690"/>
    </row>
    <row r="21589" spans="46:47">
      <c r="AT21589" s="690"/>
      <c r="AU21589" s="690"/>
    </row>
    <row r="21590" spans="46:47">
      <c r="AT21590" s="690"/>
      <c r="AU21590" s="690"/>
    </row>
    <row r="21591" spans="46:47">
      <c r="AT21591" s="690"/>
      <c r="AU21591" s="690"/>
    </row>
    <row r="21592" spans="46:47">
      <c r="AT21592" s="690"/>
      <c r="AU21592" s="690"/>
    </row>
    <row r="21593" spans="46:47">
      <c r="AT21593" s="690"/>
      <c r="AU21593" s="690"/>
    </row>
    <row r="21594" spans="46:47">
      <c r="AT21594" s="690"/>
      <c r="AU21594" s="690"/>
    </row>
    <row r="21595" spans="46:47">
      <c r="AT21595" s="690"/>
      <c r="AU21595" s="690"/>
    </row>
    <row r="21596" spans="46:47">
      <c r="AT21596" s="690"/>
      <c r="AU21596" s="690"/>
    </row>
    <row r="21597" spans="46:47">
      <c r="AT21597" s="690"/>
      <c r="AU21597" s="690"/>
    </row>
    <row r="21598" spans="46:47">
      <c r="AT21598" s="690"/>
      <c r="AU21598" s="690"/>
    </row>
    <row r="21599" spans="46:47">
      <c r="AT21599" s="690"/>
      <c r="AU21599" s="690"/>
    </row>
    <row r="21600" spans="46:47">
      <c r="AT21600" s="690"/>
      <c r="AU21600" s="690"/>
    </row>
    <row r="21601" spans="46:47">
      <c r="AT21601" s="690"/>
      <c r="AU21601" s="690"/>
    </row>
    <row r="21602" spans="46:47">
      <c r="AT21602" s="690"/>
      <c r="AU21602" s="690"/>
    </row>
    <row r="21603" spans="46:47">
      <c r="AT21603" s="690"/>
      <c r="AU21603" s="690"/>
    </row>
    <row r="21604" spans="46:47">
      <c r="AT21604" s="690"/>
      <c r="AU21604" s="690"/>
    </row>
    <row r="21605" spans="46:47">
      <c r="AT21605" s="690"/>
      <c r="AU21605" s="690"/>
    </row>
    <row r="21606" spans="46:47">
      <c r="AT21606" s="690"/>
      <c r="AU21606" s="690"/>
    </row>
    <row r="21607" spans="46:47">
      <c r="AT21607" s="690"/>
      <c r="AU21607" s="690"/>
    </row>
    <row r="21608" spans="46:47">
      <c r="AT21608" s="690"/>
      <c r="AU21608" s="690"/>
    </row>
    <row r="21609" spans="46:47">
      <c r="AT21609" s="690"/>
      <c r="AU21609" s="690"/>
    </row>
    <row r="21610" spans="46:47">
      <c r="AT21610" s="690"/>
      <c r="AU21610" s="690"/>
    </row>
    <row r="21611" spans="46:47">
      <c r="AT21611" s="690"/>
      <c r="AU21611" s="690"/>
    </row>
    <row r="21612" spans="46:47">
      <c r="AT21612" s="690"/>
      <c r="AU21612" s="690"/>
    </row>
    <row r="21613" spans="46:47">
      <c r="AT21613" s="690"/>
      <c r="AU21613" s="690"/>
    </row>
    <row r="21614" spans="46:47">
      <c r="AT21614" s="690"/>
      <c r="AU21614" s="690"/>
    </row>
    <row r="21615" spans="46:47">
      <c r="AT21615" s="690"/>
      <c r="AU21615" s="690"/>
    </row>
    <row r="21616" spans="46:47">
      <c r="AT21616" s="690"/>
      <c r="AU21616" s="690"/>
    </row>
    <row r="21617" spans="46:47">
      <c r="AT21617" s="690"/>
      <c r="AU21617" s="690"/>
    </row>
    <row r="21618" spans="46:47">
      <c r="AT21618" s="690"/>
      <c r="AU21618" s="690"/>
    </row>
    <row r="21619" spans="46:47">
      <c r="AT21619" s="690"/>
      <c r="AU21619" s="690"/>
    </row>
    <row r="21620" spans="46:47">
      <c r="AT21620" s="690"/>
      <c r="AU21620" s="690"/>
    </row>
    <row r="21621" spans="46:47">
      <c r="AT21621" s="690"/>
      <c r="AU21621" s="690"/>
    </row>
    <row r="21622" spans="46:47">
      <c r="AT21622" s="690"/>
      <c r="AU21622" s="690"/>
    </row>
    <row r="21623" spans="46:47">
      <c r="AT21623" s="690"/>
      <c r="AU21623" s="690"/>
    </row>
    <row r="21624" spans="46:47">
      <c r="AT21624" s="690"/>
      <c r="AU21624" s="690"/>
    </row>
    <row r="21625" spans="46:47">
      <c r="AT21625" s="690"/>
      <c r="AU21625" s="690"/>
    </row>
    <row r="21626" spans="46:47">
      <c r="AT21626" s="690"/>
      <c r="AU21626" s="690"/>
    </row>
    <row r="21627" spans="46:47">
      <c r="AT21627" s="690"/>
      <c r="AU21627" s="690"/>
    </row>
    <row r="21628" spans="46:47">
      <c r="AT21628" s="690"/>
      <c r="AU21628" s="690"/>
    </row>
    <row r="21629" spans="46:47">
      <c r="AT21629" s="690"/>
      <c r="AU21629" s="690"/>
    </row>
    <row r="21630" spans="46:47">
      <c r="AT21630" s="690"/>
      <c r="AU21630" s="690"/>
    </row>
    <row r="21631" spans="46:47">
      <c r="AT21631" s="690"/>
      <c r="AU21631" s="690"/>
    </row>
    <row r="21632" spans="46:47">
      <c r="AT21632" s="690"/>
      <c r="AU21632" s="690"/>
    </row>
    <row r="21633" spans="46:47">
      <c r="AT21633" s="690"/>
      <c r="AU21633" s="690"/>
    </row>
    <row r="21634" spans="46:47">
      <c r="AT21634" s="690"/>
      <c r="AU21634" s="690"/>
    </row>
    <row r="21635" spans="46:47">
      <c r="AT21635" s="690"/>
      <c r="AU21635" s="690"/>
    </row>
    <row r="21636" spans="46:47">
      <c r="AT21636" s="690"/>
      <c r="AU21636" s="690"/>
    </row>
    <row r="21637" spans="46:47">
      <c r="AT21637" s="690"/>
      <c r="AU21637" s="690"/>
    </row>
    <row r="21638" spans="46:47">
      <c r="AT21638" s="690"/>
      <c r="AU21638" s="690"/>
    </row>
    <row r="21639" spans="46:47">
      <c r="AT21639" s="690"/>
      <c r="AU21639" s="690"/>
    </row>
    <row r="21640" spans="46:47">
      <c r="AT21640" s="690"/>
      <c r="AU21640" s="690"/>
    </row>
    <row r="21641" spans="46:47">
      <c r="AT21641" s="690"/>
      <c r="AU21641" s="690"/>
    </row>
    <row r="21642" spans="46:47">
      <c r="AT21642" s="690"/>
      <c r="AU21642" s="690"/>
    </row>
    <row r="21643" spans="46:47">
      <c r="AT21643" s="690"/>
      <c r="AU21643" s="690"/>
    </row>
    <row r="21644" spans="46:47">
      <c r="AT21644" s="690"/>
      <c r="AU21644" s="690"/>
    </row>
    <row r="21645" spans="46:47">
      <c r="AT21645" s="690"/>
      <c r="AU21645" s="690"/>
    </row>
    <row r="21646" spans="46:47">
      <c r="AT21646" s="690"/>
      <c r="AU21646" s="690"/>
    </row>
    <row r="21647" spans="46:47">
      <c r="AT21647" s="690"/>
      <c r="AU21647" s="690"/>
    </row>
    <row r="21648" spans="46:47">
      <c r="AT21648" s="690"/>
      <c r="AU21648" s="690"/>
    </row>
    <row r="21649" spans="46:47">
      <c r="AT21649" s="690"/>
      <c r="AU21649" s="690"/>
    </row>
    <row r="21650" spans="46:47">
      <c r="AT21650" s="690"/>
      <c r="AU21650" s="690"/>
    </row>
    <row r="21651" spans="46:47">
      <c r="AT21651" s="690"/>
      <c r="AU21651" s="690"/>
    </row>
    <row r="21652" spans="46:47">
      <c r="AT21652" s="690"/>
      <c r="AU21652" s="690"/>
    </row>
    <row r="21653" spans="46:47">
      <c r="AT21653" s="690"/>
      <c r="AU21653" s="690"/>
    </row>
    <row r="21654" spans="46:47">
      <c r="AT21654" s="690"/>
      <c r="AU21654" s="690"/>
    </row>
    <row r="21655" spans="46:47">
      <c r="AT21655" s="690"/>
      <c r="AU21655" s="690"/>
    </row>
    <row r="21656" spans="46:47">
      <c r="AT21656" s="690"/>
      <c r="AU21656" s="690"/>
    </row>
    <row r="21657" spans="46:47">
      <c r="AT21657" s="690"/>
      <c r="AU21657" s="690"/>
    </row>
    <row r="21658" spans="46:47">
      <c r="AT21658" s="690"/>
      <c r="AU21658" s="690"/>
    </row>
    <row r="21659" spans="46:47">
      <c r="AT21659" s="690"/>
      <c r="AU21659" s="690"/>
    </row>
    <row r="21660" spans="46:47">
      <c r="AT21660" s="690"/>
      <c r="AU21660" s="690"/>
    </row>
    <row r="21661" spans="46:47">
      <c r="AT21661" s="690"/>
      <c r="AU21661" s="690"/>
    </row>
    <row r="21662" spans="46:47">
      <c r="AT21662" s="690"/>
      <c r="AU21662" s="690"/>
    </row>
    <row r="21663" spans="46:47">
      <c r="AT21663" s="690"/>
      <c r="AU21663" s="690"/>
    </row>
    <row r="21664" spans="46:47">
      <c r="AT21664" s="690"/>
      <c r="AU21664" s="690"/>
    </row>
    <row r="21665" spans="46:47">
      <c r="AT21665" s="690"/>
      <c r="AU21665" s="690"/>
    </row>
    <row r="21666" spans="46:47">
      <c r="AT21666" s="690"/>
      <c r="AU21666" s="690"/>
    </row>
    <row r="21667" spans="46:47">
      <c r="AT21667" s="690"/>
      <c r="AU21667" s="690"/>
    </row>
    <row r="21668" spans="46:47">
      <c r="AT21668" s="690"/>
      <c r="AU21668" s="690"/>
    </row>
    <row r="21669" spans="46:47">
      <c r="AT21669" s="690"/>
      <c r="AU21669" s="690"/>
    </row>
    <row r="21670" spans="46:47">
      <c r="AT21670" s="690"/>
      <c r="AU21670" s="690"/>
    </row>
    <row r="21671" spans="46:47">
      <c r="AT21671" s="690"/>
      <c r="AU21671" s="690"/>
    </row>
    <row r="21672" spans="46:47">
      <c r="AT21672" s="690"/>
      <c r="AU21672" s="690"/>
    </row>
    <row r="21673" spans="46:47">
      <c r="AT21673" s="690"/>
      <c r="AU21673" s="690"/>
    </row>
    <row r="21674" spans="46:47">
      <c r="AT21674" s="690"/>
      <c r="AU21674" s="690"/>
    </row>
    <row r="21675" spans="46:47">
      <c r="AT21675" s="690"/>
      <c r="AU21675" s="690"/>
    </row>
    <row r="21676" spans="46:47">
      <c r="AT21676" s="690"/>
      <c r="AU21676" s="690"/>
    </row>
    <row r="21677" spans="46:47">
      <c r="AT21677" s="690"/>
      <c r="AU21677" s="690"/>
    </row>
    <row r="21678" spans="46:47">
      <c r="AT21678" s="690"/>
      <c r="AU21678" s="690"/>
    </row>
    <row r="21679" spans="46:47">
      <c r="AT21679" s="690"/>
      <c r="AU21679" s="690"/>
    </row>
    <row r="21680" spans="46:47">
      <c r="AT21680" s="690"/>
      <c r="AU21680" s="690"/>
    </row>
    <row r="21681" spans="46:47">
      <c r="AT21681" s="690"/>
      <c r="AU21681" s="690"/>
    </row>
    <row r="21682" spans="46:47">
      <c r="AT21682" s="690"/>
      <c r="AU21682" s="690"/>
    </row>
    <row r="21683" spans="46:47">
      <c r="AT21683" s="690"/>
      <c r="AU21683" s="690"/>
    </row>
    <row r="21684" spans="46:47">
      <c r="AT21684" s="690"/>
      <c r="AU21684" s="690"/>
    </row>
    <row r="21685" spans="46:47">
      <c r="AT21685" s="690"/>
      <c r="AU21685" s="690"/>
    </row>
    <row r="21686" spans="46:47">
      <c r="AT21686" s="690"/>
      <c r="AU21686" s="690"/>
    </row>
    <row r="21687" spans="46:47">
      <c r="AT21687" s="690"/>
      <c r="AU21687" s="690"/>
    </row>
    <row r="21688" spans="46:47">
      <c r="AT21688" s="690"/>
      <c r="AU21688" s="690"/>
    </row>
    <row r="21689" spans="46:47">
      <c r="AT21689" s="690"/>
      <c r="AU21689" s="690"/>
    </row>
    <row r="21690" spans="46:47">
      <c r="AT21690" s="690"/>
      <c r="AU21690" s="690"/>
    </row>
    <row r="21691" spans="46:47">
      <c r="AT21691" s="690"/>
      <c r="AU21691" s="690"/>
    </row>
    <row r="21692" spans="46:47">
      <c r="AT21692" s="690"/>
      <c r="AU21692" s="690"/>
    </row>
    <row r="21693" spans="46:47">
      <c r="AT21693" s="690"/>
      <c r="AU21693" s="690"/>
    </row>
    <row r="21694" spans="46:47">
      <c r="AT21694" s="690"/>
      <c r="AU21694" s="690"/>
    </row>
    <row r="21695" spans="46:47">
      <c r="AT21695" s="690"/>
      <c r="AU21695" s="690"/>
    </row>
    <row r="21696" spans="46:47">
      <c r="AT21696" s="690"/>
      <c r="AU21696" s="690"/>
    </row>
    <row r="21697" spans="46:47">
      <c r="AT21697" s="690"/>
      <c r="AU21697" s="690"/>
    </row>
    <row r="21698" spans="46:47">
      <c r="AT21698" s="690"/>
      <c r="AU21698" s="690"/>
    </row>
    <row r="21699" spans="46:47">
      <c r="AT21699" s="690"/>
      <c r="AU21699" s="690"/>
    </row>
    <row r="21700" spans="46:47">
      <c r="AT21700" s="690"/>
      <c r="AU21700" s="690"/>
    </row>
    <row r="21701" spans="46:47">
      <c r="AT21701" s="690"/>
      <c r="AU21701" s="690"/>
    </row>
    <row r="21702" spans="46:47">
      <c r="AT21702" s="690"/>
      <c r="AU21702" s="690"/>
    </row>
    <row r="21703" spans="46:47">
      <c r="AT21703" s="690"/>
      <c r="AU21703" s="690"/>
    </row>
    <row r="21704" spans="46:47">
      <c r="AT21704" s="690"/>
      <c r="AU21704" s="690"/>
    </row>
    <row r="21705" spans="46:47">
      <c r="AT21705" s="690"/>
      <c r="AU21705" s="690"/>
    </row>
    <row r="21706" spans="46:47">
      <c r="AT21706" s="690"/>
      <c r="AU21706" s="690"/>
    </row>
    <row r="21707" spans="46:47">
      <c r="AT21707" s="690"/>
      <c r="AU21707" s="690"/>
    </row>
    <row r="21708" spans="46:47">
      <c r="AT21708" s="690"/>
      <c r="AU21708" s="690"/>
    </row>
    <row r="21709" spans="46:47">
      <c r="AT21709" s="690"/>
      <c r="AU21709" s="690"/>
    </row>
    <row r="21710" spans="46:47">
      <c r="AT21710" s="690"/>
      <c r="AU21710" s="690"/>
    </row>
    <row r="21711" spans="46:47">
      <c r="AT21711" s="690"/>
      <c r="AU21711" s="690"/>
    </row>
    <row r="21712" spans="46:47">
      <c r="AT21712" s="690"/>
      <c r="AU21712" s="690"/>
    </row>
    <row r="21713" spans="46:47">
      <c r="AT21713" s="690"/>
      <c r="AU21713" s="690"/>
    </row>
    <row r="21714" spans="46:47">
      <c r="AT21714" s="690"/>
      <c r="AU21714" s="690"/>
    </row>
    <row r="21715" spans="46:47">
      <c r="AT21715" s="690"/>
      <c r="AU21715" s="690"/>
    </row>
    <row r="21716" spans="46:47">
      <c r="AT21716" s="690"/>
      <c r="AU21716" s="690"/>
    </row>
    <row r="21717" spans="46:47">
      <c r="AT21717" s="690"/>
      <c r="AU21717" s="690"/>
    </row>
    <row r="21718" spans="46:47">
      <c r="AT21718" s="690"/>
      <c r="AU21718" s="690"/>
    </row>
    <row r="21719" spans="46:47">
      <c r="AT21719" s="690"/>
      <c r="AU21719" s="690"/>
    </row>
    <row r="21720" spans="46:47">
      <c r="AT21720" s="690"/>
      <c r="AU21720" s="690"/>
    </row>
    <row r="21721" spans="46:47">
      <c r="AT21721" s="690"/>
      <c r="AU21721" s="690"/>
    </row>
    <row r="21722" spans="46:47">
      <c r="AT21722" s="690"/>
      <c r="AU21722" s="690"/>
    </row>
    <row r="21723" spans="46:47">
      <c r="AT21723" s="690"/>
      <c r="AU21723" s="690"/>
    </row>
    <row r="21724" spans="46:47">
      <c r="AT21724" s="690"/>
      <c r="AU21724" s="690"/>
    </row>
    <row r="21725" spans="46:47">
      <c r="AT21725" s="690"/>
      <c r="AU21725" s="690"/>
    </row>
    <row r="21726" spans="46:47">
      <c r="AT21726" s="690"/>
      <c r="AU21726" s="690"/>
    </row>
    <row r="21727" spans="46:47">
      <c r="AT21727" s="690"/>
      <c r="AU21727" s="690"/>
    </row>
    <row r="21728" spans="46:47">
      <c r="AT21728" s="690"/>
      <c r="AU21728" s="690"/>
    </row>
    <row r="21729" spans="46:47">
      <c r="AT21729" s="690"/>
      <c r="AU21729" s="690"/>
    </row>
    <row r="21730" spans="46:47">
      <c r="AT21730" s="690"/>
      <c r="AU21730" s="690"/>
    </row>
    <row r="21731" spans="46:47">
      <c r="AT21731" s="690"/>
      <c r="AU21731" s="690"/>
    </row>
    <row r="21732" spans="46:47">
      <c r="AT21732" s="690"/>
      <c r="AU21732" s="690"/>
    </row>
    <row r="21733" spans="46:47">
      <c r="AT21733" s="690"/>
      <c r="AU21733" s="690"/>
    </row>
    <row r="21734" spans="46:47">
      <c r="AT21734" s="690"/>
      <c r="AU21734" s="690"/>
    </row>
    <row r="21735" spans="46:47">
      <c r="AT21735" s="690"/>
      <c r="AU21735" s="690"/>
    </row>
    <row r="21736" spans="46:47">
      <c r="AT21736" s="690"/>
      <c r="AU21736" s="690"/>
    </row>
    <row r="21737" spans="46:47">
      <c r="AT21737" s="690"/>
      <c r="AU21737" s="690"/>
    </row>
    <row r="21738" spans="46:47">
      <c r="AT21738" s="690"/>
      <c r="AU21738" s="690"/>
    </row>
    <row r="21739" spans="46:47">
      <c r="AT21739" s="690"/>
      <c r="AU21739" s="690"/>
    </row>
    <row r="21740" spans="46:47">
      <c r="AT21740" s="690"/>
      <c r="AU21740" s="690"/>
    </row>
    <row r="21741" spans="46:47">
      <c r="AT21741" s="690"/>
      <c r="AU21741" s="690"/>
    </row>
    <row r="21742" spans="46:47">
      <c r="AT21742" s="690"/>
      <c r="AU21742" s="690"/>
    </row>
    <row r="21743" spans="46:47">
      <c r="AT21743" s="690"/>
      <c r="AU21743" s="690"/>
    </row>
    <row r="21744" spans="46:47">
      <c r="AT21744" s="690"/>
      <c r="AU21744" s="690"/>
    </row>
    <row r="21745" spans="46:47">
      <c r="AT21745" s="690"/>
      <c r="AU21745" s="690"/>
    </row>
    <row r="21746" spans="46:47">
      <c r="AT21746" s="690"/>
      <c r="AU21746" s="690"/>
    </row>
    <row r="21747" spans="46:47">
      <c r="AT21747" s="690"/>
      <c r="AU21747" s="690"/>
    </row>
    <row r="21748" spans="46:47">
      <c r="AT21748" s="690"/>
      <c r="AU21748" s="690"/>
    </row>
    <row r="21749" spans="46:47">
      <c r="AT21749" s="690"/>
      <c r="AU21749" s="690"/>
    </row>
    <row r="21750" spans="46:47">
      <c r="AT21750" s="690"/>
      <c r="AU21750" s="690"/>
    </row>
    <row r="21751" spans="46:47">
      <c r="AT21751" s="690"/>
      <c r="AU21751" s="690"/>
    </row>
    <row r="21752" spans="46:47">
      <c r="AT21752" s="690"/>
      <c r="AU21752" s="690"/>
    </row>
    <row r="21753" spans="46:47">
      <c r="AT21753" s="690"/>
      <c r="AU21753" s="690"/>
    </row>
    <row r="21754" spans="46:47">
      <c r="AT21754" s="690"/>
      <c r="AU21754" s="690"/>
    </row>
    <row r="21755" spans="46:47">
      <c r="AT21755" s="690"/>
      <c r="AU21755" s="690"/>
    </row>
    <row r="21756" spans="46:47">
      <c r="AT21756" s="690"/>
      <c r="AU21756" s="690"/>
    </row>
    <row r="21757" spans="46:47">
      <c r="AT21757" s="690"/>
      <c r="AU21757" s="690"/>
    </row>
    <row r="21758" spans="46:47">
      <c r="AT21758" s="690"/>
      <c r="AU21758" s="690"/>
    </row>
    <row r="21759" spans="46:47">
      <c r="AT21759" s="690"/>
      <c r="AU21759" s="690"/>
    </row>
    <row r="21760" spans="46:47">
      <c r="AT21760" s="690"/>
      <c r="AU21760" s="690"/>
    </row>
    <row r="21761" spans="46:47">
      <c r="AT21761" s="690"/>
      <c r="AU21761" s="690"/>
    </row>
    <row r="21762" spans="46:47">
      <c r="AT21762" s="690"/>
      <c r="AU21762" s="690"/>
    </row>
    <row r="21763" spans="46:47">
      <c r="AT21763" s="690"/>
      <c r="AU21763" s="690"/>
    </row>
    <row r="21764" spans="46:47">
      <c r="AT21764" s="690"/>
      <c r="AU21764" s="690"/>
    </row>
    <row r="21765" spans="46:47">
      <c r="AT21765" s="690"/>
      <c r="AU21765" s="690"/>
    </row>
    <row r="21766" spans="46:47">
      <c r="AT21766" s="690"/>
      <c r="AU21766" s="690"/>
    </row>
    <row r="21767" spans="46:47">
      <c r="AT21767" s="690"/>
      <c r="AU21767" s="690"/>
    </row>
    <row r="21768" spans="46:47">
      <c r="AT21768" s="690"/>
      <c r="AU21768" s="690"/>
    </row>
    <row r="21769" spans="46:47">
      <c r="AT21769" s="690"/>
      <c r="AU21769" s="690"/>
    </row>
    <row r="21770" spans="46:47">
      <c r="AT21770" s="690"/>
      <c r="AU21770" s="690"/>
    </row>
    <row r="21771" spans="46:47">
      <c r="AT21771" s="690"/>
      <c r="AU21771" s="690"/>
    </row>
    <row r="21772" spans="46:47">
      <c r="AT21772" s="690"/>
      <c r="AU21772" s="690"/>
    </row>
    <row r="21773" spans="46:47">
      <c r="AT21773" s="690"/>
      <c r="AU21773" s="690"/>
    </row>
    <row r="21774" spans="46:47">
      <c r="AT21774" s="690"/>
      <c r="AU21774" s="690"/>
    </row>
    <row r="21775" spans="46:47">
      <c r="AT21775" s="690"/>
      <c r="AU21775" s="690"/>
    </row>
    <row r="21776" spans="46:47">
      <c r="AT21776" s="690"/>
      <c r="AU21776" s="690"/>
    </row>
    <row r="21777" spans="46:47">
      <c r="AT21777" s="690"/>
      <c r="AU21777" s="690"/>
    </row>
    <row r="21778" spans="46:47">
      <c r="AT21778" s="690"/>
      <c r="AU21778" s="690"/>
    </row>
    <row r="21779" spans="46:47">
      <c r="AT21779" s="690"/>
      <c r="AU21779" s="690"/>
    </row>
    <row r="21780" spans="46:47">
      <c r="AT21780" s="690"/>
      <c r="AU21780" s="690"/>
    </row>
    <row r="21781" spans="46:47">
      <c r="AT21781" s="690"/>
      <c r="AU21781" s="690"/>
    </row>
    <row r="21782" spans="46:47">
      <c r="AT21782" s="690"/>
      <c r="AU21782" s="690"/>
    </row>
    <row r="21783" spans="46:47">
      <c r="AT21783" s="690"/>
      <c r="AU21783" s="690"/>
    </row>
    <row r="21784" spans="46:47">
      <c r="AT21784" s="690"/>
      <c r="AU21784" s="690"/>
    </row>
    <row r="21785" spans="46:47">
      <c r="AT21785" s="690"/>
      <c r="AU21785" s="690"/>
    </row>
    <row r="21786" spans="46:47">
      <c r="AT21786" s="690"/>
      <c r="AU21786" s="690"/>
    </row>
    <row r="21787" spans="46:47">
      <c r="AT21787" s="690"/>
      <c r="AU21787" s="690"/>
    </row>
    <row r="21788" spans="46:47">
      <c r="AT21788" s="690"/>
      <c r="AU21788" s="690"/>
    </row>
    <row r="21789" spans="46:47">
      <c r="AT21789" s="690"/>
      <c r="AU21789" s="690"/>
    </row>
    <row r="21790" spans="46:47">
      <c r="AT21790" s="690"/>
      <c r="AU21790" s="690"/>
    </row>
    <row r="21791" spans="46:47">
      <c r="AT21791" s="690"/>
      <c r="AU21791" s="690"/>
    </row>
    <row r="21792" spans="46:47">
      <c r="AT21792" s="690"/>
      <c r="AU21792" s="690"/>
    </row>
    <row r="21793" spans="46:47">
      <c r="AT21793" s="690"/>
      <c r="AU21793" s="690"/>
    </row>
    <row r="21794" spans="46:47">
      <c r="AT21794" s="690"/>
      <c r="AU21794" s="690"/>
    </row>
    <row r="21795" spans="46:47">
      <c r="AT21795" s="690"/>
      <c r="AU21795" s="690"/>
    </row>
    <row r="21796" spans="46:47">
      <c r="AT21796" s="690"/>
      <c r="AU21796" s="690"/>
    </row>
    <row r="21797" spans="46:47">
      <c r="AT21797" s="690"/>
      <c r="AU21797" s="690"/>
    </row>
    <row r="21798" spans="46:47">
      <c r="AT21798" s="690"/>
      <c r="AU21798" s="690"/>
    </row>
    <row r="21799" spans="46:47">
      <c r="AT21799" s="690"/>
      <c r="AU21799" s="690"/>
    </row>
    <row r="21800" spans="46:47">
      <c r="AT21800" s="690"/>
      <c r="AU21800" s="690"/>
    </row>
    <row r="21801" spans="46:47">
      <c r="AT21801" s="690"/>
      <c r="AU21801" s="690"/>
    </row>
    <row r="21802" spans="46:47">
      <c r="AT21802" s="690"/>
      <c r="AU21802" s="690"/>
    </row>
    <row r="21803" spans="46:47">
      <c r="AT21803" s="690"/>
      <c r="AU21803" s="690"/>
    </row>
    <row r="21804" spans="46:47">
      <c r="AT21804" s="690"/>
      <c r="AU21804" s="690"/>
    </row>
    <row r="21805" spans="46:47">
      <c r="AT21805" s="690"/>
      <c r="AU21805" s="690"/>
    </row>
    <row r="21806" spans="46:47">
      <c r="AT21806" s="690"/>
      <c r="AU21806" s="690"/>
    </row>
    <row r="21807" spans="46:47">
      <c r="AT21807" s="690"/>
      <c r="AU21807" s="690"/>
    </row>
    <row r="21808" spans="46:47">
      <c r="AT21808" s="690"/>
      <c r="AU21808" s="690"/>
    </row>
    <row r="21809" spans="46:47">
      <c r="AT21809" s="690"/>
      <c r="AU21809" s="690"/>
    </row>
    <row r="21810" spans="46:47">
      <c r="AT21810" s="690"/>
      <c r="AU21810" s="690"/>
    </row>
    <row r="21811" spans="46:47">
      <c r="AT21811" s="690"/>
      <c r="AU21811" s="690"/>
    </row>
    <row r="21812" spans="46:47">
      <c r="AT21812" s="690"/>
      <c r="AU21812" s="690"/>
    </row>
    <row r="21813" spans="46:47">
      <c r="AT21813" s="690"/>
      <c r="AU21813" s="690"/>
    </row>
    <row r="21814" spans="46:47">
      <c r="AT21814" s="690"/>
      <c r="AU21814" s="690"/>
    </row>
    <row r="21815" spans="46:47">
      <c r="AT21815" s="690"/>
      <c r="AU21815" s="690"/>
    </row>
    <row r="21816" spans="46:47">
      <c r="AT21816" s="690"/>
      <c r="AU21816" s="690"/>
    </row>
    <row r="21817" spans="46:47">
      <c r="AT21817" s="690"/>
      <c r="AU21817" s="690"/>
    </row>
    <row r="21818" spans="46:47">
      <c r="AT21818" s="690"/>
      <c r="AU21818" s="690"/>
    </row>
    <row r="21819" spans="46:47">
      <c r="AT21819" s="690"/>
      <c r="AU21819" s="690"/>
    </row>
    <row r="21820" spans="46:47">
      <c r="AT21820" s="690"/>
      <c r="AU21820" s="690"/>
    </row>
    <row r="21821" spans="46:47">
      <c r="AT21821" s="690"/>
      <c r="AU21821" s="690"/>
    </row>
    <row r="21822" spans="46:47">
      <c r="AT21822" s="690"/>
      <c r="AU21822" s="690"/>
    </row>
    <row r="21823" spans="46:47">
      <c r="AT21823" s="690"/>
      <c r="AU21823" s="690"/>
    </row>
    <row r="21824" spans="46:47">
      <c r="AT21824" s="690"/>
      <c r="AU21824" s="690"/>
    </row>
    <row r="21825" spans="46:47">
      <c r="AT21825" s="690"/>
      <c r="AU21825" s="690"/>
    </row>
    <row r="21826" spans="46:47">
      <c r="AT21826" s="690"/>
      <c r="AU21826" s="690"/>
    </row>
    <row r="21827" spans="46:47">
      <c r="AT21827" s="690"/>
      <c r="AU21827" s="690"/>
    </row>
    <row r="21828" spans="46:47">
      <c r="AT21828" s="690"/>
      <c r="AU21828" s="690"/>
    </row>
    <row r="21829" spans="46:47">
      <c r="AT21829" s="690"/>
      <c r="AU21829" s="690"/>
    </row>
    <row r="21830" spans="46:47">
      <c r="AT21830" s="690"/>
      <c r="AU21830" s="690"/>
    </row>
    <row r="21831" spans="46:47">
      <c r="AT21831" s="690"/>
      <c r="AU21831" s="690"/>
    </row>
    <row r="21832" spans="46:47">
      <c r="AT21832" s="690"/>
      <c r="AU21832" s="690"/>
    </row>
    <row r="21833" spans="46:47">
      <c r="AT21833" s="690"/>
      <c r="AU21833" s="690"/>
    </row>
    <row r="21834" spans="46:47">
      <c r="AT21834" s="690"/>
      <c r="AU21834" s="690"/>
    </row>
    <row r="21835" spans="46:47">
      <c r="AT21835" s="690"/>
      <c r="AU21835" s="690"/>
    </row>
    <row r="21836" spans="46:47">
      <c r="AT21836" s="690"/>
      <c r="AU21836" s="690"/>
    </row>
    <row r="21837" spans="46:47">
      <c r="AT21837" s="690"/>
      <c r="AU21837" s="690"/>
    </row>
    <row r="21838" spans="46:47">
      <c r="AT21838" s="690"/>
      <c r="AU21838" s="690"/>
    </row>
    <row r="21839" spans="46:47">
      <c r="AT21839" s="690"/>
      <c r="AU21839" s="690"/>
    </row>
    <row r="21840" spans="46:47">
      <c r="AT21840" s="690"/>
      <c r="AU21840" s="690"/>
    </row>
    <row r="21841" spans="46:47">
      <c r="AT21841" s="690"/>
      <c r="AU21841" s="690"/>
    </row>
    <row r="21842" spans="46:47">
      <c r="AT21842" s="690"/>
      <c r="AU21842" s="690"/>
    </row>
    <row r="21843" spans="46:47">
      <c r="AT21843" s="690"/>
      <c r="AU21843" s="690"/>
    </row>
    <row r="21844" spans="46:47">
      <c r="AT21844" s="690"/>
      <c r="AU21844" s="690"/>
    </row>
    <row r="21845" spans="46:47">
      <c r="AT21845" s="690"/>
      <c r="AU21845" s="690"/>
    </row>
    <row r="21846" spans="46:47">
      <c r="AT21846" s="690"/>
      <c r="AU21846" s="690"/>
    </row>
    <row r="21847" spans="46:47">
      <c r="AT21847" s="690"/>
      <c r="AU21847" s="690"/>
    </row>
    <row r="21848" spans="46:47">
      <c r="AT21848" s="690"/>
      <c r="AU21848" s="690"/>
    </row>
    <row r="21849" spans="46:47">
      <c r="AT21849" s="690"/>
      <c r="AU21849" s="690"/>
    </row>
    <row r="21850" spans="46:47">
      <c r="AT21850" s="690"/>
      <c r="AU21850" s="690"/>
    </row>
    <row r="21851" spans="46:47">
      <c r="AT21851" s="690"/>
      <c r="AU21851" s="690"/>
    </row>
    <row r="21852" spans="46:47">
      <c r="AT21852" s="690"/>
      <c r="AU21852" s="690"/>
    </row>
    <row r="21853" spans="46:47">
      <c r="AT21853" s="690"/>
      <c r="AU21853" s="690"/>
    </row>
    <row r="21854" spans="46:47">
      <c r="AT21854" s="690"/>
      <c r="AU21854" s="690"/>
    </row>
    <row r="21855" spans="46:47">
      <c r="AT21855" s="690"/>
      <c r="AU21855" s="690"/>
    </row>
    <row r="21856" spans="46:47">
      <c r="AT21856" s="690"/>
      <c r="AU21856" s="690"/>
    </row>
    <row r="21857" spans="46:47">
      <c r="AT21857" s="690"/>
      <c r="AU21857" s="690"/>
    </row>
    <row r="21858" spans="46:47">
      <c r="AT21858" s="690"/>
      <c r="AU21858" s="690"/>
    </row>
    <row r="21859" spans="46:47">
      <c r="AT21859" s="690"/>
      <c r="AU21859" s="690"/>
    </row>
    <row r="21860" spans="46:47">
      <c r="AT21860" s="690"/>
      <c r="AU21860" s="690"/>
    </row>
    <row r="21861" spans="46:47">
      <c r="AT21861" s="690"/>
      <c r="AU21861" s="690"/>
    </row>
    <row r="21862" spans="46:47">
      <c r="AT21862" s="690"/>
      <c r="AU21862" s="690"/>
    </row>
    <row r="21863" spans="46:47">
      <c r="AT21863" s="690"/>
      <c r="AU21863" s="690"/>
    </row>
    <row r="21864" spans="46:47">
      <c r="AT21864" s="690"/>
      <c r="AU21864" s="690"/>
    </row>
    <row r="21865" spans="46:47">
      <c r="AT21865" s="690"/>
      <c r="AU21865" s="690"/>
    </row>
    <row r="21866" spans="46:47">
      <c r="AT21866" s="690"/>
      <c r="AU21866" s="690"/>
    </row>
    <row r="21867" spans="46:47">
      <c r="AT21867" s="690"/>
      <c r="AU21867" s="690"/>
    </row>
    <row r="21868" spans="46:47">
      <c r="AT21868" s="690"/>
      <c r="AU21868" s="690"/>
    </row>
    <row r="21869" spans="46:47">
      <c r="AT21869" s="690"/>
      <c r="AU21869" s="690"/>
    </row>
    <row r="21870" spans="46:47">
      <c r="AT21870" s="690"/>
      <c r="AU21870" s="690"/>
    </row>
    <row r="21871" spans="46:47">
      <c r="AT21871" s="690"/>
      <c r="AU21871" s="690"/>
    </row>
    <row r="21872" spans="46:47">
      <c r="AT21872" s="690"/>
      <c r="AU21872" s="690"/>
    </row>
    <row r="21873" spans="46:47">
      <c r="AT21873" s="690"/>
      <c r="AU21873" s="690"/>
    </row>
    <row r="21874" spans="46:47">
      <c r="AT21874" s="690"/>
      <c r="AU21874" s="690"/>
    </row>
    <row r="21875" spans="46:47">
      <c r="AT21875" s="690"/>
      <c r="AU21875" s="690"/>
    </row>
    <row r="21876" spans="46:47">
      <c r="AT21876" s="690"/>
      <c r="AU21876" s="690"/>
    </row>
    <row r="21877" spans="46:47">
      <c r="AT21877" s="690"/>
      <c r="AU21877" s="690"/>
    </row>
    <row r="21878" spans="46:47">
      <c r="AT21878" s="690"/>
      <c r="AU21878" s="690"/>
    </row>
    <row r="21879" spans="46:47">
      <c r="AT21879" s="690"/>
      <c r="AU21879" s="690"/>
    </row>
    <row r="21880" spans="46:47">
      <c r="AT21880" s="690"/>
      <c r="AU21880" s="690"/>
    </row>
    <row r="21881" spans="46:47">
      <c r="AT21881" s="690"/>
      <c r="AU21881" s="690"/>
    </row>
    <row r="21882" spans="46:47">
      <c r="AT21882" s="690"/>
      <c r="AU21882" s="690"/>
    </row>
    <row r="21883" spans="46:47">
      <c r="AT21883" s="690"/>
      <c r="AU21883" s="690"/>
    </row>
    <row r="21884" spans="46:47">
      <c r="AT21884" s="690"/>
      <c r="AU21884" s="690"/>
    </row>
    <row r="21885" spans="46:47">
      <c r="AT21885" s="690"/>
      <c r="AU21885" s="690"/>
    </row>
    <row r="21886" spans="46:47">
      <c r="AT21886" s="690"/>
      <c r="AU21886" s="690"/>
    </row>
    <row r="21887" spans="46:47">
      <c r="AT21887" s="690"/>
      <c r="AU21887" s="690"/>
    </row>
    <row r="21888" spans="46:47">
      <c r="AT21888" s="690"/>
      <c r="AU21888" s="690"/>
    </row>
    <row r="21889" spans="46:47">
      <c r="AT21889" s="690"/>
      <c r="AU21889" s="690"/>
    </row>
    <row r="21890" spans="46:47">
      <c r="AT21890" s="690"/>
      <c r="AU21890" s="690"/>
    </row>
    <row r="21891" spans="46:47">
      <c r="AT21891" s="690"/>
      <c r="AU21891" s="690"/>
    </row>
    <row r="21892" spans="46:47">
      <c r="AT21892" s="690"/>
      <c r="AU21892" s="690"/>
    </row>
    <row r="21893" spans="46:47">
      <c r="AT21893" s="690"/>
      <c r="AU21893" s="690"/>
    </row>
    <row r="21894" spans="46:47">
      <c r="AT21894" s="690"/>
      <c r="AU21894" s="690"/>
    </row>
    <row r="21895" spans="46:47">
      <c r="AT21895" s="690"/>
      <c r="AU21895" s="690"/>
    </row>
    <row r="21896" spans="46:47">
      <c r="AT21896" s="690"/>
      <c r="AU21896" s="690"/>
    </row>
    <row r="21897" spans="46:47">
      <c r="AT21897" s="690"/>
      <c r="AU21897" s="690"/>
    </row>
    <row r="21898" spans="46:47">
      <c r="AT21898" s="690"/>
      <c r="AU21898" s="690"/>
    </row>
    <row r="21899" spans="46:47">
      <c r="AT21899" s="690"/>
      <c r="AU21899" s="690"/>
    </row>
    <row r="21900" spans="46:47">
      <c r="AT21900" s="690"/>
      <c r="AU21900" s="690"/>
    </row>
    <row r="21901" spans="46:47">
      <c r="AT21901" s="690"/>
      <c r="AU21901" s="690"/>
    </row>
    <row r="21902" spans="46:47">
      <c r="AT21902" s="690"/>
      <c r="AU21902" s="690"/>
    </row>
    <row r="21903" spans="46:47">
      <c r="AT21903" s="690"/>
      <c r="AU21903" s="690"/>
    </row>
    <row r="21904" spans="46:47">
      <c r="AT21904" s="690"/>
      <c r="AU21904" s="690"/>
    </row>
    <row r="21905" spans="46:47">
      <c r="AT21905" s="690"/>
      <c r="AU21905" s="690"/>
    </row>
    <row r="21906" spans="46:47">
      <c r="AT21906" s="690"/>
      <c r="AU21906" s="690"/>
    </row>
    <row r="21907" spans="46:47">
      <c r="AT21907" s="690"/>
      <c r="AU21907" s="690"/>
    </row>
    <row r="21908" spans="46:47">
      <c r="AT21908" s="690"/>
      <c r="AU21908" s="690"/>
    </row>
    <row r="21909" spans="46:47">
      <c r="AT21909" s="690"/>
      <c r="AU21909" s="690"/>
    </row>
    <row r="21910" spans="46:47">
      <c r="AT21910" s="690"/>
      <c r="AU21910" s="690"/>
    </row>
    <row r="21911" spans="46:47">
      <c r="AT21911" s="690"/>
      <c r="AU21911" s="690"/>
    </row>
    <row r="21912" spans="46:47">
      <c r="AT21912" s="690"/>
      <c r="AU21912" s="690"/>
    </row>
    <row r="21913" spans="46:47">
      <c r="AT21913" s="690"/>
      <c r="AU21913" s="690"/>
    </row>
    <row r="21914" spans="46:47">
      <c r="AT21914" s="690"/>
      <c r="AU21914" s="690"/>
    </row>
    <row r="21915" spans="46:47">
      <c r="AT21915" s="690"/>
      <c r="AU21915" s="690"/>
    </row>
    <row r="21916" spans="46:47">
      <c r="AT21916" s="690"/>
      <c r="AU21916" s="690"/>
    </row>
    <row r="21917" spans="46:47">
      <c r="AT21917" s="690"/>
      <c r="AU21917" s="690"/>
    </row>
    <row r="21918" spans="46:47">
      <c r="AT21918" s="690"/>
      <c r="AU21918" s="690"/>
    </row>
    <row r="21919" spans="46:47">
      <c r="AT21919" s="690"/>
      <c r="AU21919" s="690"/>
    </row>
    <row r="21920" spans="46:47">
      <c r="AT21920" s="690"/>
      <c r="AU21920" s="690"/>
    </row>
    <row r="21921" spans="46:47">
      <c r="AT21921" s="690"/>
      <c r="AU21921" s="690"/>
    </row>
    <row r="21922" spans="46:47">
      <c r="AT21922" s="690"/>
      <c r="AU21922" s="690"/>
    </row>
    <row r="21923" spans="46:47">
      <c r="AT21923" s="690"/>
      <c r="AU21923" s="690"/>
    </row>
    <row r="21924" spans="46:47">
      <c r="AT21924" s="690"/>
      <c r="AU21924" s="690"/>
    </row>
    <row r="21925" spans="46:47">
      <c r="AT21925" s="690"/>
      <c r="AU21925" s="690"/>
    </row>
    <row r="21926" spans="46:47">
      <c r="AT21926" s="690"/>
      <c r="AU21926" s="690"/>
    </row>
    <row r="21927" spans="46:47">
      <c r="AT21927" s="690"/>
      <c r="AU21927" s="690"/>
    </row>
    <row r="21928" spans="46:47">
      <c r="AT21928" s="690"/>
      <c r="AU21928" s="690"/>
    </row>
    <row r="21929" spans="46:47">
      <c r="AT21929" s="690"/>
      <c r="AU21929" s="690"/>
    </row>
    <row r="21930" spans="46:47">
      <c r="AT21930" s="690"/>
      <c r="AU21930" s="690"/>
    </row>
    <row r="21931" spans="46:47">
      <c r="AT21931" s="690"/>
      <c r="AU21931" s="690"/>
    </row>
    <row r="21932" spans="46:47">
      <c r="AT21932" s="690"/>
      <c r="AU21932" s="690"/>
    </row>
    <row r="21933" spans="46:47">
      <c r="AT21933" s="690"/>
      <c r="AU21933" s="690"/>
    </row>
    <row r="21934" spans="46:47">
      <c r="AT21934" s="690"/>
      <c r="AU21934" s="690"/>
    </row>
    <row r="21935" spans="46:47">
      <c r="AT21935" s="690"/>
      <c r="AU21935" s="690"/>
    </row>
    <row r="21936" spans="46:47">
      <c r="AT21936" s="690"/>
      <c r="AU21936" s="690"/>
    </row>
    <row r="21937" spans="46:47">
      <c r="AT21937" s="690"/>
      <c r="AU21937" s="690"/>
    </row>
    <row r="21938" spans="46:47">
      <c r="AT21938" s="690"/>
      <c r="AU21938" s="690"/>
    </row>
    <row r="21939" spans="46:47">
      <c r="AT21939" s="690"/>
      <c r="AU21939" s="690"/>
    </row>
    <row r="21940" spans="46:47">
      <c r="AT21940" s="690"/>
      <c r="AU21940" s="690"/>
    </row>
    <row r="21941" spans="46:47">
      <c r="AT21941" s="690"/>
      <c r="AU21941" s="690"/>
    </row>
    <row r="21942" spans="46:47">
      <c r="AT21942" s="690"/>
      <c r="AU21942" s="690"/>
    </row>
    <row r="21943" spans="46:47">
      <c r="AT21943" s="690"/>
      <c r="AU21943" s="690"/>
    </row>
    <row r="21944" spans="46:47">
      <c r="AT21944" s="690"/>
      <c r="AU21944" s="690"/>
    </row>
    <row r="21945" spans="46:47">
      <c r="AT21945" s="690"/>
      <c r="AU21945" s="690"/>
    </row>
    <row r="21946" spans="46:47">
      <c r="AT21946" s="690"/>
      <c r="AU21946" s="690"/>
    </row>
    <row r="21947" spans="46:47">
      <c r="AT21947" s="690"/>
      <c r="AU21947" s="690"/>
    </row>
    <row r="21948" spans="46:47">
      <c r="AT21948" s="690"/>
      <c r="AU21948" s="690"/>
    </row>
    <row r="21949" spans="46:47">
      <c r="AT21949" s="690"/>
      <c r="AU21949" s="690"/>
    </row>
    <row r="21950" spans="46:47">
      <c r="AT21950" s="690"/>
      <c r="AU21950" s="690"/>
    </row>
    <row r="21951" spans="46:47">
      <c r="AT21951" s="690"/>
      <c r="AU21951" s="690"/>
    </row>
    <row r="21952" spans="46:47">
      <c r="AT21952" s="690"/>
      <c r="AU21952" s="690"/>
    </row>
    <row r="21953" spans="46:47">
      <c r="AT21953" s="690"/>
      <c r="AU21953" s="690"/>
    </row>
    <row r="21954" spans="46:47">
      <c r="AT21954" s="690"/>
      <c r="AU21954" s="690"/>
    </row>
    <row r="21955" spans="46:47">
      <c r="AT21955" s="690"/>
      <c r="AU21955" s="690"/>
    </row>
    <row r="21956" spans="46:47">
      <c r="AT21956" s="690"/>
      <c r="AU21956" s="690"/>
    </row>
    <row r="21957" spans="46:47">
      <c r="AT21957" s="690"/>
      <c r="AU21957" s="690"/>
    </row>
    <row r="21958" spans="46:47">
      <c r="AT21958" s="690"/>
      <c r="AU21958" s="690"/>
    </row>
    <row r="21959" spans="46:47">
      <c r="AT21959" s="690"/>
      <c r="AU21959" s="690"/>
    </row>
    <row r="21960" spans="46:47">
      <c r="AT21960" s="690"/>
      <c r="AU21960" s="690"/>
    </row>
    <row r="21961" spans="46:47">
      <c r="AT21961" s="690"/>
      <c r="AU21961" s="690"/>
    </row>
    <row r="21962" spans="46:47">
      <c r="AT21962" s="690"/>
      <c r="AU21962" s="690"/>
    </row>
    <row r="21963" spans="46:47">
      <c r="AT21963" s="690"/>
      <c r="AU21963" s="690"/>
    </row>
    <row r="21964" spans="46:47">
      <c r="AT21964" s="690"/>
      <c r="AU21964" s="690"/>
    </row>
    <row r="21965" spans="46:47">
      <c r="AT21965" s="690"/>
      <c r="AU21965" s="690"/>
    </row>
    <row r="21966" spans="46:47">
      <c r="AT21966" s="690"/>
      <c r="AU21966" s="690"/>
    </row>
    <row r="21967" spans="46:47">
      <c r="AT21967" s="690"/>
      <c r="AU21967" s="690"/>
    </row>
    <row r="21968" spans="46:47">
      <c r="AT21968" s="690"/>
      <c r="AU21968" s="690"/>
    </row>
    <row r="21969" spans="46:47">
      <c r="AT21969" s="690"/>
      <c r="AU21969" s="690"/>
    </row>
    <row r="21970" spans="46:47">
      <c r="AT21970" s="690"/>
      <c r="AU21970" s="690"/>
    </row>
    <row r="21971" spans="46:47">
      <c r="AT21971" s="690"/>
      <c r="AU21971" s="690"/>
    </row>
    <row r="21972" spans="46:47">
      <c r="AT21972" s="690"/>
      <c r="AU21972" s="690"/>
    </row>
    <row r="21973" spans="46:47">
      <c r="AT21973" s="690"/>
      <c r="AU21973" s="690"/>
    </row>
    <row r="21974" spans="46:47">
      <c r="AT21974" s="690"/>
      <c r="AU21974" s="690"/>
    </row>
    <row r="21975" spans="46:47">
      <c r="AT21975" s="690"/>
      <c r="AU21975" s="690"/>
    </row>
    <row r="21976" spans="46:47">
      <c r="AT21976" s="690"/>
      <c r="AU21976" s="690"/>
    </row>
    <row r="21977" spans="46:47">
      <c r="AT21977" s="690"/>
      <c r="AU21977" s="690"/>
    </row>
    <row r="21978" spans="46:47">
      <c r="AT21978" s="690"/>
      <c r="AU21978" s="690"/>
    </row>
    <row r="21979" spans="46:47">
      <c r="AT21979" s="690"/>
      <c r="AU21979" s="690"/>
    </row>
    <row r="21980" spans="46:47">
      <c r="AT21980" s="690"/>
      <c r="AU21980" s="690"/>
    </row>
    <row r="21981" spans="46:47">
      <c r="AT21981" s="690"/>
      <c r="AU21981" s="690"/>
    </row>
    <row r="21982" spans="46:47">
      <c r="AT21982" s="690"/>
      <c r="AU21982" s="690"/>
    </row>
    <row r="21983" spans="46:47">
      <c r="AT21983" s="690"/>
      <c r="AU21983" s="690"/>
    </row>
    <row r="21984" spans="46:47">
      <c r="AT21984" s="690"/>
      <c r="AU21984" s="690"/>
    </row>
    <row r="21985" spans="46:47">
      <c r="AT21985" s="690"/>
      <c r="AU21985" s="690"/>
    </row>
    <row r="21986" spans="46:47">
      <c r="AT21986" s="690"/>
      <c r="AU21986" s="690"/>
    </row>
    <row r="21987" spans="46:47">
      <c r="AT21987" s="690"/>
      <c r="AU21987" s="690"/>
    </row>
    <row r="21988" spans="46:47">
      <c r="AT21988" s="690"/>
      <c r="AU21988" s="690"/>
    </row>
    <row r="21989" spans="46:47">
      <c r="AT21989" s="690"/>
      <c r="AU21989" s="690"/>
    </row>
    <row r="21990" spans="46:47">
      <c r="AT21990" s="690"/>
      <c r="AU21990" s="690"/>
    </row>
    <row r="21991" spans="46:47">
      <c r="AT21991" s="690"/>
      <c r="AU21991" s="690"/>
    </row>
    <row r="21992" spans="46:47">
      <c r="AT21992" s="690"/>
      <c r="AU21992" s="690"/>
    </row>
    <row r="21993" spans="46:47">
      <c r="AT21993" s="690"/>
      <c r="AU21993" s="690"/>
    </row>
    <row r="21994" spans="46:47">
      <c r="AT21994" s="690"/>
      <c r="AU21994" s="690"/>
    </row>
    <row r="21995" spans="46:47">
      <c r="AT21995" s="690"/>
      <c r="AU21995" s="690"/>
    </row>
    <row r="21996" spans="46:47">
      <c r="AT21996" s="690"/>
      <c r="AU21996" s="690"/>
    </row>
    <row r="21997" spans="46:47">
      <c r="AT21997" s="690"/>
      <c r="AU21997" s="690"/>
    </row>
    <row r="21998" spans="46:47">
      <c r="AT21998" s="690"/>
      <c r="AU21998" s="690"/>
    </row>
    <row r="21999" spans="46:47">
      <c r="AT21999" s="690"/>
      <c r="AU21999" s="690"/>
    </row>
    <row r="22000" spans="46:47">
      <c r="AT22000" s="690"/>
      <c r="AU22000" s="690"/>
    </row>
    <row r="22001" spans="46:47">
      <c r="AT22001" s="690"/>
      <c r="AU22001" s="690"/>
    </row>
    <row r="22002" spans="46:47">
      <c r="AT22002" s="690"/>
      <c r="AU22002" s="690"/>
    </row>
    <row r="22003" spans="46:47">
      <c r="AT22003" s="690"/>
      <c r="AU22003" s="690"/>
    </row>
    <row r="22004" spans="46:47">
      <c r="AT22004" s="690"/>
      <c r="AU22004" s="690"/>
    </row>
    <row r="22005" spans="46:47">
      <c r="AT22005" s="690"/>
      <c r="AU22005" s="690"/>
    </row>
    <row r="22006" spans="46:47">
      <c r="AT22006" s="690"/>
      <c r="AU22006" s="690"/>
    </row>
    <row r="22007" spans="46:47">
      <c r="AT22007" s="690"/>
      <c r="AU22007" s="690"/>
    </row>
    <row r="22008" spans="46:47">
      <c r="AT22008" s="690"/>
      <c r="AU22008" s="690"/>
    </row>
    <row r="22009" spans="46:47">
      <c r="AT22009" s="690"/>
      <c r="AU22009" s="690"/>
    </row>
    <row r="22010" spans="46:47">
      <c r="AT22010" s="690"/>
      <c r="AU22010" s="690"/>
    </row>
    <row r="22011" spans="46:47">
      <c r="AT22011" s="690"/>
      <c r="AU22011" s="690"/>
    </row>
    <row r="22012" spans="46:47">
      <c r="AT22012" s="690"/>
      <c r="AU22012" s="690"/>
    </row>
    <row r="22013" spans="46:47">
      <c r="AT22013" s="690"/>
      <c r="AU22013" s="690"/>
    </row>
    <row r="22014" spans="46:47">
      <c r="AT22014" s="690"/>
      <c r="AU22014" s="690"/>
    </row>
    <row r="22015" spans="46:47">
      <c r="AT22015" s="690"/>
      <c r="AU22015" s="690"/>
    </row>
    <row r="22016" spans="46:47">
      <c r="AT22016" s="690"/>
      <c r="AU22016" s="690"/>
    </row>
    <row r="22017" spans="46:47">
      <c r="AT22017" s="690"/>
      <c r="AU22017" s="690"/>
    </row>
    <row r="22018" spans="46:47">
      <c r="AT22018" s="690"/>
      <c r="AU22018" s="690"/>
    </row>
    <row r="22019" spans="46:47">
      <c r="AT22019" s="690"/>
      <c r="AU22019" s="690"/>
    </row>
    <row r="22020" spans="46:47">
      <c r="AT22020" s="690"/>
      <c r="AU22020" s="690"/>
    </row>
    <row r="22021" spans="46:47">
      <c r="AT22021" s="690"/>
      <c r="AU22021" s="690"/>
    </row>
    <row r="22022" spans="46:47">
      <c r="AT22022" s="690"/>
      <c r="AU22022" s="690"/>
    </row>
    <row r="22023" spans="46:47">
      <c r="AT22023" s="690"/>
      <c r="AU22023" s="690"/>
    </row>
    <row r="22024" spans="46:47">
      <c r="AT22024" s="690"/>
      <c r="AU22024" s="690"/>
    </row>
    <row r="22025" spans="46:47">
      <c r="AT22025" s="690"/>
      <c r="AU22025" s="690"/>
    </row>
    <row r="22026" spans="46:47">
      <c r="AT22026" s="690"/>
      <c r="AU22026" s="690"/>
    </row>
    <row r="22027" spans="46:47">
      <c r="AT22027" s="690"/>
      <c r="AU22027" s="690"/>
    </row>
    <row r="22028" spans="46:47">
      <c r="AT22028" s="690"/>
      <c r="AU22028" s="690"/>
    </row>
    <row r="22029" spans="46:47">
      <c r="AT22029" s="690"/>
      <c r="AU22029" s="690"/>
    </row>
    <row r="22030" spans="46:47">
      <c r="AT22030" s="690"/>
      <c r="AU22030" s="690"/>
    </row>
    <row r="22031" spans="46:47">
      <c r="AT22031" s="690"/>
      <c r="AU22031" s="690"/>
    </row>
    <row r="22032" spans="46:47">
      <c r="AT22032" s="690"/>
      <c r="AU22032" s="690"/>
    </row>
    <row r="22033" spans="46:47">
      <c r="AT22033" s="690"/>
      <c r="AU22033" s="690"/>
    </row>
    <row r="22034" spans="46:47">
      <c r="AT22034" s="690"/>
      <c r="AU22034" s="690"/>
    </row>
    <row r="22035" spans="46:47">
      <c r="AT22035" s="690"/>
      <c r="AU22035" s="690"/>
    </row>
    <row r="22036" spans="46:47">
      <c r="AT22036" s="690"/>
      <c r="AU22036" s="690"/>
    </row>
    <row r="22037" spans="46:47">
      <c r="AT22037" s="690"/>
      <c r="AU22037" s="690"/>
    </row>
    <row r="22038" spans="46:47">
      <c r="AT22038" s="690"/>
      <c r="AU22038" s="690"/>
    </row>
    <row r="22039" spans="46:47">
      <c r="AT22039" s="690"/>
      <c r="AU22039" s="690"/>
    </row>
    <row r="22040" spans="46:47">
      <c r="AT22040" s="690"/>
      <c r="AU22040" s="690"/>
    </row>
    <row r="22041" spans="46:47">
      <c r="AT22041" s="690"/>
      <c r="AU22041" s="690"/>
    </row>
    <row r="22042" spans="46:47">
      <c r="AT22042" s="690"/>
      <c r="AU22042" s="690"/>
    </row>
    <row r="22043" spans="46:47">
      <c r="AT22043" s="690"/>
      <c r="AU22043" s="690"/>
    </row>
    <row r="22044" spans="46:47">
      <c r="AT22044" s="690"/>
      <c r="AU22044" s="690"/>
    </row>
    <row r="22045" spans="46:47">
      <c r="AT22045" s="690"/>
      <c r="AU22045" s="690"/>
    </row>
    <row r="22046" spans="46:47">
      <c r="AT22046" s="690"/>
      <c r="AU22046" s="690"/>
    </row>
    <row r="22047" spans="46:47">
      <c r="AT22047" s="690"/>
      <c r="AU22047" s="690"/>
    </row>
    <row r="22048" spans="46:47">
      <c r="AT22048" s="690"/>
      <c r="AU22048" s="690"/>
    </row>
    <row r="22049" spans="46:47">
      <c r="AT22049" s="690"/>
      <c r="AU22049" s="690"/>
    </row>
    <row r="22050" spans="46:47">
      <c r="AT22050" s="690"/>
      <c r="AU22050" s="690"/>
    </row>
    <row r="22051" spans="46:47">
      <c r="AT22051" s="690"/>
      <c r="AU22051" s="690"/>
    </row>
    <row r="22052" spans="46:47">
      <c r="AT22052" s="690"/>
      <c r="AU22052" s="690"/>
    </row>
    <row r="22053" spans="46:47">
      <c r="AT22053" s="690"/>
      <c r="AU22053" s="690"/>
    </row>
    <row r="22054" spans="46:47">
      <c r="AT22054" s="690"/>
      <c r="AU22054" s="690"/>
    </row>
    <row r="22055" spans="46:47">
      <c r="AT22055" s="690"/>
      <c r="AU22055" s="690"/>
    </row>
    <row r="22056" spans="46:47">
      <c r="AT22056" s="690"/>
      <c r="AU22056" s="690"/>
    </row>
    <row r="22057" spans="46:47">
      <c r="AT22057" s="690"/>
      <c r="AU22057" s="690"/>
    </row>
    <row r="22058" spans="46:47">
      <c r="AT22058" s="690"/>
      <c r="AU22058" s="690"/>
    </row>
    <row r="22059" spans="46:47">
      <c r="AT22059" s="690"/>
      <c r="AU22059" s="690"/>
    </row>
    <row r="22060" spans="46:47">
      <c r="AT22060" s="690"/>
      <c r="AU22060" s="690"/>
    </row>
    <row r="22061" spans="46:47">
      <c r="AT22061" s="690"/>
      <c r="AU22061" s="690"/>
    </row>
    <row r="22062" spans="46:47">
      <c r="AT22062" s="690"/>
      <c r="AU22062" s="690"/>
    </row>
    <row r="22063" spans="46:47">
      <c r="AT22063" s="690"/>
      <c r="AU22063" s="690"/>
    </row>
    <row r="22064" spans="46:47">
      <c r="AT22064" s="690"/>
      <c r="AU22064" s="690"/>
    </row>
    <row r="22065" spans="46:47">
      <c r="AT22065" s="690"/>
      <c r="AU22065" s="690"/>
    </row>
    <row r="22066" spans="46:47">
      <c r="AT22066" s="690"/>
      <c r="AU22066" s="690"/>
    </row>
    <row r="22067" spans="46:47">
      <c r="AT22067" s="690"/>
      <c r="AU22067" s="690"/>
    </row>
    <row r="22068" spans="46:47">
      <c r="AT22068" s="690"/>
      <c r="AU22068" s="690"/>
    </row>
    <row r="22069" spans="46:47">
      <c r="AT22069" s="690"/>
      <c r="AU22069" s="690"/>
    </row>
    <row r="22070" spans="46:47">
      <c r="AT22070" s="690"/>
      <c r="AU22070" s="690"/>
    </row>
    <row r="22071" spans="46:47">
      <c r="AT22071" s="690"/>
      <c r="AU22071" s="690"/>
    </row>
    <row r="22072" spans="46:47">
      <c r="AT22072" s="690"/>
      <c r="AU22072" s="690"/>
    </row>
    <row r="22073" spans="46:47">
      <c r="AT22073" s="690"/>
      <c r="AU22073" s="690"/>
    </row>
    <row r="22074" spans="46:47">
      <c r="AT22074" s="690"/>
      <c r="AU22074" s="690"/>
    </row>
    <row r="22075" spans="46:47">
      <c r="AT22075" s="690"/>
      <c r="AU22075" s="690"/>
    </row>
    <row r="22076" spans="46:47">
      <c r="AT22076" s="690"/>
      <c r="AU22076" s="690"/>
    </row>
    <row r="22077" spans="46:47">
      <c r="AT22077" s="690"/>
      <c r="AU22077" s="690"/>
    </row>
    <row r="22078" spans="46:47">
      <c r="AT22078" s="690"/>
      <c r="AU22078" s="690"/>
    </row>
    <row r="22079" spans="46:47">
      <c r="AT22079" s="690"/>
      <c r="AU22079" s="690"/>
    </row>
    <row r="22080" spans="46:47">
      <c r="AT22080" s="690"/>
      <c r="AU22080" s="690"/>
    </row>
    <row r="22081" spans="46:47">
      <c r="AT22081" s="690"/>
      <c r="AU22081" s="690"/>
    </row>
    <row r="22082" spans="46:47">
      <c r="AT22082" s="690"/>
      <c r="AU22082" s="690"/>
    </row>
    <row r="22083" spans="46:47">
      <c r="AT22083" s="690"/>
      <c r="AU22083" s="690"/>
    </row>
    <row r="22084" spans="46:47">
      <c r="AT22084" s="690"/>
      <c r="AU22084" s="690"/>
    </row>
    <row r="22085" spans="46:47">
      <c r="AT22085" s="690"/>
      <c r="AU22085" s="690"/>
    </row>
    <row r="22086" spans="46:47">
      <c r="AT22086" s="690"/>
      <c r="AU22086" s="690"/>
    </row>
    <row r="22087" spans="46:47">
      <c r="AT22087" s="690"/>
      <c r="AU22087" s="690"/>
    </row>
    <row r="22088" spans="46:47">
      <c r="AT22088" s="690"/>
      <c r="AU22088" s="690"/>
    </row>
    <row r="22089" spans="46:47">
      <c r="AT22089" s="690"/>
      <c r="AU22089" s="690"/>
    </row>
    <row r="22090" spans="46:47">
      <c r="AT22090" s="690"/>
      <c r="AU22090" s="690"/>
    </row>
    <row r="22091" spans="46:47">
      <c r="AT22091" s="690"/>
      <c r="AU22091" s="690"/>
    </row>
    <row r="22092" spans="46:47">
      <c r="AT22092" s="690"/>
      <c r="AU22092" s="690"/>
    </row>
    <row r="22093" spans="46:47">
      <c r="AT22093" s="690"/>
      <c r="AU22093" s="690"/>
    </row>
    <row r="22094" spans="46:47">
      <c r="AT22094" s="690"/>
      <c r="AU22094" s="690"/>
    </row>
    <row r="22095" spans="46:47">
      <c r="AT22095" s="690"/>
      <c r="AU22095" s="690"/>
    </row>
    <row r="22096" spans="46:47">
      <c r="AT22096" s="690"/>
      <c r="AU22096" s="690"/>
    </row>
    <row r="22097" spans="46:47">
      <c r="AT22097" s="690"/>
      <c r="AU22097" s="690"/>
    </row>
    <row r="22098" spans="46:47">
      <c r="AT22098" s="690"/>
      <c r="AU22098" s="690"/>
    </row>
    <row r="22099" spans="46:47">
      <c r="AT22099" s="690"/>
      <c r="AU22099" s="690"/>
    </row>
    <row r="22100" spans="46:47">
      <c r="AT22100" s="690"/>
      <c r="AU22100" s="690"/>
    </row>
    <row r="22101" spans="46:47">
      <c r="AT22101" s="690"/>
      <c r="AU22101" s="690"/>
    </row>
    <row r="22102" spans="46:47">
      <c r="AT22102" s="690"/>
      <c r="AU22102" s="690"/>
    </row>
    <row r="22103" spans="46:47">
      <c r="AT22103" s="690"/>
      <c r="AU22103" s="690"/>
    </row>
    <row r="22104" spans="46:47">
      <c r="AT22104" s="690"/>
      <c r="AU22104" s="690"/>
    </row>
    <row r="22105" spans="46:47">
      <c r="AT22105" s="690"/>
      <c r="AU22105" s="690"/>
    </row>
    <row r="22106" spans="46:47">
      <c r="AT22106" s="690"/>
      <c r="AU22106" s="690"/>
    </row>
    <row r="22107" spans="46:47">
      <c r="AT22107" s="690"/>
      <c r="AU22107" s="690"/>
    </row>
    <row r="22108" spans="46:47">
      <c r="AT22108" s="690"/>
      <c r="AU22108" s="690"/>
    </row>
    <row r="22109" spans="46:47">
      <c r="AT22109" s="690"/>
      <c r="AU22109" s="690"/>
    </row>
    <row r="22110" spans="46:47">
      <c r="AT22110" s="690"/>
      <c r="AU22110" s="690"/>
    </row>
    <row r="22111" spans="46:47">
      <c r="AT22111" s="690"/>
      <c r="AU22111" s="690"/>
    </row>
    <row r="22112" spans="46:47">
      <c r="AT22112" s="690"/>
      <c r="AU22112" s="690"/>
    </row>
    <row r="22113" spans="46:47">
      <c r="AT22113" s="690"/>
      <c r="AU22113" s="690"/>
    </row>
    <row r="22114" spans="46:47">
      <c r="AT22114" s="690"/>
      <c r="AU22114" s="690"/>
    </row>
    <row r="22115" spans="46:47">
      <c r="AT22115" s="690"/>
      <c r="AU22115" s="690"/>
    </row>
    <row r="22116" spans="46:47">
      <c r="AT22116" s="690"/>
      <c r="AU22116" s="690"/>
    </row>
    <row r="22117" spans="46:47">
      <c r="AT22117" s="690"/>
      <c r="AU22117" s="690"/>
    </row>
    <row r="22118" spans="46:47">
      <c r="AT22118" s="690"/>
      <c r="AU22118" s="690"/>
    </row>
    <row r="22119" spans="46:47">
      <c r="AT22119" s="690"/>
      <c r="AU22119" s="690"/>
    </row>
    <row r="22120" spans="46:47">
      <c r="AT22120" s="690"/>
      <c r="AU22120" s="690"/>
    </row>
    <row r="22121" spans="46:47">
      <c r="AT22121" s="690"/>
      <c r="AU22121" s="690"/>
    </row>
    <row r="22122" spans="46:47">
      <c r="AT22122" s="690"/>
      <c r="AU22122" s="690"/>
    </row>
    <row r="22123" spans="46:47">
      <c r="AT22123" s="690"/>
      <c r="AU22123" s="690"/>
    </row>
    <row r="22124" spans="46:47">
      <c r="AT22124" s="690"/>
      <c r="AU22124" s="690"/>
    </row>
    <row r="22125" spans="46:47">
      <c r="AT22125" s="690"/>
      <c r="AU22125" s="690"/>
    </row>
    <row r="22126" spans="46:47">
      <c r="AT22126" s="690"/>
      <c r="AU22126" s="690"/>
    </row>
    <row r="22127" spans="46:47">
      <c r="AT22127" s="690"/>
      <c r="AU22127" s="690"/>
    </row>
    <row r="22128" spans="46:47">
      <c r="AT22128" s="690"/>
      <c r="AU22128" s="690"/>
    </row>
    <row r="22129" spans="46:47">
      <c r="AT22129" s="690"/>
      <c r="AU22129" s="690"/>
    </row>
    <row r="22130" spans="46:47">
      <c r="AT22130" s="690"/>
      <c r="AU22130" s="690"/>
    </row>
    <row r="22131" spans="46:47">
      <c r="AT22131" s="690"/>
      <c r="AU22131" s="690"/>
    </row>
    <row r="22132" spans="46:47">
      <c r="AT22132" s="690"/>
      <c r="AU22132" s="690"/>
    </row>
    <row r="22133" spans="46:47">
      <c r="AT22133" s="690"/>
      <c r="AU22133" s="690"/>
    </row>
    <row r="22134" spans="46:47">
      <c r="AT22134" s="690"/>
      <c r="AU22134" s="690"/>
    </row>
    <row r="22135" spans="46:47">
      <c r="AT22135" s="690"/>
      <c r="AU22135" s="690"/>
    </row>
    <row r="22136" spans="46:47">
      <c r="AT22136" s="690"/>
      <c r="AU22136" s="690"/>
    </row>
    <row r="22137" spans="46:47">
      <c r="AT22137" s="690"/>
      <c r="AU22137" s="690"/>
    </row>
    <row r="22138" spans="46:47">
      <c r="AT22138" s="690"/>
      <c r="AU22138" s="690"/>
    </row>
    <row r="22139" spans="46:47">
      <c r="AT22139" s="690"/>
      <c r="AU22139" s="690"/>
    </row>
    <row r="22140" spans="46:47">
      <c r="AT22140" s="690"/>
      <c r="AU22140" s="690"/>
    </row>
    <row r="22141" spans="46:47">
      <c r="AT22141" s="690"/>
      <c r="AU22141" s="690"/>
    </row>
    <row r="22142" spans="46:47">
      <c r="AT22142" s="690"/>
      <c r="AU22142" s="690"/>
    </row>
    <row r="22143" spans="46:47">
      <c r="AT22143" s="690"/>
      <c r="AU22143" s="690"/>
    </row>
    <row r="22144" spans="46:47">
      <c r="AT22144" s="690"/>
      <c r="AU22144" s="690"/>
    </row>
    <row r="22145" spans="46:47">
      <c r="AT22145" s="690"/>
      <c r="AU22145" s="690"/>
    </row>
    <row r="22146" spans="46:47">
      <c r="AT22146" s="690"/>
      <c r="AU22146" s="690"/>
    </row>
    <row r="22147" spans="46:47">
      <c r="AT22147" s="690"/>
      <c r="AU22147" s="690"/>
    </row>
    <row r="22148" spans="46:47">
      <c r="AT22148" s="690"/>
      <c r="AU22148" s="690"/>
    </row>
    <row r="22149" spans="46:47">
      <c r="AT22149" s="690"/>
      <c r="AU22149" s="690"/>
    </row>
    <row r="22150" spans="46:47">
      <c r="AT22150" s="690"/>
      <c r="AU22150" s="690"/>
    </row>
    <row r="22151" spans="46:47">
      <c r="AT22151" s="690"/>
      <c r="AU22151" s="690"/>
    </row>
    <row r="22152" spans="46:47">
      <c r="AT22152" s="690"/>
      <c r="AU22152" s="690"/>
    </row>
    <row r="22153" spans="46:47">
      <c r="AT22153" s="690"/>
      <c r="AU22153" s="690"/>
    </row>
    <row r="22154" spans="46:47">
      <c r="AT22154" s="690"/>
      <c r="AU22154" s="690"/>
    </row>
    <row r="22155" spans="46:47">
      <c r="AT22155" s="690"/>
      <c r="AU22155" s="690"/>
    </row>
    <row r="22156" spans="46:47">
      <c r="AT22156" s="690"/>
      <c r="AU22156" s="690"/>
    </row>
    <row r="22157" spans="46:47">
      <c r="AT22157" s="690"/>
      <c r="AU22157" s="690"/>
    </row>
    <row r="22158" spans="46:47">
      <c r="AT22158" s="690"/>
      <c r="AU22158" s="690"/>
    </row>
    <row r="22159" spans="46:47">
      <c r="AT22159" s="690"/>
      <c r="AU22159" s="690"/>
    </row>
    <row r="22160" spans="46:47">
      <c r="AT22160" s="690"/>
      <c r="AU22160" s="690"/>
    </row>
    <row r="22161" spans="46:47">
      <c r="AT22161" s="690"/>
      <c r="AU22161" s="690"/>
    </row>
    <row r="22162" spans="46:47">
      <c r="AT22162" s="690"/>
      <c r="AU22162" s="690"/>
    </row>
    <row r="22163" spans="46:47">
      <c r="AT22163" s="690"/>
      <c r="AU22163" s="690"/>
    </row>
    <row r="22164" spans="46:47">
      <c r="AT22164" s="690"/>
      <c r="AU22164" s="690"/>
    </row>
    <row r="22165" spans="46:47">
      <c r="AT22165" s="690"/>
      <c r="AU22165" s="690"/>
    </row>
    <row r="22166" spans="46:47">
      <c r="AT22166" s="690"/>
      <c r="AU22166" s="690"/>
    </row>
    <row r="22167" spans="46:47">
      <c r="AT22167" s="690"/>
      <c r="AU22167" s="690"/>
    </row>
    <row r="22168" spans="46:47">
      <c r="AT22168" s="690"/>
      <c r="AU22168" s="690"/>
    </row>
    <row r="22169" spans="46:47">
      <c r="AT22169" s="690"/>
      <c r="AU22169" s="690"/>
    </row>
    <row r="22170" spans="46:47">
      <c r="AT22170" s="690"/>
      <c r="AU22170" s="690"/>
    </row>
    <row r="22171" spans="46:47">
      <c r="AT22171" s="690"/>
      <c r="AU22171" s="690"/>
    </row>
    <row r="22172" spans="46:47">
      <c r="AT22172" s="690"/>
      <c r="AU22172" s="690"/>
    </row>
    <row r="22173" spans="46:47">
      <c r="AT22173" s="690"/>
      <c r="AU22173" s="690"/>
    </row>
    <row r="22174" spans="46:47">
      <c r="AT22174" s="690"/>
      <c r="AU22174" s="690"/>
    </row>
    <row r="22175" spans="46:47">
      <c r="AT22175" s="690"/>
      <c r="AU22175" s="690"/>
    </row>
    <row r="22176" spans="46:47">
      <c r="AT22176" s="690"/>
      <c r="AU22176" s="690"/>
    </row>
    <row r="22177" spans="46:47">
      <c r="AT22177" s="690"/>
      <c r="AU22177" s="690"/>
    </row>
    <row r="22178" spans="46:47">
      <c r="AT22178" s="690"/>
      <c r="AU22178" s="690"/>
    </row>
    <row r="22179" spans="46:47">
      <c r="AT22179" s="690"/>
      <c r="AU22179" s="690"/>
    </row>
    <row r="22180" spans="46:47">
      <c r="AT22180" s="690"/>
      <c r="AU22180" s="690"/>
    </row>
    <row r="22181" spans="46:47">
      <c r="AT22181" s="690"/>
      <c r="AU22181" s="690"/>
    </row>
    <row r="22182" spans="46:47">
      <c r="AT22182" s="690"/>
      <c r="AU22182" s="690"/>
    </row>
    <row r="22183" spans="46:47">
      <c r="AT22183" s="690"/>
      <c r="AU22183" s="690"/>
    </row>
    <row r="22184" spans="46:47">
      <c r="AT22184" s="690"/>
      <c r="AU22184" s="690"/>
    </row>
    <row r="22185" spans="46:47">
      <c r="AT22185" s="690"/>
      <c r="AU22185" s="690"/>
    </row>
    <row r="22186" spans="46:47">
      <c r="AT22186" s="690"/>
      <c r="AU22186" s="690"/>
    </row>
    <row r="22187" spans="46:47">
      <c r="AT22187" s="690"/>
      <c r="AU22187" s="690"/>
    </row>
    <row r="22188" spans="46:47">
      <c r="AT22188" s="690"/>
      <c r="AU22188" s="690"/>
    </row>
    <row r="22189" spans="46:47">
      <c r="AT22189" s="690"/>
      <c r="AU22189" s="690"/>
    </row>
    <row r="22190" spans="46:47">
      <c r="AT22190" s="690"/>
      <c r="AU22190" s="690"/>
    </row>
    <row r="22191" spans="46:47">
      <c r="AT22191" s="690"/>
      <c r="AU22191" s="690"/>
    </row>
    <row r="22192" spans="46:47">
      <c r="AT22192" s="690"/>
      <c r="AU22192" s="690"/>
    </row>
    <row r="22193" spans="46:47">
      <c r="AT22193" s="690"/>
      <c r="AU22193" s="690"/>
    </row>
    <row r="22194" spans="46:47">
      <c r="AT22194" s="690"/>
      <c r="AU22194" s="690"/>
    </row>
    <row r="22195" spans="46:47">
      <c r="AT22195" s="690"/>
      <c r="AU22195" s="690"/>
    </row>
    <row r="22196" spans="46:47">
      <c r="AT22196" s="690"/>
      <c r="AU22196" s="690"/>
    </row>
    <row r="22197" spans="46:47">
      <c r="AT22197" s="690"/>
      <c r="AU22197" s="690"/>
    </row>
    <row r="22198" spans="46:47">
      <c r="AT22198" s="690"/>
      <c r="AU22198" s="690"/>
    </row>
    <row r="22199" spans="46:47">
      <c r="AT22199" s="690"/>
      <c r="AU22199" s="690"/>
    </row>
    <row r="22200" spans="46:47">
      <c r="AT22200" s="690"/>
      <c r="AU22200" s="690"/>
    </row>
    <row r="22201" spans="46:47">
      <c r="AT22201" s="690"/>
      <c r="AU22201" s="690"/>
    </row>
    <row r="22202" spans="46:47">
      <c r="AT22202" s="690"/>
      <c r="AU22202" s="690"/>
    </row>
    <row r="22203" spans="46:47">
      <c r="AT22203" s="690"/>
      <c r="AU22203" s="690"/>
    </row>
    <row r="22204" spans="46:47">
      <c r="AT22204" s="690"/>
      <c r="AU22204" s="690"/>
    </row>
    <row r="22205" spans="46:47">
      <c r="AT22205" s="690"/>
      <c r="AU22205" s="690"/>
    </row>
    <row r="22206" spans="46:47">
      <c r="AT22206" s="690"/>
      <c r="AU22206" s="690"/>
    </row>
    <row r="22207" spans="46:47">
      <c r="AT22207" s="690"/>
      <c r="AU22207" s="690"/>
    </row>
    <row r="22208" spans="46:47">
      <c r="AT22208" s="690"/>
      <c r="AU22208" s="690"/>
    </row>
    <row r="22209" spans="46:47">
      <c r="AT22209" s="690"/>
      <c r="AU22209" s="690"/>
    </row>
    <row r="22210" spans="46:47">
      <c r="AT22210" s="690"/>
      <c r="AU22210" s="690"/>
    </row>
    <row r="22211" spans="46:47">
      <c r="AT22211" s="690"/>
      <c r="AU22211" s="690"/>
    </row>
    <row r="22212" spans="46:47">
      <c r="AT22212" s="690"/>
      <c r="AU22212" s="690"/>
    </row>
    <row r="22213" spans="46:47">
      <c r="AT22213" s="690"/>
      <c r="AU22213" s="690"/>
    </row>
    <row r="22214" spans="46:47">
      <c r="AT22214" s="690"/>
      <c r="AU22214" s="690"/>
    </row>
    <row r="22215" spans="46:47">
      <c r="AT22215" s="690"/>
      <c r="AU22215" s="690"/>
    </row>
    <row r="22216" spans="46:47">
      <c r="AT22216" s="690"/>
      <c r="AU22216" s="690"/>
    </row>
    <row r="22217" spans="46:47">
      <c r="AT22217" s="690"/>
      <c r="AU22217" s="690"/>
    </row>
    <row r="22218" spans="46:47">
      <c r="AT22218" s="690"/>
      <c r="AU22218" s="690"/>
    </row>
    <row r="22219" spans="46:47">
      <c r="AT22219" s="690"/>
      <c r="AU22219" s="690"/>
    </row>
    <row r="22220" spans="46:47">
      <c r="AT22220" s="690"/>
      <c r="AU22220" s="690"/>
    </row>
    <row r="22221" spans="46:47">
      <c r="AT22221" s="690"/>
      <c r="AU22221" s="690"/>
    </row>
    <row r="22222" spans="46:47">
      <c r="AT22222" s="690"/>
      <c r="AU22222" s="690"/>
    </row>
    <row r="22223" spans="46:47">
      <c r="AT22223" s="690"/>
      <c r="AU22223" s="690"/>
    </row>
    <row r="22224" spans="46:47">
      <c r="AT22224" s="690"/>
      <c r="AU22224" s="690"/>
    </row>
    <row r="22225" spans="46:47">
      <c r="AT22225" s="690"/>
      <c r="AU22225" s="690"/>
    </row>
    <row r="22226" spans="46:47">
      <c r="AT22226" s="690"/>
      <c r="AU22226" s="690"/>
    </row>
    <row r="22227" spans="46:47">
      <c r="AT22227" s="690"/>
      <c r="AU22227" s="690"/>
    </row>
    <row r="22228" spans="46:47">
      <c r="AT22228" s="690"/>
      <c r="AU22228" s="690"/>
    </row>
    <row r="22229" spans="46:47">
      <c r="AT22229" s="690"/>
      <c r="AU22229" s="690"/>
    </row>
    <row r="22230" spans="46:47">
      <c r="AT22230" s="690"/>
      <c r="AU22230" s="690"/>
    </row>
    <row r="22231" spans="46:47">
      <c r="AT22231" s="690"/>
      <c r="AU22231" s="690"/>
    </row>
    <row r="22232" spans="46:47">
      <c r="AT22232" s="690"/>
      <c r="AU22232" s="690"/>
    </row>
    <row r="22233" spans="46:47">
      <c r="AT22233" s="690"/>
      <c r="AU22233" s="690"/>
    </row>
    <row r="22234" spans="46:47">
      <c r="AT22234" s="690"/>
      <c r="AU22234" s="690"/>
    </row>
    <row r="22235" spans="46:47">
      <c r="AT22235" s="690"/>
      <c r="AU22235" s="690"/>
    </row>
    <row r="22236" spans="46:47">
      <c r="AT22236" s="690"/>
      <c r="AU22236" s="690"/>
    </row>
    <row r="22237" spans="46:47">
      <c r="AT22237" s="690"/>
      <c r="AU22237" s="690"/>
    </row>
    <row r="22238" spans="46:47">
      <c r="AT22238" s="690"/>
      <c r="AU22238" s="690"/>
    </row>
    <row r="22239" spans="46:47">
      <c r="AT22239" s="690"/>
      <c r="AU22239" s="690"/>
    </row>
    <row r="22240" spans="46:47">
      <c r="AT22240" s="690"/>
      <c r="AU22240" s="690"/>
    </row>
    <row r="22241" spans="46:47">
      <c r="AT22241" s="690"/>
      <c r="AU22241" s="690"/>
    </row>
    <row r="22242" spans="46:47">
      <c r="AT22242" s="690"/>
      <c r="AU22242" s="690"/>
    </row>
    <row r="22243" spans="46:47">
      <c r="AT22243" s="690"/>
      <c r="AU22243" s="690"/>
    </row>
    <row r="22244" spans="46:47">
      <c r="AT22244" s="690"/>
      <c r="AU22244" s="690"/>
    </row>
    <row r="22245" spans="46:47">
      <c r="AT22245" s="690"/>
      <c r="AU22245" s="690"/>
    </row>
    <row r="22246" spans="46:47">
      <c r="AT22246" s="690"/>
      <c r="AU22246" s="690"/>
    </row>
    <row r="22247" spans="46:47">
      <c r="AT22247" s="690"/>
      <c r="AU22247" s="690"/>
    </row>
    <row r="22248" spans="46:47">
      <c r="AT22248" s="690"/>
      <c r="AU22248" s="690"/>
    </row>
    <row r="22249" spans="46:47">
      <c r="AT22249" s="690"/>
      <c r="AU22249" s="690"/>
    </row>
    <row r="22250" spans="46:47">
      <c r="AT22250" s="690"/>
      <c r="AU22250" s="690"/>
    </row>
    <row r="22251" spans="46:47">
      <c r="AT22251" s="690"/>
      <c r="AU22251" s="690"/>
    </row>
    <row r="22252" spans="46:47">
      <c r="AT22252" s="690"/>
      <c r="AU22252" s="690"/>
    </row>
    <row r="22253" spans="46:47">
      <c r="AT22253" s="690"/>
      <c r="AU22253" s="690"/>
    </row>
    <row r="22254" spans="46:47">
      <c r="AT22254" s="690"/>
      <c r="AU22254" s="690"/>
    </row>
    <row r="22255" spans="46:47">
      <c r="AT22255" s="690"/>
      <c r="AU22255" s="690"/>
    </row>
    <row r="22256" spans="46:47">
      <c r="AT22256" s="690"/>
      <c r="AU22256" s="690"/>
    </row>
    <row r="22257" spans="46:47">
      <c r="AT22257" s="690"/>
      <c r="AU22257" s="690"/>
    </row>
    <row r="22258" spans="46:47">
      <c r="AT22258" s="690"/>
      <c r="AU22258" s="690"/>
    </row>
    <row r="22259" spans="46:47">
      <c r="AT22259" s="690"/>
      <c r="AU22259" s="690"/>
    </row>
    <row r="22260" spans="46:47">
      <c r="AT22260" s="690"/>
      <c r="AU22260" s="690"/>
    </row>
    <row r="22261" spans="46:47">
      <c r="AT22261" s="690"/>
      <c r="AU22261" s="690"/>
    </row>
    <row r="22262" spans="46:47">
      <c r="AT22262" s="690"/>
      <c r="AU22262" s="690"/>
    </row>
    <row r="22263" spans="46:47">
      <c r="AT22263" s="690"/>
      <c r="AU22263" s="690"/>
    </row>
    <row r="22264" spans="46:47">
      <c r="AT22264" s="690"/>
      <c r="AU22264" s="690"/>
    </row>
    <row r="22265" spans="46:47">
      <c r="AT22265" s="690"/>
      <c r="AU22265" s="690"/>
    </row>
    <row r="22266" spans="46:47">
      <c r="AT22266" s="690"/>
      <c r="AU22266" s="690"/>
    </row>
    <row r="22267" spans="46:47">
      <c r="AT22267" s="690"/>
      <c r="AU22267" s="690"/>
    </row>
    <row r="22268" spans="46:47">
      <c r="AT22268" s="690"/>
      <c r="AU22268" s="690"/>
    </row>
    <row r="22269" spans="46:47">
      <c r="AT22269" s="690"/>
      <c r="AU22269" s="690"/>
    </row>
    <row r="22270" spans="46:47">
      <c r="AT22270" s="690"/>
      <c r="AU22270" s="690"/>
    </row>
    <row r="22271" spans="46:47">
      <c r="AT22271" s="690"/>
      <c r="AU22271" s="690"/>
    </row>
    <row r="22272" spans="46:47">
      <c r="AT22272" s="690"/>
      <c r="AU22272" s="690"/>
    </row>
    <row r="22273" spans="46:47">
      <c r="AT22273" s="690"/>
      <c r="AU22273" s="690"/>
    </row>
    <row r="22274" spans="46:47">
      <c r="AT22274" s="690"/>
      <c r="AU22274" s="690"/>
    </row>
    <row r="22275" spans="46:47">
      <c r="AT22275" s="690"/>
      <c r="AU22275" s="690"/>
    </row>
    <row r="22276" spans="46:47">
      <c r="AT22276" s="690"/>
      <c r="AU22276" s="690"/>
    </row>
    <row r="22277" spans="46:47">
      <c r="AT22277" s="690"/>
      <c r="AU22277" s="690"/>
    </row>
    <row r="22278" spans="46:47">
      <c r="AT22278" s="690"/>
      <c r="AU22278" s="690"/>
    </row>
    <row r="22279" spans="46:47">
      <c r="AT22279" s="690"/>
      <c r="AU22279" s="690"/>
    </row>
    <row r="22280" spans="46:47">
      <c r="AT22280" s="690"/>
      <c r="AU22280" s="690"/>
    </row>
    <row r="22281" spans="46:47">
      <c r="AT22281" s="690"/>
      <c r="AU22281" s="690"/>
    </row>
    <row r="22282" spans="46:47">
      <c r="AT22282" s="690"/>
      <c r="AU22282" s="690"/>
    </row>
    <row r="22283" spans="46:47">
      <c r="AT22283" s="690"/>
      <c r="AU22283" s="690"/>
    </row>
    <row r="22284" spans="46:47">
      <c r="AT22284" s="690"/>
      <c r="AU22284" s="690"/>
    </row>
    <row r="22285" spans="46:47">
      <c r="AT22285" s="690"/>
      <c r="AU22285" s="690"/>
    </row>
    <row r="22286" spans="46:47">
      <c r="AT22286" s="690"/>
      <c r="AU22286" s="690"/>
    </row>
    <row r="22287" spans="46:47">
      <c r="AT22287" s="690"/>
      <c r="AU22287" s="690"/>
    </row>
    <row r="22288" spans="46:47">
      <c r="AT22288" s="690"/>
      <c r="AU22288" s="690"/>
    </row>
    <row r="22289" spans="46:47">
      <c r="AT22289" s="690"/>
      <c r="AU22289" s="690"/>
    </row>
    <row r="22290" spans="46:47">
      <c r="AT22290" s="690"/>
      <c r="AU22290" s="690"/>
    </row>
    <row r="22291" spans="46:47">
      <c r="AT22291" s="690"/>
      <c r="AU22291" s="690"/>
    </row>
    <row r="22292" spans="46:47">
      <c r="AT22292" s="690"/>
      <c r="AU22292" s="690"/>
    </row>
    <row r="22293" spans="46:47">
      <c r="AT22293" s="690"/>
      <c r="AU22293" s="690"/>
    </row>
    <row r="22294" spans="46:47">
      <c r="AT22294" s="690"/>
      <c r="AU22294" s="690"/>
    </row>
    <row r="22295" spans="46:47">
      <c r="AT22295" s="690"/>
      <c r="AU22295" s="690"/>
    </row>
    <row r="22296" spans="46:47">
      <c r="AT22296" s="690"/>
      <c r="AU22296" s="690"/>
    </row>
    <row r="22297" spans="46:47">
      <c r="AT22297" s="690"/>
      <c r="AU22297" s="690"/>
    </row>
    <row r="22298" spans="46:47">
      <c r="AT22298" s="690"/>
      <c r="AU22298" s="690"/>
    </row>
    <row r="22299" spans="46:47">
      <c r="AT22299" s="690"/>
      <c r="AU22299" s="690"/>
    </row>
    <row r="22300" spans="46:47">
      <c r="AT22300" s="690"/>
      <c r="AU22300" s="690"/>
    </row>
    <row r="22301" spans="46:47">
      <c r="AT22301" s="690"/>
      <c r="AU22301" s="690"/>
    </row>
    <row r="22302" spans="46:47">
      <c r="AT22302" s="690"/>
      <c r="AU22302" s="690"/>
    </row>
    <row r="22303" spans="46:47">
      <c r="AT22303" s="690"/>
      <c r="AU22303" s="690"/>
    </row>
    <row r="22304" spans="46:47">
      <c r="AT22304" s="690"/>
      <c r="AU22304" s="690"/>
    </row>
    <row r="22305" spans="46:47">
      <c r="AT22305" s="690"/>
      <c r="AU22305" s="690"/>
    </row>
    <row r="22306" spans="46:47">
      <c r="AT22306" s="690"/>
      <c r="AU22306" s="690"/>
    </row>
    <row r="22307" spans="46:47">
      <c r="AT22307" s="690"/>
      <c r="AU22307" s="690"/>
    </row>
    <row r="22308" spans="46:47">
      <c r="AT22308" s="690"/>
      <c r="AU22308" s="690"/>
    </row>
    <row r="22309" spans="46:47">
      <c r="AT22309" s="690"/>
      <c r="AU22309" s="690"/>
    </row>
    <row r="22310" spans="46:47">
      <c r="AT22310" s="690"/>
      <c r="AU22310" s="690"/>
    </row>
    <row r="22311" spans="46:47">
      <c r="AT22311" s="690"/>
      <c r="AU22311" s="690"/>
    </row>
    <row r="22312" spans="46:47">
      <c r="AT22312" s="690"/>
      <c r="AU22312" s="690"/>
    </row>
    <row r="22313" spans="46:47">
      <c r="AT22313" s="690"/>
      <c r="AU22313" s="690"/>
    </row>
    <row r="22314" spans="46:47">
      <c r="AT22314" s="690"/>
      <c r="AU22314" s="690"/>
    </row>
    <row r="22315" spans="46:47">
      <c r="AT22315" s="690"/>
      <c r="AU22315" s="690"/>
    </row>
    <row r="22316" spans="46:47">
      <c r="AT22316" s="690"/>
      <c r="AU22316" s="690"/>
    </row>
    <row r="22317" spans="46:47">
      <c r="AT22317" s="690"/>
      <c r="AU22317" s="690"/>
    </row>
    <row r="22318" spans="46:47">
      <c r="AT22318" s="690"/>
      <c r="AU22318" s="690"/>
    </row>
    <row r="22319" spans="46:47">
      <c r="AT22319" s="690"/>
      <c r="AU22319" s="690"/>
    </row>
    <row r="22320" spans="46:47">
      <c r="AT22320" s="690"/>
      <c r="AU22320" s="690"/>
    </row>
    <row r="22321" spans="46:47">
      <c r="AT22321" s="690"/>
      <c r="AU22321" s="690"/>
    </row>
    <row r="22322" spans="46:47">
      <c r="AT22322" s="690"/>
      <c r="AU22322" s="690"/>
    </row>
    <row r="22323" spans="46:47">
      <c r="AT22323" s="690"/>
      <c r="AU22323" s="690"/>
    </row>
    <row r="22324" spans="46:47">
      <c r="AT22324" s="690"/>
      <c r="AU22324" s="690"/>
    </row>
    <row r="22325" spans="46:47">
      <c r="AT22325" s="690"/>
      <c r="AU22325" s="690"/>
    </row>
    <row r="22326" spans="46:47">
      <c r="AT22326" s="690"/>
      <c r="AU22326" s="690"/>
    </row>
    <row r="22327" spans="46:47">
      <c r="AT22327" s="690"/>
      <c r="AU22327" s="690"/>
    </row>
    <row r="22328" spans="46:47">
      <c r="AT22328" s="690"/>
      <c r="AU22328" s="690"/>
    </row>
    <row r="22329" spans="46:47">
      <c r="AT22329" s="690"/>
      <c r="AU22329" s="690"/>
    </row>
    <row r="22330" spans="46:47">
      <c r="AT22330" s="690"/>
      <c r="AU22330" s="690"/>
    </row>
    <row r="22331" spans="46:47">
      <c r="AT22331" s="690"/>
      <c r="AU22331" s="690"/>
    </row>
    <row r="22332" spans="46:47">
      <c r="AT22332" s="690"/>
      <c r="AU22332" s="690"/>
    </row>
    <row r="22333" spans="46:47">
      <c r="AT22333" s="690"/>
      <c r="AU22333" s="690"/>
    </row>
    <row r="22334" spans="46:47">
      <c r="AT22334" s="690"/>
      <c r="AU22334" s="690"/>
    </row>
    <row r="22335" spans="46:47">
      <c r="AT22335" s="690"/>
      <c r="AU22335" s="690"/>
    </row>
    <row r="22336" spans="46:47">
      <c r="AT22336" s="690"/>
      <c r="AU22336" s="690"/>
    </row>
    <row r="22337" spans="46:47">
      <c r="AT22337" s="690"/>
      <c r="AU22337" s="690"/>
    </row>
    <row r="22338" spans="46:47">
      <c r="AT22338" s="690"/>
      <c r="AU22338" s="690"/>
    </row>
    <row r="22339" spans="46:47">
      <c r="AT22339" s="690"/>
      <c r="AU22339" s="690"/>
    </row>
    <row r="22340" spans="46:47">
      <c r="AT22340" s="690"/>
      <c r="AU22340" s="690"/>
    </row>
    <row r="22341" spans="46:47">
      <c r="AT22341" s="690"/>
      <c r="AU22341" s="690"/>
    </row>
    <row r="22342" spans="46:47">
      <c r="AT22342" s="690"/>
      <c r="AU22342" s="690"/>
    </row>
    <row r="22343" spans="46:47">
      <c r="AT22343" s="690"/>
      <c r="AU22343" s="690"/>
    </row>
    <row r="22344" spans="46:47">
      <c r="AT22344" s="690"/>
      <c r="AU22344" s="690"/>
    </row>
    <row r="22345" spans="46:47">
      <c r="AT22345" s="690"/>
      <c r="AU22345" s="690"/>
    </row>
    <row r="22346" spans="46:47">
      <c r="AT22346" s="690"/>
      <c r="AU22346" s="690"/>
    </row>
    <row r="22347" spans="46:47">
      <c r="AT22347" s="690"/>
      <c r="AU22347" s="690"/>
    </row>
    <row r="22348" spans="46:47">
      <c r="AT22348" s="690"/>
      <c r="AU22348" s="690"/>
    </row>
    <row r="22349" spans="46:47">
      <c r="AT22349" s="690"/>
      <c r="AU22349" s="690"/>
    </row>
    <row r="22350" spans="46:47">
      <c r="AT22350" s="690"/>
      <c r="AU22350" s="690"/>
    </row>
    <row r="22351" spans="46:47">
      <c r="AT22351" s="690"/>
      <c r="AU22351" s="690"/>
    </row>
    <row r="22352" spans="46:47">
      <c r="AT22352" s="690"/>
      <c r="AU22352" s="690"/>
    </row>
    <row r="22353" spans="46:47">
      <c r="AT22353" s="690"/>
      <c r="AU22353" s="690"/>
    </row>
    <row r="22354" spans="46:47">
      <c r="AT22354" s="690"/>
      <c r="AU22354" s="690"/>
    </row>
    <row r="22355" spans="46:47">
      <c r="AT22355" s="690"/>
      <c r="AU22355" s="690"/>
    </row>
    <row r="22356" spans="46:47">
      <c r="AT22356" s="690"/>
      <c r="AU22356" s="690"/>
    </row>
    <row r="22357" spans="46:47">
      <c r="AT22357" s="690"/>
      <c r="AU22357" s="690"/>
    </row>
    <row r="22358" spans="46:47">
      <c r="AT22358" s="690"/>
      <c r="AU22358" s="690"/>
    </row>
    <row r="22359" spans="46:47">
      <c r="AT22359" s="690"/>
      <c r="AU22359" s="690"/>
    </row>
    <row r="22360" spans="46:47">
      <c r="AT22360" s="690"/>
      <c r="AU22360" s="690"/>
    </row>
    <row r="22361" spans="46:47">
      <c r="AT22361" s="690"/>
      <c r="AU22361" s="690"/>
    </row>
    <row r="22362" spans="46:47">
      <c r="AT22362" s="690"/>
      <c r="AU22362" s="690"/>
    </row>
    <row r="22363" spans="46:47">
      <c r="AT22363" s="690"/>
      <c r="AU22363" s="690"/>
    </row>
    <row r="22364" spans="46:47">
      <c r="AT22364" s="690"/>
      <c r="AU22364" s="690"/>
    </row>
    <row r="22365" spans="46:47">
      <c r="AT22365" s="690"/>
      <c r="AU22365" s="690"/>
    </row>
    <row r="22366" spans="46:47">
      <c r="AT22366" s="690"/>
      <c r="AU22366" s="690"/>
    </row>
    <row r="22367" spans="46:47">
      <c r="AT22367" s="690"/>
      <c r="AU22367" s="690"/>
    </row>
    <row r="22368" spans="46:47">
      <c r="AT22368" s="690"/>
      <c r="AU22368" s="690"/>
    </row>
    <row r="22369" spans="46:47">
      <c r="AT22369" s="690"/>
      <c r="AU22369" s="690"/>
    </row>
    <row r="22370" spans="46:47">
      <c r="AT22370" s="690"/>
      <c r="AU22370" s="690"/>
    </row>
    <row r="22371" spans="46:47">
      <c r="AT22371" s="690"/>
      <c r="AU22371" s="690"/>
    </row>
    <row r="22372" spans="46:47">
      <c r="AT22372" s="690"/>
      <c r="AU22372" s="690"/>
    </row>
    <row r="22373" spans="46:47">
      <c r="AT22373" s="690"/>
      <c r="AU22373" s="690"/>
    </row>
    <row r="22374" spans="46:47">
      <c r="AT22374" s="690"/>
      <c r="AU22374" s="690"/>
    </row>
    <row r="22375" spans="46:47">
      <c r="AT22375" s="690"/>
      <c r="AU22375" s="690"/>
    </row>
    <row r="22376" spans="46:47">
      <c r="AT22376" s="690"/>
      <c r="AU22376" s="690"/>
    </row>
    <row r="22377" spans="46:47">
      <c r="AT22377" s="690"/>
      <c r="AU22377" s="690"/>
    </row>
    <row r="22378" spans="46:47">
      <c r="AT22378" s="690"/>
      <c r="AU22378" s="690"/>
    </row>
    <row r="22379" spans="46:47">
      <c r="AT22379" s="690"/>
      <c r="AU22379" s="690"/>
    </row>
    <row r="22380" spans="46:47">
      <c r="AT22380" s="690"/>
      <c r="AU22380" s="690"/>
    </row>
    <row r="22381" spans="46:47">
      <c r="AT22381" s="690"/>
      <c r="AU22381" s="690"/>
    </row>
    <row r="22382" spans="46:47">
      <c r="AT22382" s="690"/>
      <c r="AU22382" s="690"/>
    </row>
    <row r="22383" spans="46:47">
      <c r="AT22383" s="690"/>
      <c r="AU22383" s="690"/>
    </row>
    <row r="22384" spans="46:47">
      <c r="AT22384" s="690"/>
      <c r="AU22384" s="690"/>
    </row>
    <row r="22385" spans="46:47">
      <c r="AT22385" s="690"/>
      <c r="AU22385" s="690"/>
    </row>
    <row r="22386" spans="46:47">
      <c r="AT22386" s="690"/>
      <c r="AU22386" s="690"/>
    </row>
    <row r="22387" spans="46:47">
      <c r="AT22387" s="690"/>
      <c r="AU22387" s="690"/>
    </row>
    <row r="22388" spans="46:47">
      <c r="AT22388" s="690"/>
      <c r="AU22388" s="690"/>
    </row>
    <row r="22389" spans="46:47">
      <c r="AT22389" s="690"/>
      <c r="AU22389" s="690"/>
    </row>
    <row r="22390" spans="46:47">
      <c r="AT22390" s="690"/>
      <c r="AU22390" s="690"/>
    </row>
    <row r="22391" spans="46:47">
      <c r="AT22391" s="690"/>
      <c r="AU22391" s="690"/>
    </row>
    <row r="22392" spans="46:47">
      <c r="AT22392" s="690"/>
      <c r="AU22392" s="690"/>
    </row>
    <row r="22393" spans="46:47">
      <c r="AT22393" s="690"/>
      <c r="AU22393" s="690"/>
    </row>
    <row r="22394" spans="46:47">
      <c r="AT22394" s="690"/>
      <c r="AU22394" s="690"/>
    </row>
    <row r="22395" spans="46:47">
      <c r="AT22395" s="690"/>
      <c r="AU22395" s="690"/>
    </row>
    <row r="22396" spans="46:47">
      <c r="AT22396" s="690"/>
      <c r="AU22396" s="690"/>
    </row>
    <row r="22397" spans="46:47">
      <c r="AT22397" s="690"/>
      <c r="AU22397" s="690"/>
    </row>
    <row r="22398" spans="46:47">
      <c r="AT22398" s="690"/>
      <c r="AU22398" s="690"/>
    </row>
    <row r="22399" spans="46:47">
      <c r="AT22399" s="690"/>
      <c r="AU22399" s="690"/>
    </row>
    <row r="22400" spans="46:47">
      <c r="AT22400" s="690"/>
      <c r="AU22400" s="690"/>
    </row>
    <row r="22401" spans="46:47">
      <c r="AT22401" s="690"/>
      <c r="AU22401" s="690"/>
    </row>
    <row r="22402" spans="46:47">
      <c r="AT22402" s="690"/>
      <c r="AU22402" s="690"/>
    </row>
    <row r="22403" spans="46:47">
      <c r="AT22403" s="690"/>
      <c r="AU22403" s="690"/>
    </row>
    <row r="22404" spans="46:47">
      <c r="AT22404" s="690"/>
      <c r="AU22404" s="690"/>
    </row>
    <row r="22405" spans="46:47">
      <c r="AT22405" s="690"/>
      <c r="AU22405" s="690"/>
    </row>
    <row r="22406" spans="46:47">
      <c r="AT22406" s="690"/>
      <c r="AU22406" s="690"/>
    </row>
    <row r="22407" spans="46:47">
      <c r="AT22407" s="690"/>
      <c r="AU22407" s="690"/>
    </row>
    <row r="22408" spans="46:47">
      <c r="AT22408" s="690"/>
      <c r="AU22408" s="690"/>
    </row>
    <row r="22409" spans="46:47">
      <c r="AT22409" s="690"/>
      <c r="AU22409" s="690"/>
    </row>
    <row r="22410" spans="46:47">
      <c r="AT22410" s="690"/>
      <c r="AU22410" s="690"/>
    </row>
    <row r="22411" spans="46:47">
      <c r="AT22411" s="690"/>
      <c r="AU22411" s="690"/>
    </row>
    <row r="22412" spans="46:47">
      <c r="AT22412" s="690"/>
      <c r="AU22412" s="690"/>
    </row>
    <row r="22413" spans="46:47">
      <c r="AT22413" s="690"/>
      <c r="AU22413" s="690"/>
    </row>
    <row r="22414" spans="46:47">
      <c r="AT22414" s="690"/>
      <c r="AU22414" s="690"/>
    </row>
    <row r="22415" spans="46:47">
      <c r="AT22415" s="690"/>
      <c r="AU22415" s="690"/>
    </row>
    <row r="22416" spans="46:47">
      <c r="AT22416" s="690"/>
      <c r="AU22416" s="690"/>
    </row>
    <row r="22417" spans="46:47">
      <c r="AT22417" s="690"/>
      <c r="AU22417" s="690"/>
    </row>
    <row r="22418" spans="46:47">
      <c r="AT22418" s="690"/>
      <c r="AU22418" s="690"/>
    </row>
    <row r="22419" spans="46:47">
      <c r="AT22419" s="690"/>
      <c r="AU22419" s="690"/>
    </row>
    <row r="22420" spans="46:47">
      <c r="AT22420" s="690"/>
      <c r="AU22420" s="690"/>
    </row>
    <row r="22421" spans="46:47">
      <c r="AT22421" s="690"/>
      <c r="AU22421" s="690"/>
    </row>
    <row r="22422" spans="46:47">
      <c r="AT22422" s="690"/>
      <c r="AU22422" s="690"/>
    </row>
    <row r="22423" spans="46:47">
      <c r="AT22423" s="690"/>
      <c r="AU22423" s="690"/>
    </row>
    <row r="22424" spans="46:47">
      <c r="AT22424" s="690"/>
      <c r="AU22424" s="690"/>
    </row>
    <row r="22425" spans="46:47">
      <c r="AT22425" s="690"/>
      <c r="AU22425" s="690"/>
    </row>
    <row r="22426" spans="46:47">
      <c r="AT22426" s="690"/>
      <c r="AU22426" s="690"/>
    </row>
    <row r="22427" spans="46:47">
      <c r="AT22427" s="690"/>
      <c r="AU22427" s="690"/>
    </row>
    <row r="22428" spans="46:47">
      <c r="AT22428" s="690"/>
      <c r="AU22428" s="690"/>
    </row>
    <row r="22429" spans="46:47">
      <c r="AT22429" s="690"/>
      <c r="AU22429" s="690"/>
    </row>
    <row r="22430" spans="46:47">
      <c r="AT22430" s="690"/>
      <c r="AU22430" s="690"/>
    </row>
    <row r="22431" spans="46:47">
      <c r="AT22431" s="690"/>
      <c r="AU22431" s="690"/>
    </row>
    <row r="22432" spans="46:47">
      <c r="AT22432" s="690"/>
      <c r="AU22432" s="690"/>
    </row>
    <row r="22433" spans="46:47">
      <c r="AT22433" s="690"/>
      <c r="AU22433" s="690"/>
    </row>
    <row r="22434" spans="46:47">
      <c r="AT22434" s="690"/>
      <c r="AU22434" s="690"/>
    </row>
    <row r="22435" spans="46:47">
      <c r="AT22435" s="690"/>
      <c r="AU22435" s="690"/>
    </row>
    <row r="22436" spans="46:47">
      <c r="AT22436" s="690"/>
      <c r="AU22436" s="690"/>
    </row>
    <row r="22437" spans="46:47">
      <c r="AT22437" s="690"/>
      <c r="AU22437" s="690"/>
    </row>
    <row r="22438" spans="46:47">
      <c r="AT22438" s="690"/>
      <c r="AU22438" s="690"/>
    </row>
    <row r="22439" spans="46:47">
      <c r="AT22439" s="690"/>
      <c r="AU22439" s="690"/>
    </row>
    <row r="22440" spans="46:47">
      <c r="AT22440" s="690"/>
      <c r="AU22440" s="690"/>
    </row>
    <row r="22441" spans="46:47">
      <c r="AT22441" s="690"/>
      <c r="AU22441" s="690"/>
    </row>
    <row r="22442" spans="46:47">
      <c r="AT22442" s="690"/>
      <c r="AU22442" s="690"/>
    </row>
    <row r="22443" spans="46:47">
      <c r="AT22443" s="690"/>
      <c r="AU22443" s="690"/>
    </row>
    <row r="22444" spans="46:47">
      <c r="AT22444" s="690"/>
      <c r="AU22444" s="690"/>
    </row>
    <row r="22445" spans="46:47">
      <c r="AT22445" s="690"/>
      <c r="AU22445" s="690"/>
    </row>
    <row r="22446" spans="46:47">
      <c r="AT22446" s="690"/>
      <c r="AU22446" s="690"/>
    </row>
    <row r="22447" spans="46:47">
      <c r="AT22447" s="690"/>
      <c r="AU22447" s="690"/>
    </row>
    <row r="22448" spans="46:47">
      <c r="AT22448" s="690"/>
      <c r="AU22448" s="690"/>
    </row>
    <row r="22449" spans="46:47">
      <c r="AT22449" s="690"/>
      <c r="AU22449" s="690"/>
    </row>
    <row r="22450" spans="46:47">
      <c r="AT22450" s="690"/>
      <c r="AU22450" s="690"/>
    </row>
    <row r="22451" spans="46:47">
      <c r="AT22451" s="690"/>
      <c r="AU22451" s="690"/>
    </row>
    <row r="22452" spans="46:47">
      <c r="AT22452" s="690"/>
      <c r="AU22452" s="690"/>
    </row>
    <row r="22453" spans="46:47">
      <c r="AT22453" s="690"/>
      <c r="AU22453" s="690"/>
    </row>
    <row r="22454" spans="46:47">
      <c r="AT22454" s="690"/>
      <c r="AU22454" s="690"/>
    </row>
    <row r="22455" spans="46:47">
      <c r="AT22455" s="690"/>
      <c r="AU22455" s="690"/>
    </row>
    <row r="22456" spans="46:47">
      <c r="AT22456" s="690"/>
      <c r="AU22456" s="690"/>
    </row>
    <row r="22457" spans="46:47">
      <c r="AT22457" s="690"/>
      <c r="AU22457" s="690"/>
    </row>
    <row r="22458" spans="46:47">
      <c r="AT22458" s="690"/>
      <c r="AU22458" s="690"/>
    </row>
    <row r="22459" spans="46:47">
      <c r="AT22459" s="690"/>
      <c r="AU22459" s="690"/>
    </row>
    <row r="22460" spans="46:47">
      <c r="AT22460" s="690"/>
      <c r="AU22460" s="690"/>
    </row>
    <row r="22461" spans="46:47">
      <c r="AT22461" s="690"/>
      <c r="AU22461" s="690"/>
    </row>
    <row r="22462" spans="46:47">
      <c r="AT22462" s="690"/>
      <c r="AU22462" s="690"/>
    </row>
    <row r="22463" spans="46:47">
      <c r="AT22463" s="690"/>
      <c r="AU22463" s="690"/>
    </row>
    <row r="22464" spans="46:47">
      <c r="AT22464" s="690"/>
      <c r="AU22464" s="690"/>
    </row>
    <row r="22465" spans="46:47">
      <c r="AT22465" s="690"/>
      <c r="AU22465" s="690"/>
    </row>
    <row r="22466" spans="46:47">
      <c r="AT22466" s="690"/>
      <c r="AU22466" s="690"/>
    </row>
    <row r="22467" spans="46:47">
      <c r="AT22467" s="690"/>
      <c r="AU22467" s="690"/>
    </row>
    <row r="22468" spans="46:47">
      <c r="AT22468" s="690"/>
      <c r="AU22468" s="690"/>
    </row>
    <row r="22469" spans="46:47">
      <c r="AT22469" s="690"/>
      <c r="AU22469" s="690"/>
    </row>
    <row r="22470" spans="46:47">
      <c r="AT22470" s="690"/>
      <c r="AU22470" s="690"/>
    </row>
    <row r="22471" spans="46:47">
      <c r="AT22471" s="690"/>
      <c r="AU22471" s="690"/>
    </row>
    <row r="22472" spans="46:47">
      <c r="AT22472" s="690"/>
      <c r="AU22472" s="690"/>
    </row>
    <row r="22473" spans="46:47">
      <c r="AT22473" s="690"/>
      <c r="AU22473" s="690"/>
    </row>
    <row r="22474" spans="46:47">
      <c r="AT22474" s="690"/>
      <c r="AU22474" s="690"/>
    </row>
    <row r="22475" spans="46:47">
      <c r="AT22475" s="690"/>
      <c r="AU22475" s="690"/>
    </row>
    <row r="22476" spans="46:47">
      <c r="AT22476" s="690"/>
      <c r="AU22476" s="690"/>
    </row>
    <row r="22477" spans="46:47">
      <c r="AT22477" s="690"/>
      <c r="AU22477" s="690"/>
    </row>
    <row r="22478" spans="46:47">
      <c r="AT22478" s="690"/>
      <c r="AU22478" s="690"/>
    </row>
    <row r="22479" spans="46:47">
      <c r="AT22479" s="690"/>
      <c r="AU22479" s="690"/>
    </row>
    <row r="22480" spans="46:47">
      <c r="AT22480" s="690"/>
      <c r="AU22480" s="690"/>
    </row>
    <row r="22481" spans="46:47">
      <c r="AT22481" s="690"/>
      <c r="AU22481" s="690"/>
    </row>
    <row r="22482" spans="46:47">
      <c r="AT22482" s="690"/>
      <c r="AU22482" s="690"/>
    </row>
    <row r="22483" spans="46:47">
      <c r="AT22483" s="690"/>
      <c r="AU22483" s="690"/>
    </row>
    <row r="22484" spans="46:47">
      <c r="AT22484" s="690"/>
      <c r="AU22484" s="690"/>
    </row>
    <row r="22485" spans="46:47">
      <c r="AT22485" s="690"/>
      <c r="AU22485" s="690"/>
    </row>
    <row r="22486" spans="46:47">
      <c r="AT22486" s="690"/>
      <c r="AU22486" s="690"/>
    </row>
    <row r="22487" spans="46:47">
      <c r="AT22487" s="690"/>
      <c r="AU22487" s="690"/>
    </row>
    <row r="22488" spans="46:47">
      <c r="AT22488" s="690"/>
      <c r="AU22488" s="690"/>
    </row>
    <row r="22489" spans="46:47">
      <c r="AT22489" s="690"/>
      <c r="AU22489" s="690"/>
    </row>
    <row r="22490" spans="46:47">
      <c r="AT22490" s="690"/>
      <c r="AU22490" s="690"/>
    </row>
    <row r="22491" spans="46:47">
      <c r="AT22491" s="690"/>
      <c r="AU22491" s="690"/>
    </row>
    <row r="22492" spans="46:47">
      <c r="AT22492" s="690"/>
      <c r="AU22492" s="690"/>
    </row>
    <row r="22493" spans="46:47">
      <c r="AT22493" s="690"/>
      <c r="AU22493" s="690"/>
    </row>
    <row r="22494" spans="46:47">
      <c r="AT22494" s="690"/>
      <c r="AU22494" s="690"/>
    </row>
    <row r="22495" spans="46:47">
      <c r="AT22495" s="690"/>
      <c r="AU22495" s="690"/>
    </row>
    <row r="22496" spans="46:47">
      <c r="AT22496" s="690"/>
      <c r="AU22496" s="690"/>
    </row>
    <row r="22497" spans="46:47">
      <c r="AT22497" s="690"/>
      <c r="AU22497" s="690"/>
    </row>
    <row r="22498" spans="46:47">
      <c r="AT22498" s="690"/>
      <c r="AU22498" s="690"/>
    </row>
    <row r="22499" spans="46:47">
      <c r="AT22499" s="690"/>
      <c r="AU22499" s="690"/>
    </row>
    <row r="22500" spans="46:47">
      <c r="AT22500" s="690"/>
      <c r="AU22500" s="690"/>
    </row>
    <row r="22501" spans="46:47">
      <c r="AT22501" s="690"/>
      <c r="AU22501" s="690"/>
    </row>
    <row r="22502" spans="46:47">
      <c r="AT22502" s="690"/>
      <c r="AU22502" s="690"/>
    </row>
    <row r="22503" spans="46:47">
      <c r="AT22503" s="690"/>
      <c r="AU22503" s="690"/>
    </row>
    <row r="22504" spans="46:47">
      <c r="AT22504" s="690"/>
      <c r="AU22504" s="690"/>
    </row>
    <row r="22505" spans="46:47">
      <c r="AT22505" s="690"/>
      <c r="AU22505" s="690"/>
    </row>
    <row r="22506" spans="46:47">
      <c r="AT22506" s="690"/>
      <c r="AU22506" s="690"/>
    </row>
    <row r="22507" spans="46:47">
      <c r="AT22507" s="690"/>
      <c r="AU22507" s="690"/>
    </row>
    <row r="22508" spans="46:47">
      <c r="AT22508" s="690"/>
      <c r="AU22508" s="690"/>
    </row>
    <row r="22509" spans="46:47">
      <c r="AT22509" s="690"/>
      <c r="AU22509" s="690"/>
    </row>
    <row r="22510" spans="46:47">
      <c r="AT22510" s="690"/>
      <c r="AU22510" s="690"/>
    </row>
    <row r="22511" spans="46:47">
      <c r="AT22511" s="690"/>
      <c r="AU22511" s="690"/>
    </row>
    <row r="22512" spans="46:47">
      <c r="AT22512" s="690"/>
      <c r="AU22512" s="690"/>
    </row>
    <row r="22513" spans="46:47">
      <c r="AT22513" s="690"/>
      <c r="AU22513" s="690"/>
    </row>
    <row r="22514" spans="46:47">
      <c r="AT22514" s="690"/>
      <c r="AU22514" s="690"/>
    </row>
    <row r="22515" spans="46:47">
      <c r="AT22515" s="690"/>
      <c r="AU22515" s="690"/>
    </row>
    <row r="22516" spans="46:47">
      <c r="AT22516" s="690"/>
      <c r="AU22516" s="690"/>
    </row>
    <row r="22517" spans="46:47">
      <c r="AT22517" s="690"/>
      <c r="AU22517" s="690"/>
    </row>
    <row r="22518" spans="46:47">
      <c r="AT22518" s="690"/>
      <c r="AU22518" s="690"/>
    </row>
    <row r="22519" spans="46:47">
      <c r="AT22519" s="690"/>
      <c r="AU22519" s="690"/>
    </row>
    <row r="22520" spans="46:47">
      <c r="AT22520" s="690"/>
      <c r="AU22520" s="690"/>
    </row>
    <row r="22521" spans="46:47">
      <c r="AT22521" s="690"/>
      <c r="AU22521" s="690"/>
    </row>
    <row r="22522" spans="46:47">
      <c r="AT22522" s="690"/>
      <c r="AU22522" s="690"/>
    </row>
    <row r="22523" spans="46:47">
      <c r="AT22523" s="690"/>
      <c r="AU22523" s="690"/>
    </row>
    <row r="22524" spans="46:47">
      <c r="AT22524" s="690"/>
      <c r="AU22524" s="690"/>
    </row>
    <row r="22525" spans="46:47">
      <c r="AT22525" s="690"/>
      <c r="AU22525" s="690"/>
    </row>
    <row r="22526" spans="46:47">
      <c r="AT22526" s="690"/>
      <c r="AU22526" s="690"/>
    </row>
    <row r="22527" spans="46:47">
      <c r="AT22527" s="690"/>
      <c r="AU22527" s="690"/>
    </row>
    <row r="22528" spans="46:47">
      <c r="AT22528" s="690"/>
      <c r="AU22528" s="690"/>
    </row>
    <row r="22529" spans="46:47">
      <c r="AT22529" s="690"/>
      <c r="AU22529" s="690"/>
    </row>
    <row r="22530" spans="46:47">
      <c r="AT22530" s="690"/>
      <c r="AU22530" s="690"/>
    </row>
    <row r="22531" spans="46:47">
      <c r="AT22531" s="690"/>
      <c r="AU22531" s="690"/>
    </row>
    <row r="22532" spans="46:47">
      <c r="AT22532" s="690"/>
      <c r="AU22532" s="690"/>
    </row>
    <row r="22533" spans="46:47">
      <c r="AT22533" s="690"/>
      <c r="AU22533" s="690"/>
    </row>
    <row r="22534" spans="46:47">
      <c r="AT22534" s="690"/>
      <c r="AU22534" s="690"/>
    </row>
    <row r="22535" spans="46:47">
      <c r="AT22535" s="690"/>
      <c r="AU22535" s="690"/>
    </row>
    <row r="22536" spans="46:47">
      <c r="AT22536" s="690"/>
      <c r="AU22536" s="690"/>
    </row>
    <row r="22537" spans="46:47">
      <c r="AT22537" s="690"/>
      <c r="AU22537" s="690"/>
    </row>
    <row r="22538" spans="46:47">
      <c r="AT22538" s="690"/>
      <c r="AU22538" s="690"/>
    </row>
    <row r="22539" spans="46:47">
      <c r="AT22539" s="690"/>
      <c r="AU22539" s="690"/>
    </row>
    <row r="22540" spans="46:47">
      <c r="AT22540" s="690"/>
      <c r="AU22540" s="690"/>
    </row>
    <row r="22541" spans="46:47">
      <c r="AT22541" s="690"/>
      <c r="AU22541" s="690"/>
    </row>
    <row r="22542" spans="46:47">
      <c r="AT22542" s="690"/>
      <c r="AU22542" s="690"/>
    </row>
    <row r="22543" spans="46:47">
      <c r="AT22543" s="690"/>
      <c r="AU22543" s="690"/>
    </row>
    <row r="22544" spans="46:47">
      <c r="AT22544" s="690"/>
      <c r="AU22544" s="690"/>
    </row>
    <row r="22545" spans="46:47">
      <c r="AT22545" s="690"/>
      <c r="AU22545" s="690"/>
    </row>
    <row r="22546" spans="46:47">
      <c r="AT22546" s="690"/>
      <c r="AU22546" s="690"/>
    </row>
    <row r="22547" spans="46:47">
      <c r="AT22547" s="690"/>
      <c r="AU22547" s="690"/>
    </row>
    <row r="22548" spans="46:47">
      <c r="AT22548" s="690"/>
      <c r="AU22548" s="690"/>
    </row>
    <row r="22549" spans="46:47">
      <c r="AT22549" s="690"/>
      <c r="AU22549" s="690"/>
    </row>
    <row r="22550" spans="46:47">
      <c r="AT22550" s="690"/>
      <c r="AU22550" s="690"/>
    </row>
    <row r="22551" spans="46:47">
      <c r="AT22551" s="690"/>
      <c r="AU22551" s="690"/>
    </row>
    <row r="22552" spans="46:47">
      <c r="AT22552" s="690"/>
      <c r="AU22552" s="690"/>
    </row>
    <row r="22553" spans="46:47">
      <c r="AT22553" s="690"/>
      <c r="AU22553" s="690"/>
    </row>
    <row r="22554" spans="46:47">
      <c r="AT22554" s="690"/>
      <c r="AU22554" s="690"/>
    </row>
    <row r="22555" spans="46:47">
      <c r="AT22555" s="690"/>
      <c r="AU22555" s="690"/>
    </row>
    <row r="22556" spans="46:47">
      <c r="AT22556" s="690"/>
      <c r="AU22556" s="690"/>
    </row>
    <row r="22557" spans="46:47">
      <c r="AT22557" s="690"/>
      <c r="AU22557" s="690"/>
    </row>
    <row r="22558" spans="46:47">
      <c r="AT22558" s="690"/>
      <c r="AU22558" s="690"/>
    </row>
    <row r="22559" spans="46:47">
      <c r="AT22559" s="690"/>
      <c r="AU22559" s="690"/>
    </row>
    <row r="22560" spans="46:47">
      <c r="AT22560" s="690"/>
      <c r="AU22560" s="690"/>
    </row>
    <row r="22561" spans="46:47">
      <c r="AT22561" s="690"/>
      <c r="AU22561" s="690"/>
    </row>
    <row r="22562" spans="46:47">
      <c r="AT22562" s="690"/>
      <c r="AU22562" s="690"/>
    </row>
    <row r="22563" spans="46:47">
      <c r="AT22563" s="690"/>
      <c r="AU22563" s="690"/>
    </row>
    <row r="22564" spans="46:47">
      <c r="AT22564" s="690"/>
      <c r="AU22564" s="690"/>
    </row>
    <row r="22565" spans="46:47">
      <c r="AT22565" s="690"/>
      <c r="AU22565" s="690"/>
    </row>
    <row r="22566" spans="46:47">
      <c r="AT22566" s="690"/>
      <c r="AU22566" s="690"/>
    </row>
    <row r="22567" spans="46:47">
      <c r="AT22567" s="690"/>
      <c r="AU22567" s="690"/>
    </row>
    <row r="22568" spans="46:47">
      <c r="AT22568" s="690"/>
      <c r="AU22568" s="690"/>
    </row>
    <row r="22569" spans="46:47">
      <c r="AT22569" s="690"/>
      <c r="AU22569" s="690"/>
    </row>
    <row r="22570" spans="46:47">
      <c r="AT22570" s="690"/>
      <c r="AU22570" s="690"/>
    </row>
    <row r="22571" spans="46:47">
      <c r="AT22571" s="690"/>
      <c r="AU22571" s="690"/>
    </row>
    <row r="22572" spans="46:47">
      <c r="AT22572" s="690"/>
      <c r="AU22572" s="690"/>
    </row>
    <row r="22573" spans="46:47">
      <c r="AT22573" s="690"/>
      <c r="AU22573" s="690"/>
    </row>
    <row r="22574" spans="46:47">
      <c r="AT22574" s="690"/>
      <c r="AU22574" s="690"/>
    </row>
    <row r="22575" spans="46:47">
      <c r="AT22575" s="690"/>
      <c r="AU22575" s="690"/>
    </row>
    <row r="22576" spans="46:47">
      <c r="AT22576" s="690"/>
      <c r="AU22576" s="690"/>
    </row>
    <row r="22577" spans="46:47">
      <c r="AT22577" s="690"/>
      <c r="AU22577" s="690"/>
    </row>
    <row r="22578" spans="46:47">
      <c r="AT22578" s="690"/>
      <c r="AU22578" s="690"/>
    </row>
    <row r="22579" spans="46:47">
      <c r="AT22579" s="690"/>
      <c r="AU22579" s="690"/>
    </row>
    <row r="22580" spans="46:47">
      <c r="AT22580" s="690"/>
      <c r="AU22580" s="690"/>
    </row>
    <row r="22581" spans="46:47">
      <c r="AT22581" s="690"/>
      <c r="AU22581" s="690"/>
    </row>
    <row r="22582" spans="46:47">
      <c r="AT22582" s="690"/>
      <c r="AU22582" s="690"/>
    </row>
    <row r="22583" spans="46:47">
      <c r="AT22583" s="690"/>
      <c r="AU22583" s="690"/>
    </row>
    <row r="22584" spans="46:47">
      <c r="AT22584" s="690"/>
      <c r="AU22584" s="690"/>
    </row>
    <row r="22585" spans="46:47">
      <c r="AT22585" s="690"/>
      <c r="AU22585" s="690"/>
    </row>
    <row r="22586" spans="46:47">
      <c r="AT22586" s="690"/>
      <c r="AU22586" s="690"/>
    </row>
    <row r="22587" spans="46:47">
      <c r="AT22587" s="690"/>
      <c r="AU22587" s="690"/>
    </row>
    <row r="22588" spans="46:47">
      <c r="AT22588" s="690"/>
      <c r="AU22588" s="690"/>
    </row>
    <row r="22589" spans="46:47">
      <c r="AT22589" s="690"/>
      <c r="AU22589" s="690"/>
    </row>
    <row r="22590" spans="46:47">
      <c r="AT22590" s="690"/>
      <c r="AU22590" s="690"/>
    </row>
    <row r="22591" spans="46:47">
      <c r="AT22591" s="690"/>
      <c r="AU22591" s="690"/>
    </row>
    <row r="22592" spans="46:47">
      <c r="AT22592" s="690"/>
      <c r="AU22592" s="690"/>
    </row>
    <row r="22593" spans="46:47">
      <c r="AT22593" s="690"/>
      <c r="AU22593" s="690"/>
    </row>
    <row r="22594" spans="46:47">
      <c r="AT22594" s="690"/>
      <c r="AU22594" s="690"/>
    </row>
    <row r="22595" spans="46:47">
      <c r="AT22595" s="690"/>
      <c r="AU22595" s="690"/>
    </row>
    <row r="22596" spans="46:47">
      <c r="AT22596" s="690"/>
      <c r="AU22596" s="690"/>
    </row>
    <row r="22597" spans="46:47">
      <c r="AT22597" s="690"/>
      <c r="AU22597" s="690"/>
    </row>
    <row r="22598" spans="46:47">
      <c r="AT22598" s="690"/>
      <c r="AU22598" s="690"/>
    </row>
    <row r="22599" spans="46:47">
      <c r="AT22599" s="690"/>
      <c r="AU22599" s="690"/>
    </row>
    <row r="22600" spans="46:47">
      <c r="AT22600" s="690"/>
      <c r="AU22600" s="690"/>
    </row>
    <row r="22601" spans="46:47">
      <c r="AT22601" s="690"/>
      <c r="AU22601" s="690"/>
    </row>
    <row r="22602" spans="46:47">
      <c r="AT22602" s="690"/>
      <c r="AU22602" s="690"/>
    </row>
    <row r="22603" spans="46:47">
      <c r="AT22603" s="690"/>
      <c r="AU22603" s="690"/>
    </row>
    <row r="22604" spans="46:47">
      <c r="AT22604" s="690"/>
      <c r="AU22604" s="690"/>
    </row>
    <row r="22605" spans="46:47">
      <c r="AT22605" s="690"/>
      <c r="AU22605" s="690"/>
    </row>
    <row r="22606" spans="46:47">
      <c r="AT22606" s="690"/>
      <c r="AU22606" s="690"/>
    </row>
    <row r="22607" spans="46:47">
      <c r="AT22607" s="690"/>
      <c r="AU22607" s="690"/>
    </row>
    <row r="22608" spans="46:47">
      <c r="AT22608" s="690"/>
      <c r="AU22608" s="690"/>
    </row>
    <row r="22609" spans="46:47">
      <c r="AT22609" s="690"/>
      <c r="AU22609" s="690"/>
    </row>
    <row r="22610" spans="46:47">
      <c r="AT22610" s="690"/>
      <c r="AU22610" s="690"/>
    </row>
    <row r="22611" spans="46:47">
      <c r="AT22611" s="690"/>
      <c r="AU22611" s="690"/>
    </row>
    <row r="22612" spans="46:47">
      <c r="AT22612" s="690"/>
      <c r="AU22612" s="690"/>
    </row>
    <row r="22613" spans="46:47">
      <c r="AT22613" s="690"/>
      <c r="AU22613" s="690"/>
    </row>
    <row r="22614" spans="46:47">
      <c r="AT22614" s="690"/>
      <c r="AU22614" s="690"/>
    </row>
    <row r="22615" spans="46:47">
      <c r="AT22615" s="690"/>
      <c r="AU22615" s="690"/>
    </row>
    <row r="22616" spans="46:47">
      <c r="AT22616" s="690"/>
      <c r="AU22616" s="690"/>
    </row>
    <row r="22617" spans="46:47">
      <c r="AT22617" s="690"/>
      <c r="AU22617" s="690"/>
    </row>
    <row r="22618" spans="46:47">
      <c r="AT22618" s="690"/>
      <c r="AU22618" s="690"/>
    </row>
    <row r="22619" spans="46:47">
      <c r="AT22619" s="690"/>
      <c r="AU22619" s="690"/>
    </row>
    <row r="22620" spans="46:47">
      <c r="AT22620" s="690"/>
      <c r="AU22620" s="690"/>
    </row>
    <row r="22621" spans="46:47">
      <c r="AT22621" s="690"/>
      <c r="AU22621" s="690"/>
    </row>
    <row r="22622" spans="46:47">
      <c r="AT22622" s="690"/>
      <c r="AU22622" s="690"/>
    </row>
    <row r="22623" spans="46:47">
      <c r="AT22623" s="690"/>
      <c r="AU22623" s="690"/>
    </row>
    <row r="22624" spans="46:47">
      <c r="AT22624" s="690"/>
      <c r="AU22624" s="690"/>
    </row>
    <row r="22625" spans="46:47">
      <c r="AT22625" s="690"/>
      <c r="AU22625" s="690"/>
    </row>
    <row r="22626" spans="46:47">
      <c r="AT22626" s="690"/>
      <c r="AU22626" s="690"/>
    </row>
    <row r="22627" spans="46:47">
      <c r="AT22627" s="690"/>
      <c r="AU22627" s="690"/>
    </row>
    <row r="22628" spans="46:47">
      <c r="AT22628" s="690"/>
      <c r="AU22628" s="690"/>
    </row>
    <row r="22629" spans="46:47">
      <c r="AT22629" s="690"/>
      <c r="AU22629" s="690"/>
    </row>
    <row r="22630" spans="46:47">
      <c r="AT22630" s="690"/>
      <c r="AU22630" s="690"/>
    </row>
    <row r="22631" spans="46:47">
      <c r="AT22631" s="690"/>
      <c r="AU22631" s="690"/>
    </row>
    <row r="22632" spans="46:47">
      <c r="AT22632" s="690"/>
      <c r="AU22632" s="690"/>
    </row>
    <row r="22633" spans="46:47">
      <c r="AT22633" s="690"/>
      <c r="AU22633" s="690"/>
    </row>
    <row r="22634" spans="46:47">
      <c r="AT22634" s="690"/>
      <c r="AU22634" s="690"/>
    </row>
    <row r="22635" spans="46:47">
      <c r="AT22635" s="690"/>
      <c r="AU22635" s="690"/>
    </row>
    <row r="22636" spans="46:47">
      <c r="AT22636" s="690"/>
      <c r="AU22636" s="690"/>
    </row>
    <row r="22637" spans="46:47">
      <c r="AT22637" s="690"/>
      <c r="AU22637" s="690"/>
    </row>
    <row r="22638" spans="46:47">
      <c r="AT22638" s="690"/>
      <c r="AU22638" s="690"/>
    </row>
    <row r="22639" spans="46:47">
      <c r="AT22639" s="690"/>
      <c r="AU22639" s="690"/>
    </row>
    <row r="22640" spans="46:47">
      <c r="AT22640" s="690"/>
      <c r="AU22640" s="690"/>
    </row>
    <row r="22641" spans="46:47">
      <c r="AT22641" s="690"/>
      <c r="AU22641" s="690"/>
    </row>
    <row r="22642" spans="46:47">
      <c r="AT22642" s="690"/>
      <c r="AU22642" s="690"/>
    </row>
    <row r="22643" spans="46:47">
      <c r="AT22643" s="690"/>
      <c r="AU22643" s="690"/>
    </row>
    <row r="22644" spans="46:47">
      <c r="AT22644" s="690"/>
      <c r="AU22644" s="690"/>
    </row>
    <row r="22645" spans="46:47">
      <c r="AT22645" s="690"/>
      <c r="AU22645" s="690"/>
    </row>
    <row r="22646" spans="46:47">
      <c r="AT22646" s="690"/>
      <c r="AU22646" s="690"/>
    </row>
    <row r="22647" spans="46:47">
      <c r="AT22647" s="690"/>
      <c r="AU22647" s="690"/>
    </row>
    <row r="22648" spans="46:47">
      <c r="AT22648" s="690"/>
      <c r="AU22648" s="690"/>
    </row>
    <row r="22649" spans="46:47">
      <c r="AT22649" s="690"/>
      <c r="AU22649" s="690"/>
    </row>
    <row r="22650" spans="46:47">
      <c r="AT22650" s="690"/>
      <c r="AU22650" s="690"/>
    </row>
    <row r="22651" spans="46:47">
      <c r="AT22651" s="690"/>
      <c r="AU22651" s="690"/>
    </row>
    <row r="22652" spans="46:47">
      <c r="AT22652" s="690"/>
      <c r="AU22652" s="690"/>
    </row>
    <row r="22653" spans="46:47">
      <c r="AT22653" s="690"/>
      <c r="AU22653" s="690"/>
    </row>
    <row r="22654" spans="46:47">
      <c r="AT22654" s="690"/>
      <c r="AU22654" s="690"/>
    </row>
    <row r="22655" spans="46:47">
      <c r="AT22655" s="690"/>
      <c r="AU22655" s="690"/>
    </row>
    <row r="22656" spans="46:47">
      <c r="AT22656" s="690"/>
      <c r="AU22656" s="690"/>
    </row>
    <row r="22657" spans="46:47">
      <c r="AT22657" s="690"/>
      <c r="AU22657" s="690"/>
    </row>
    <row r="22658" spans="46:47">
      <c r="AT22658" s="690"/>
      <c r="AU22658" s="690"/>
    </row>
    <row r="22659" spans="46:47">
      <c r="AT22659" s="690"/>
      <c r="AU22659" s="690"/>
    </row>
    <row r="22660" spans="46:47">
      <c r="AT22660" s="690"/>
      <c r="AU22660" s="690"/>
    </row>
    <row r="22661" spans="46:47">
      <c r="AT22661" s="690"/>
      <c r="AU22661" s="690"/>
    </row>
    <row r="22662" spans="46:47">
      <c r="AT22662" s="690"/>
      <c r="AU22662" s="690"/>
    </row>
    <row r="22663" spans="46:47">
      <c r="AT22663" s="690"/>
      <c r="AU22663" s="690"/>
    </row>
    <row r="22664" spans="46:47">
      <c r="AT22664" s="690"/>
      <c r="AU22664" s="690"/>
    </row>
    <row r="22665" spans="46:47">
      <c r="AT22665" s="690"/>
      <c r="AU22665" s="690"/>
    </row>
    <row r="22666" spans="46:47">
      <c r="AT22666" s="690"/>
      <c r="AU22666" s="690"/>
    </row>
    <row r="22667" spans="46:47">
      <c r="AT22667" s="690"/>
      <c r="AU22667" s="690"/>
    </row>
    <row r="22668" spans="46:47">
      <c r="AT22668" s="690"/>
      <c r="AU22668" s="690"/>
    </row>
    <row r="22669" spans="46:47">
      <c r="AT22669" s="690"/>
      <c r="AU22669" s="690"/>
    </row>
    <row r="22670" spans="46:47">
      <c r="AT22670" s="690"/>
      <c r="AU22670" s="690"/>
    </row>
    <row r="22671" spans="46:47">
      <c r="AT22671" s="690"/>
      <c r="AU22671" s="690"/>
    </row>
    <row r="22672" spans="46:47">
      <c r="AT22672" s="690"/>
      <c r="AU22672" s="690"/>
    </row>
    <row r="22673" spans="46:47">
      <c r="AT22673" s="690"/>
      <c r="AU22673" s="690"/>
    </row>
    <row r="22674" spans="46:47">
      <c r="AT22674" s="690"/>
      <c r="AU22674" s="690"/>
    </row>
    <row r="22675" spans="46:47">
      <c r="AT22675" s="690"/>
      <c r="AU22675" s="690"/>
    </row>
    <row r="22676" spans="46:47">
      <c r="AT22676" s="690"/>
      <c r="AU22676" s="690"/>
    </row>
    <row r="22677" spans="46:47">
      <c r="AT22677" s="690"/>
      <c r="AU22677" s="690"/>
    </row>
    <row r="22678" spans="46:47">
      <c r="AT22678" s="690"/>
      <c r="AU22678" s="690"/>
    </row>
    <row r="22679" spans="46:47">
      <c r="AT22679" s="690"/>
      <c r="AU22679" s="690"/>
    </row>
    <row r="22680" spans="46:47">
      <c r="AT22680" s="690"/>
      <c r="AU22680" s="690"/>
    </row>
    <row r="22681" spans="46:47">
      <c r="AT22681" s="690"/>
      <c r="AU22681" s="690"/>
    </row>
    <row r="22682" spans="46:47">
      <c r="AT22682" s="690"/>
      <c r="AU22682" s="690"/>
    </row>
    <row r="22683" spans="46:47">
      <c r="AT22683" s="690"/>
      <c r="AU22683" s="690"/>
    </row>
    <row r="22684" spans="46:47">
      <c r="AT22684" s="690"/>
      <c r="AU22684" s="690"/>
    </row>
    <row r="22685" spans="46:47">
      <c r="AT22685" s="690"/>
      <c r="AU22685" s="690"/>
    </row>
    <row r="22686" spans="46:47">
      <c r="AT22686" s="690"/>
      <c r="AU22686" s="690"/>
    </row>
    <row r="22687" spans="46:47">
      <c r="AT22687" s="690"/>
      <c r="AU22687" s="690"/>
    </row>
    <row r="22688" spans="46:47">
      <c r="AT22688" s="690"/>
      <c r="AU22688" s="690"/>
    </row>
    <row r="22689" spans="46:47">
      <c r="AT22689" s="690"/>
      <c r="AU22689" s="690"/>
    </row>
    <row r="22690" spans="46:47">
      <c r="AT22690" s="690"/>
      <c r="AU22690" s="690"/>
    </row>
    <row r="22691" spans="46:47">
      <c r="AT22691" s="690"/>
      <c r="AU22691" s="690"/>
    </row>
    <row r="22692" spans="46:47">
      <c r="AT22692" s="690"/>
      <c r="AU22692" s="690"/>
    </row>
    <row r="22693" spans="46:47">
      <c r="AT22693" s="690"/>
      <c r="AU22693" s="690"/>
    </row>
    <row r="22694" spans="46:47">
      <c r="AT22694" s="690"/>
      <c r="AU22694" s="690"/>
    </row>
    <row r="22695" spans="46:47">
      <c r="AT22695" s="690"/>
      <c r="AU22695" s="690"/>
    </row>
    <row r="22696" spans="46:47">
      <c r="AT22696" s="690"/>
      <c r="AU22696" s="690"/>
    </row>
    <row r="22697" spans="46:47">
      <c r="AT22697" s="690"/>
      <c r="AU22697" s="690"/>
    </row>
    <row r="22698" spans="46:47">
      <c r="AT22698" s="690"/>
      <c r="AU22698" s="690"/>
    </row>
    <row r="22699" spans="46:47">
      <c r="AT22699" s="690"/>
      <c r="AU22699" s="690"/>
    </row>
    <row r="22700" spans="46:47">
      <c r="AT22700" s="690"/>
      <c r="AU22700" s="690"/>
    </row>
    <row r="22701" spans="46:47">
      <c r="AT22701" s="690"/>
      <c r="AU22701" s="690"/>
    </row>
    <row r="22702" spans="46:47">
      <c r="AT22702" s="690"/>
      <c r="AU22702" s="690"/>
    </row>
    <row r="22703" spans="46:47">
      <c r="AT22703" s="690"/>
      <c r="AU22703" s="690"/>
    </row>
    <row r="22704" spans="46:47">
      <c r="AT22704" s="690"/>
      <c r="AU22704" s="690"/>
    </row>
    <row r="22705" spans="46:47">
      <c r="AT22705" s="690"/>
      <c r="AU22705" s="690"/>
    </row>
    <row r="22706" spans="46:47">
      <c r="AT22706" s="690"/>
      <c r="AU22706" s="690"/>
    </row>
    <row r="22707" spans="46:47">
      <c r="AT22707" s="690"/>
      <c r="AU22707" s="690"/>
    </row>
    <row r="22708" spans="46:47">
      <c r="AT22708" s="690"/>
      <c r="AU22708" s="690"/>
    </row>
    <row r="22709" spans="46:47">
      <c r="AT22709" s="690"/>
      <c r="AU22709" s="690"/>
    </row>
    <row r="22710" spans="46:47">
      <c r="AT22710" s="690"/>
      <c r="AU22710" s="690"/>
    </row>
    <row r="22711" spans="46:47">
      <c r="AT22711" s="690"/>
      <c r="AU22711" s="690"/>
    </row>
    <row r="22712" spans="46:47">
      <c r="AT22712" s="690"/>
      <c r="AU22712" s="690"/>
    </row>
    <row r="22713" spans="46:47">
      <c r="AT22713" s="690"/>
      <c r="AU22713" s="690"/>
    </row>
    <row r="22714" spans="46:47">
      <c r="AT22714" s="690"/>
      <c r="AU22714" s="690"/>
    </row>
    <row r="22715" spans="46:47">
      <c r="AT22715" s="690"/>
      <c r="AU22715" s="690"/>
    </row>
    <row r="22716" spans="46:47">
      <c r="AT22716" s="690"/>
      <c r="AU22716" s="690"/>
    </row>
    <row r="22717" spans="46:47">
      <c r="AT22717" s="690"/>
      <c r="AU22717" s="690"/>
    </row>
    <row r="22718" spans="46:47">
      <c r="AT22718" s="690"/>
      <c r="AU22718" s="690"/>
    </row>
    <row r="22719" spans="46:47">
      <c r="AT22719" s="690"/>
      <c r="AU22719" s="690"/>
    </row>
    <row r="22720" spans="46:47">
      <c r="AT22720" s="690"/>
      <c r="AU22720" s="690"/>
    </row>
    <row r="22721" spans="46:47">
      <c r="AT22721" s="690"/>
      <c r="AU22721" s="690"/>
    </row>
    <row r="22722" spans="46:47">
      <c r="AT22722" s="690"/>
      <c r="AU22722" s="690"/>
    </row>
    <row r="22723" spans="46:47">
      <c r="AT22723" s="690"/>
      <c r="AU22723" s="690"/>
    </row>
    <row r="22724" spans="46:47">
      <c r="AT22724" s="690"/>
      <c r="AU22724" s="690"/>
    </row>
    <row r="22725" spans="46:47">
      <c r="AT22725" s="690"/>
      <c r="AU22725" s="690"/>
    </row>
    <row r="22726" spans="46:47">
      <c r="AT22726" s="690"/>
      <c r="AU22726" s="690"/>
    </row>
    <row r="22727" spans="46:47">
      <c r="AT22727" s="690"/>
      <c r="AU22727" s="690"/>
    </row>
    <row r="22728" spans="46:47">
      <c r="AT22728" s="690"/>
      <c r="AU22728" s="690"/>
    </row>
    <row r="22729" spans="46:47">
      <c r="AT22729" s="690"/>
      <c r="AU22729" s="690"/>
    </row>
    <row r="22730" spans="46:47">
      <c r="AT22730" s="690"/>
      <c r="AU22730" s="690"/>
    </row>
    <row r="22731" spans="46:47">
      <c r="AT22731" s="690"/>
      <c r="AU22731" s="690"/>
    </row>
    <row r="22732" spans="46:47">
      <c r="AT22732" s="690"/>
      <c r="AU22732" s="690"/>
    </row>
    <row r="22733" spans="46:47">
      <c r="AT22733" s="690"/>
      <c r="AU22733" s="690"/>
    </row>
    <row r="22734" spans="46:47">
      <c r="AT22734" s="690"/>
      <c r="AU22734" s="690"/>
    </row>
    <row r="22735" spans="46:47">
      <c r="AT22735" s="690"/>
      <c r="AU22735" s="690"/>
    </row>
    <row r="22736" spans="46:47">
      <c r="AT22736" s="690"/>
      <c r="AU22736" s="690"/>
    </row>
    <row r="22737" spans="46:47">
      <c r="AT22737" s="690"/>
      <c r="AU22737" s="690"/>
    </row>
    <row r="22738" spans="46:47">
      <c r="AT22738" s="690"/>
      <c r="AU22738" s="690"/>
    </row>
    <row r="22739" spans="46:47">
      <c r="AT22739" s="690"/>
      <c r="AU22739" s="690"/>
    </row>
    <row r="22740" spans="46:47">
      <c r="AT22740" s="690"/>
      <c r="AU22740" s="690"/>
    </row>
    <row r="22741" spans="46:47">
      <c r="AT22741" s="690"/>
      <c r="AU22741" s="690"/>
    </row>
    <row r="22742" spans="46:47">
      <c r="AT22742" s="690"/>
      <c r="AU22742" s="690"/>
    </row>
    <row r="22743" spans="46:47">
      <c r="AT22743" s="690"/>
      <c r="AU22743" s="690"/>
    </row>
    <row r="22744" spans="46:47">
      <c r="AT22744" s="690"/>
      <c r="AU22744" s="690"/>
    </row>
    <row r="22745" spans="46:47">
      <c r="AT22745" s="690"/>
      <c r="AU22745" s="690"/>
    </row>
    <row r="22746" spans="46:47">
      <c r="AT22746" s="690"/>
      <c r="AU22746" s="690"/>
    </row>
    <row r="22747" spans="46:47">
      <c r="AT22747" s="690"/>
      <c r="AU22747" s="690"/>
    </row>
    <row r="22748" spans="46:47">
      <c r="AT22748" s="690"/>
      <c r="AU22748" s="690"/>
    </row>
    <row r="22749" spans="46:47">
      <c r="AT22749" s="690"/>
      <c r="AU22749" s="690"/>
    </row>
    <row r="22750" spans="46:47">
      <c r="AT22750" s="690"/>
      <c r="AU22750" s="690"/>
    </row>
    <row r="22751" spans="46:47">
      <c r="AT22751" s="690"/>
      <c r="AU22751" s="690"/>
    </row>
    <row r="22752" spans="46:47">
      <c r="AT22752" s="690"/>
      <c r="AU22752" s="690"/>
    </row>
    <row r="22753" spans="46:47">
      <c r="AT22753" s="690"/>
      <c r="AU22753" s="690"/>
    </row>
    <row r="22754" spans="46:47">
      <c r="AT22754" s="690"/>
      <c r="AU22754" s="690"/>
    </row>
    <row r="22755" spans="46:47">
      <c r="AT22755" s="690"/>
      <c r="AU22755" s="690"/>
    </row>
    <row r="22756" spans="46:47">
      <c r="AT22756" s="690"/>
      <c r="AU22756" s="690"/>
    </row>
    <row r="22757" spans="46:47">
      <c r="AT22757" s="690"/>
      <c r="AU22757" s="690"/>
    </row>
    <row r="22758" spans="46:47">
      <c r="AT22758" s="690"/>
      <c r="AU22758" s="690"/>
    </row>
    <row r="22759" spans="46:47">
      <c r="AT22759" s="690"/>
      <c r="AU22759" s="690"/>
    </row>
    <row r="22760" spans="46:47">
      <c r="AT22760" s="690"/>
      <c r="AU22760" s="690"/>
    </row>
    <row r="22761" spans="46:47">
      <c r="AT22761" s="690"/>
      <c r="AU22761" s="690"/>
    </row>
    <row r="22762" spans="46:47">
      <c r="AT22762" s="690"/>
      <c r="AU22762" s="690"/>
    </row>
    <row r="22763" spans="46:47">
      <c r="AT22763" s="690"/>
      <c r="AU22763" s="690"/>
    </row>
    <row r="22764" spans="46:47">
      <c r="AT22764" s="690"/>
      <c r="AU22764" s="690"/>
    </row>
    <row r="22765" spans="46:47">
      <c r="AT22765" s="690"/>
      <c r="AU22765" s="690"/>
    </row>
    <row r="22766" spans="46:47">
      <c r="AT22766" s="690"/>
      <c r="AU22766" s="690"/>
    </row>
    <row r="22767" spans="46:47">
      <c r="AT22767" s="690"/>
      <c r="AU22767" s="690"/>
    </row>
    <row r="22768" spans="46:47">
      <c r="AT22768" s="690"/>
      <c r="AU22768" s="690"/>
    </row>
    <row r="22769" spans="46:47">
      <c r="AT22769" s="690"/>
      <c r="AU22769" s="690"/>
    </row>
    <row r="22770" spans="46:47">
      <c r="AT22770" s="690"/>
      <c r="AU22770" s="690"/>
    </row>
    <row r="22771" spans="46:47">
      <c r="AT22771" s="690"/>
      <c r="AU22771" s="690"/>
    </row>
    <row r="22772" spans="46:47">
      <c r="AT22772" s="690"/>
      <c r="AU22772" s="690"/>
    </row>
    <row r="22773" spans="46:47">
      <c r="AT22773" s="690"/>
      <c r="AU22773" s="690"/>
    </row>
    <row r="22774" spans="46:47">
      <c r="AT22774" s="690"/>
      <c r="AU22774" s="690"/>
    </row>
    <row r="22775" spans="46:47">
      <c r="AT22775" s="690"/>
      <c r="AU22775" s="690"/>
    </row>
    <row r="22776" spans="46:47">
      <c r="AT22776" s="690"/>
      <c r="AU22776" s="690"/>
    </row>
    <row r="22777" spans="46:47">
      <c r="AT22777" s="690"/>
      <c r="AU22777" s="690"/>
    </row>
    <row r="22778" spans="46:47">
      <c r="AT22778" s="690"/>
      <c r="AU22778" s="690"/>
    </row>
    <row r="22779" spans="46:47">
      <c r="AT22779" s="690"/>
      <c r="AU22779" s="690"/>
    </row>
    <row r="22780" spans="46:47">
      <c r="AT22780" s="690"/>
      <c r="AU22780" s="690"/>
    </row>
    <row r="22781" spans="46:47">
      <c r="AT22781" s="690"/>
      <c r="AU22781" s="690"/>
    </row>
    <row r="22782" spans="46:47">
      <c r="AT22782" s="690"/>
      <c r="AU22782" s="690"/>
    </row>
    <row r="22783" spans="46:47">
      <c r="AT22783" s="690"/>
      <c r="AU22783" s="690"/>
    </row>
    <row r="22784" spans="46:47">
      <c r="AT22784" s="690"/>
      <c r="AU22784" s="690"/>
    </row>
    <row r="22785" spans="46:47">
      <c r="AT22785" s="690"/>
      <c r="AU22785" s="690"/>
    </row>
    <row r="22786" spans="46:47">
      <c r="AT22786" s="690"/>
      <c r="AU22786" s="690"/>
    </row>
    <row r="22787" spans="46:47">
      <c r="AT22787" s="690"/>
      <c r="AU22787" s="690"/>
    </row>
    <row r="22788" spans="46:47">
      <c r="AT22788" s="690"/>
      <c r="AU22788" s="690"/>
    </row>
    <row r="22789" spans="46:47">
      <c r="AT22789" s="690"/>
      <c r="AU22789" s="690"/>
    </row>
    <row r="22790" spans="46:47">
      <c r="AT22790" s="690"/>
      <c r="AU22790" s="690"/>
    </row>
    <row r="22791" spans="46:47">
      <c r="AT22791" s="690"/>
      <c r="AU22791" s="690"/>
    </row>
    <row r="22792" spans="46:47">
      <c r="AT22792" s="690"/>
      <c r="AU22792" s="690"/>
    </row>
    <row r="22793" spans="46:47">
      <c r="AT22793" s="690"/>
      <c r="AU22793" s="690"/>
    </row>
    <row r="22794" spans="46:47">
      <c r="AT22794" s="690"/>
      <c r="AU22794" s="690"/>
    </row>
    <row r="22795" spans="46:47">
      <c r="AT22795" s="690"/>
      <c r="AU22795" s="690"/>
    </row>
    <row r="22796" spans="46:47">
      <c r="AT22796" s="690"/>
      <c r="AU22796" s="690"/>
    </row>
    <row r="22797" spans="46:47">
      <c r="AT22797" s="690"/>
      <c r="AU22797" s="690"/>
    </row>
    <row r="22798" spans="46:47">
      <c r="AT22798" s="690"/>
      <c r="AU22798" s="690"/>
    </row>
    <row r="22799" spans="46:47">
      <c r="AT22799" s="690"/>
      <c r="AU22799" s="690"/>
    </row>
    <row r="22800" spans="46:47">
      <c r="AT22800" s="690"/>
      <c r="AU22800" s="690"/>
    </row>
    <row r="22801" spans="46:47">
      <c r="AT22801" s="690"/>
      <c r="AU22801" s="690"/>
    </row>
    <row r="22802" spans="46:47">
      <c r="AT22802" s="690"/>
      <c r="AU22802" s="690"/>
    </row>
    <row r="22803" spans="46:47">
      <c r="AT22803" s="690"/>
      <c r="AU22803" s="690"/>
    </row>
    <row r="22804" spans="46:47">
      <c r="AT22804" s="690"/>
      <c r="AU22804" s="690"/>
    </row>
    <row r="22805" spans="46:47">
      <c r="AT22805" s="690"/>
      <c r="AU22805" s="690"/>
    </row>
    <row r="22806" spans="46:47">
      <c r="AT22806" s="690"/>
      <c r="AU22806" s="690"/>
    </row>
    <row r="22807" spans="46:47">
      <c r="AT22807" s="690"/>
      <c r="AU22807" s="690"/>
    </row>
    <row r="22808" spans="46:47">
      <c r="AT22808" s="690"/>
      <c r="AU22808" s="690"/>
    </row>
    <row r="22809" spans="46:47">
      <c r="AT22809" s="690"/>
      <c r="AU22809" s="690"/>
    </row>
    <row r="22810" spans="46:47">
      <c r="AT22810" s="690"/>
      <c r="AU22810" s="690"/>
    </row>
    <row r="22811" spans="46:47">
      <c r="AT22811" s="690"/>
      <c r="AU22811" s="690"/>
    </row>
    <row r="22812" spans="46:47">
      <c r="AT22812" s="690"/>
      <c r="AU22812" s="690"/>
    </row>
    <row r="22813" spans="46:47">
      <c r="AT22813" s="690"/>
      <c r="AU22813" s="690"/>
    </row>
    <row r="22814" spans="46:47">
      <c r="AT22814" s="690"/>
      <c r="AU22814" s="690"/>
    </row>
    <row r="22815" spans="46:47">
      <c r="AT22815" s="690"/>
      <c r="AU22815" s="690"/>
    </row>
    <row r="22816" spans="46:47">
      <c r="AT22816" s="690"/>
      <c r="AU22816" s="690"/>
    </row>
    <row r="22817" spans="46:47">
      <c r="AT22817" s="690"/>
      <c r="AU22817" s="690"/>
    </row>
    <row r="22818" spans="46:47">
      <c r="AT22818" s="690"/>
      <c r="AU22818" s="690"/>
    </row>
    <row r="22819" spans="46:47">
      <c r="AT22819" s="690"/>
      <c r="AU22819" s="690"/>
    </row>
    <row r="22820" spans="46:47">
      <c r="AT22820" s="690"/>
      <c r="AU22820" s="690"/>
    </row>
    <row r="22821" spans="46:47">
      <c r="AT22821" s="690"/>
      <c r="AU22821" s="690"/>
    </row>
    <row r="22822" spans="46:47">
      <c r="AT22822" s="690"/>
      <c r="AU22822" s="690"/>
    </row>
    <row r="22823" spans="46:47">
      <c r="AT22823" s="690"/>
      <c r="AU22823" s="690"/>
    </row>
    <row r="22824" spans="46:47">
      <c r="AT22824" s="690"/>
      <c r="AU22824" s="690"/>
    </row>
    <row r="22825" spans="46:47">
      <c r="AT22825" s="690"/>
      <c r="AU22825" s="690"/>
    </row>
    <row r="22826" spans="46:47">
      <c r="AT22826" s="690"/>
      <c r="AU22826" s="690"/>
    </row>
    <row r="22827" spans="46:47">
      <c r="AT22827" s="690"/>
      <c r="AU22827" s="690"/>
    </row>
    <row r="22828" spans="46:47">
      <c r="AT22828" s="690"/>
      <c r="AU22828" s="690"/>
    </row>
    <row r="22829" spans="46:47">
      <c r="AT22829" s="690"/>
      <c r="AU22829" s="690"/>
    </row>
    <row r="22830" spans="46:47">
      <c r="AT22830" s="690"/>
      <c r="AU22830" s="690"/>
    </row>
    <row r="22831" spans="46:47">
      <c r="AT22831" s="690"/>
      <c r="AU22831" s="690"/>
    </row>
    <row r="22832" spans="46:47">
      <c r="AT22832" s="690"/>
      <c r="AU22832" s="690"/>
    </row>
    <row r="22833" spans="46:47">
      <c r="AT22833" s="690"/>
      <c r="AU22833" s="690"/>
    </row>
    <row r="22834" spans="46:47">
      <c r="AT22834" s="690"/>
      <c r="AU22834" s="690"/>
    </row>
    <row r="22835" spans="46:47">
      <c r="AT22835" s="690"/>
      <c r="AU22835" s="690"/>
    </row>
    <row r="22836" spans="46:47">
      <c r="AT22836" s="690"/>
      <c r="AU22836" s="690"/>
    </row>
    <row r="22837" spans="46:47">
      <c r="AT22837" s="690"/>
      <c r="AU22837" s="690"/>
    </row>
    <row r="22838" spans="46:47">
      <c r="AT22838" s="690"/>
      <c r="AU22838" s="690"/>
    </row>
    <row r="22839" spans="46:47">
      <c r="AT22839" s="690"/>
      <c r="AU22839" s="690"/>
    </row>
    <row r="22840" spans="46:47">
      <c r="AT22840" s="690"/>
      <c r="AU22840" s="690"/>
    </row>
    <row r="22841" spans="46:47">
      <c r="AT22841" s="690"/>
      <c r="AU22841" s="690"/>
    </row>
    <row r="22842" spans="46:47">
      <c r="AT22842" s="690"/>
      <c r="AU22842" s="690"/>
    </row>
    <row r="22843" spans="46:47">
      <c r="AT22843" s="690"/>
      <c r="AU22843" s="690"/>
    </row>
    <row r="22844" spans="46:47">
      <c r="AT22844" s="690"/>
      <c r="AU22844" s="690"/>
    </row>
    <row r="22845" spans="46:47">
      <c r="AT22845" s="690"/>
      <c r="AU22845" s="690"/>
    </row>
    <row r="22846" spans="46:47">
      <c r="AT22846" s="690"/>
      <c r="AU22846" s="690"/>
    </row>
    <row r="22847" spans="46:47">
      <c r="AT22847" s="690"/>
      <c r="AU22847" s="690"/>
    </row>
    <row r="22848" spans="46:47">
      <c r="AT22848" s="690"/>
      <c r="AU22848" s="690"/>
    </row>
    <row r="22849" spans="46:47">
      <c r="AT22849" s="690"/>
      <c r="AU22849" s="690"/>
    </row>
    <row r="22850" spans="46:47">
      <c r="AT22850" s="690"/>
      <c r="AU22850" s="690"/>
    </row>
    <row r="22851" spans="46:47">
      <c r="AT22851" s="690"/>
      <c r="AU22851" s="690"/>
    </row>
    <row r="22852" spans="46:47">
      <c r="AT22852" s="690"/>
      <c r="AU22852" s="690"/>
    </row>
    <row r="22853" spans="46:47">
      <c r="AT22853" s="690"/>
      <c r="AU22853" s="690"/>
    </row>
    <row r="22854" spans="46:47">
      <c r="AT22854" s="690"/>
      <c r="AU22854" s="690"/>
    </row>
    <row r="22855" spans="46:47">
      <c r="AT22855" s="690"/>
      <c r="AU22855" s="690"/>
    </row>
    <row r="22856" spans="46:47">
      <c r="AT22856" s="690"/>
      <c r="AU22856" s="690"/>
    </row>
    <row r="22857" spans="46:47">
      <c r="AT22857" s="690"/>
      <c r="AU22857" s="690"/>
    </row>
    <row r="22858" spans="46:47">
      <c r="AT22858" s="690"/>
      <c r="AU22858" s="690"/>
    </row>
    <row r="22859" spans="46:47">
      <c r="AT22859" s="690"/>
      <c r="AU22859" s="690"/>
    </row>
    <row r="22860" spans="46:47">
      <c r="AT22860" s="690"/>
      <c r="AU22860" s="690"/>
    </row>
    <row r="22861" spans="46:47">
      <c r="AT22861" s="690"/>
      <c r="AU22861" s="690"/>
    </row>
    <row r="22862" spans="46:47">
      <c r="AT22862" s="690"/>
      <c r="AU22862" s="690"/>
    </row>
    <row r="22863" spans="46:47">
      <c r="AT22863" s="690"/>
      <c r="AU22863" s="690"/>
    </row>
    <row r="22864" spans="46:47">
      <c r="AT22864" s="690"/>
      <c r="AU22864" s="690"/>
    </row>
    <row r="22865" spans="46:47">
      <c r="AT22865" s="690"/>
      <c r="AU22865" s="690"/>
    </row>
    <row r="22866" spans="46:47">
      <c r="AT22866" s="690"/>
      <c r="AU22866" s="690"/>
    </row>
    <row r="22867" spans="46:47">
      <c r="AT22867" s="690"/>
      <c r="AU22867" s="690"/>
    </row>
    <row r="22868" spans="46:47">
      <c r="AT22868" s="690"/>
      <c r="AU22868" s="690"/>
    </row>
    <row r="22869" spans="46:47">
      <c r="AT22869" s="690"/>
      <c r="AU22869" s="690"/>
    </row>
    <row r="22870" spans="46:47">
      <c r="AT22870" s="690"/>
      <c r="AU22870" s="690"/>
    </row>
    <row r="22871" spans="46:47">
      <c r="AT22871" s="690"/>
      <c r="AU22871" s="690"/>
    </row>
    <row r="22872" spans="46:47">
      <c r="AT22872" s="690"/>
      <c r="AU22872" s="690"/>
    </row>
    <row r="22873" spans="46:47">
      <c r="AT22873" s="690"/>
      <c r="AU22873" s="690"/>
    </row>
    <row r="22874" spans="46:47">
      <c r="AT22874" s="690"/>
      <c r="AU22874" s="690"/>
    </row>
    <row r="22875" spans="46:47">
      <c r="AT22875" s="690"/>
      <c r="AU22875" s="690"/>
    </row>
    <row r="22876" spans="46:47">
      <c r="AT22876" s="690"/>
      <c r="AU22876" s="690"/>
    </row>
    <row r="22877" spans="46:47">
      <c r="AT22877" s="690"/>
      <c r="AU22877" s="690"/>
    </row>
    <row r="22878" spans="46:47">
      <c r="AT22878" s="690"/>
      <c r="AU22878" s="690"/>
    </row>
    <row r="22879" spans="46:47">
      <c r="AT22879" s="690"/>
      <c r="AU22879" s="690"/>
    </row>
    <row r="22880" spans="46:47">
      <c r="AT22880" s="690"/>
      <c r="AU22880" s="690"/>
    </row>
    <row r="22881" spans="46:47">
      <c r="AT22881" s="690"/>
      <c r="AU22881" s="690"/>
    </row>
    <row r="22882" spans="46:47">
      <c r="AT22882" s="690"/>
      <c r="AU22882" s="690"/>
    </row>
    <row r="22883" spans="46:47">
      <c r="AT22883" s="690"/>
      <c r="AU22883" s="690"/>
    </row>
    <row r="22884" spans="46:47">
      <c r="AT22884" s="690"/>
      <c r="AU22884" s="690"/>
    </row>
    <row r="22885" spans="46:47">
      <c r="AT22885" s="690"/>
      <c r="AU22885" s="690"/>
    </row>
    <row r="22886" spans="46:47">
      <c r="AT22886" s="690"/>
      <c r="AU22886" s="690"/>
    </row>
    <row r="22887" spans="46:47">
      <c r="AT22887" s="690"/>
      <c r="AU22887" s="690"/>
    </row>
    <row r="22888" spans="46:47">
      <c r="AT22888" s="690"/>
      <c r="AU22888" s="690"/>
    </row>
    <row r="22889" spans="46:47">
      <c r="AT22889" s="690"/>
      <c r="AU22889" s="690"/>
    </row>
    <row r="22890" spans="46:47">
      <c r="AT22890" s="690"/>
      <c r="AU22890" s="690"/>
    </row>
    <row r="22891" spans="46:47">
      <c r="AT22891" s="690"/>
      <c r="AU22891" s="690"/>
    </row>
    <row r="22892" spans="46:47">
      <c r="AT22892" s="690"/>
      <c r="AU22892" s="690"/>
    </row>
    <row r="22893" spans="46:47">
      <c r="AT22893" s="690"/>
      <c r="AU22893" s="690"/>
    </row>
    <row r="22894" spans="46:47">
      <c r="AT22894" s="690"/>
      <c r="AU22894" s="690"/>
    </row>
    <row r="22895" spans="46:47">
      <c r="AT22895" s="690"/>
      <c r="AU22895" s="690"/>
    </row>
    <row r="22896" spans="46:47">
      <c r="AT22896" s="690"/>
      <c r="AU22896" s="690"/>
    </row>
    <row r="22897" spans="46:47">
      <c r="AT22897" s="690"/>
      <c r="AU22897" s="690"/>
    </row>
    <row r="22898" spans="46:47">
      <c r="AT22898" s="690"/>
      <c r="AU22898" s="690"/>
    </row>
    <row r="22899" spans="46:47">
      <c r="AT22899" s="690"/>
      <c r="AU22899" s="690"/>
    </row>
    <row r="22900" spans="46:47">
      <c r="AT22900" s="690"/>
      <c r="AU22900" s="690"/>
    </row>
    <row r="22901" spans="46:47">
      <c r="AT22901" s="690"/>
      <c r="AU22901" s="690"/>
    </row>
    <row r="22902" spans="46:47">
      <c r="AT22902" s="690"/>
      <c r="AU22902" s="690"/>
    </row>
    <row r="22903" spans="46:47">
      <c r="AT22903" s="690"/>
      <c r="AU22903" s="690"/>
    </row>
    <row r="22904" spans="46:47">
      <c r="AT22904" s="690"/>
      <c r="AU22904" s="690"/>
    </row>
    <row r="22905" spans="46:47">
      <c r="AT22905" s="690"/>
      <c r="AU22905" s="690"/>
    </row>
    <row r="22906" spans="46:47">
      <c r="AT22906" s="690"/>
      <c r="AU22906" s="690"/>
    </row>
    <row r="22907" spans="46:47">
      <c r="AT22907" s="690"/>
      <c r="AU22907" s="690"/>
    </row>
    <row r="22908" spans="46:47">
      <c r="AT22908" s="690"/>
      <c r="AU22908" s="690"/>
    </row>
    <row r="22909" spans="46:47">
      <c r="AT22909" s="690"/>
      <c r="AU22909" s="690"/>
    </row>
    <row r="22910" spans="46:47">
      <c r="AT22910" s="690"/>
      <c r="AU22910" s="690"/>
    </row>
    <row r="22911" spans="46:47">
      <c r="AT22911" s="690"/>
      <c r="AU22911" s="690"/>
    </row>
    <row r="22912" spans="46:47">
      <c r="AT22912" s="690"/>
      <c r="AU22912" s="690"/>
    </row>
    <row r="22913" spans="46:47">
      <c r="AT22913" s="690"/>
      <c r="AU22913" s="690"/>
    </row>
    <row r="22914" spans="46:47">
      <c r="AT22914" s="690"/>
      <c r="AU22914" s="690"/>
    </row>
    <row r="22915" spans="46:47">
      <c r="AT22915" s="690"/>
      <c r="AU22915" s="690"/>
    </row>
    <row r="22916" spans="46:47">
      <c r="AT22916" s="690"/>
      <c r="AU22916" s="690"/>
    </row>
    <row r="22917" spans="46:47">
      <c r="AT22917" s="690"/>
      <c r="AU22917" s="690"/>
    </row>
    <row r="22918" spans="46:47">
      <c r="AT22918" s="690"/>
      <c r="AU22918" s="690"/>
    </row>
    <row r="22919" spans="46:47">
      <c r="AT22919" s="690"/>
      <c r="AU22919" s="690"/>
    </row>
    <row r="22920" spans="46:47">
      <c r="AT22920" s="690"/>
      <c r="AU22920" s="690"/>
    </row>
    <row r="22921" spans="46:47">
      <c r="AT22921" s="690"/>
      <c r="AU22921" s="690"/>
    </row>
    <row r="22922" spans="46:47">
      <c r="AT22922" s="690"/>
      <c r="AU22922" s="690"/>
    </row>
    <row r="22923" spans="46:47">
      <c r="AT22923" s="690"/>
      <c r="AU22923" s="690"/>
    </row>
    <row r="22924" spans="46:47">
      <c r="AT22924" s="690"/>
      <c r="AU22924" s="690"/>
    </row>
    <row r="22925" spans="46:47">
      <c r="AT22925" s="690"/>
      <c r="AU22925" s="690"/>
    </row>
    <row r="22926" spans="46:47">
      <c r="AT22926" s="690"/>
      <c r="AU22926" s="690"/>
    </row>
    <row r="22927" spans="46:47">
      <c r="AT22927" s="690"/>
      <c r="AU22927" s="690"/>
    </row>
    <row r="22928" spans="46:47">
      <c r="AT22928" s="690"/>
      <c r="AU22928" s="690"/>
    </row>
    <row r="22929" spans="46:47">
      <c r="AT22929" s="690"/>
      <c r="AU22929" s="690"/>
    </row>
    <row r="22930" spans="46:47">
      <c r="AT22930" s="690"/>
      <c r="AU22930" s="690"/>
    </row>
    <row r="22931" spans="46:47">
      <c r="AT22931" s="690"/>
      <c r="AU22931" s="690"/>
    </row>
    <row r="22932" spans="46:47">
      <c r="AT22932" s="690"/>
      <c r="AU22932" s="690"/>
    </row>
    <row r="22933" spans="46:47">
      <c r="AT22933" s="690"/>
      <c r="AU22933" s="690"/>
    </row>
    <row r="22934" spans="46:47">
      <c r="AT22934" s="690"/>
      <c r="AU22934" s="690"/>
    </row>
    <row r="22935" spans="46:47">
      <c r="AT22935" s="690"/>
      <c r="AU22935" s="690"/>
    </row>
    <row r="22936" spans="46:47">
      <c r="AT22936" s="690"/>
      <c r="AU22936" s="690"/>
    </row>
    <row r="22937" spans="46:47">
      <c r="AT22937" s="690"/>
      <c r="AU22937" s="690"/>
    </row>
    <row r="22938" spans="46:47">
      <c r="AT22938" s="690"/>
      <c r="AU22938" s="690"/>
    </row>
    <row r="22939" spans="46:47">
      <c r="AT22939" s="690"/>
      <c r="AU22939" s="690"/>
    </row>
    <row r="22940" spans="46:47">
      <c r="AT22940" s="690"/>
      <c r="AU22940" s="690"/>
    </row>
    <row r="22941" spans="46:47">
      <c r="AT22941" s="690"/>
      <c r="AU22941" s="690"/>
    </row>
    <row r="22942" spans="46:47">
      <c r="AT22942" s="690"/>
      <c r="AU22942" s="690"/>
    </row>
    <row r="22943" spans="46:47">
      <c r="AT22943" s="690"/>
      <c r="AU22943" s="690"/>
    </row>
    <row r="22944" spans="46:47">
      <c r="AT22944" s="690"/>
      <c r="AU22944" s="690"/>
    </row>
    <row r="22945" spans="46:47">
      <c r="AT22945" s="690"/>
      <c r="AU22945" s="690"/>
    </row>
    <row r="22946" spans="46:47">
      <c r="AT22946" s="690"/>
      <c r="AU22946" s="690"/>
    </row>
    <row r="22947" spans="46:47">
      <c r="AT22947" s="690"/>
      <c r="AU22947" s="690"/>
    </row>
    <row r="22948" spans="46:47">
      <c r="AT22948" s="690"/>
      <c r="AU22948" s="690"/>
    </row>
    <row r="22949" spans="46:47">
      <c r="AT22949" s="690"/>
      <c r="AU22949" s="690"/>
    </row>
    <row r="22950" spans="46:47">
      <c r="AT22950" s="690"/>
      <c r="AU22950" s="690"/>
    </row>
    <row r="22951" spans="46:47">
      <c r="AT22951" s="690"/>
      <c r="AU22951" s="690"/>
    </row>
    <row r="22952" spans="46:47">
      <c r="AT22952" s="690"/>
      <c r="AU22952" s="690"/>
    </row>
    <row r="22953" spans="46:47">
      <c r="AT22953" s="690"/>
      <c r="AU22953" s="690"/>
    </row>
    <row r="22954" spans="46:47">
      <c r="AT22954" s="690"/>
      <c r="AU22954" s="690"/>
    </row>
    <row r="22955" spans="46:47">
      <c r="AT22955" s="690"/>
      <c r="AU22955" s="690"/>
    </row>
    <row r="22956" spans="46:47">
      <c r="AT22956" s="690"/>
      <c r="AU22956" s="690"/>
    </row>
    <row r="22957" spans="46:47">
      <c r="AT22957" s="690"/>
      <c r="AU22957" s="690"/>
    </row>
    <row r="22958" spans="46:47">
      <c r="AT22958" s="690"/>
      <c r="AU22958" s="690"/>
    </row>
    <row r="22959" spans="46:47">
      <c r="AT22959" s="690"/>
      <c r="AU22959" s="690"/>
    </row>
    <row r="22960" spans="46:47">
      <c r="AT22960" s="690"/>
      <c r="AU22960" s="690"/>
    </row>
    <row r="22961" spans="46:47">
      <c r="AT22961" s="690"/>
      <c r="AU22961" s="690"/>
    </row>
    <row r="22962" spans="46:47">
      <c r="AT22962" s="690"/>
      <c r="AU22962" s="690"/>
    </row>
    <row r="22963" spans="46:47">
      <c r="AT22963" s="690"/>
      <c r="AU22963" s="690"/>
    </row>
    <row r="22964" spans="46:47">
      <c r="AT22964" s="690"/>
      <c r="AU22964" s="690"/>
    </row>
    <row r="22965" spans="46:47">
      <c r="AT22965" s="690"/>
      <c r="AU22965" s="690"/>
    </row>
    <row r="22966" spans="46:47">
      <c r="AT22966" s="690"/>
      <c r="AU22966" s="690"/>
    </row>
    <row r="22967" spans="46:47">
      <c r="AT22967" s="690"/>
      <c r="AU22967" s="690"/>
    </row>
    <row r="22968" spans="46:47">
      <c r="AT22968" s="690"/>
      <c r="AU22968" s="690"/>
    </row>
    <row r="22969" spans="46:47">
      <c r="AT22969" s="690"/>
      <c r="AU22969" s="690"/>
    </row>
    <row r="22970" spans="46:47">
      <c r="AT22970" s="690"/>
      <c r="AU22970" s="690"/>
    </row>
    <row r="22971" spans="46:47">
      <c r="AT22971" s="690"/>
      <c r="AU22971" s="690"/>
    </row>
    <row r="22972" spans="46:47">
      <c r="AT22972" s="690"/>
      <c r="AU22972" s="690"/>
    </row>
    <row r="22973" spans="46:47">
      <c r="AT22973" s="690"/>
      <c r="AU22973" s="690"/>
    </row>
    <row r="22974" spans="46:47">
      <c r="AT22974" s="690"/>
      <c r="AU22974" s="690"/>
    </row>
    <row r="22975" spans="46:47">
      <c r="AT22975" s="690"/>
      <c r="AU22975" s="690"/>
    </row>
    <row r="22976" spans="46:47">
      <c r="AT22976" s="690"/>
      <c r="AU22976" s="690"/>
    </row>
    <row r="22977" spans="46:47">
      <c r="AT22977" s="690"/>
      <c r="AU22977" s="690"/>
    </row>
    <row r="22978" spans="46:47">
      <c r="AT22978" s="690"/>
      <c r="AU22978" s="690"/>
    </row>
    <row r="22979" spans="46:47">
      <c r="AT22979" s="690"/>
      <c r="AU22979" s="690"/>
    </row>
    <row r="22980" spans="46:47">
      <c r="AT22980" s="690"/>
      <c r="AU22980" s="690"/>
    </row>
    <row r="22981" spans="46:47">
      <c r="AT22981" s="690"/>
      <c r="AU22981" s="690"/>
    </row>
    <row r="22982" spans="46:47">
      <c r="AT22982" s="690"/>
      <c r="AU22982" s="690"/>
    </row>
    <row r="22983" spans="46:47">
      <c r="AT22983" s="690"/>
      <c r="AU22983" s="690"/>
    </row>
    <row r="22984" spans="46:47">
      <c r="AT22984" s="690"/>
      <c r="AU22984" s="690"/>
    </row>
    <row r="22985" spans="46:47">
      <c r="AT22985" s="690"/>
      <c r="AU22985" s="690"/>
    </row>
    <row r="22986" spans="46:47">
      <c r="AT22986" s="690"/>
      <c r="AU22986" s="690"/>
    </row>
    <row r="22987" spans="46:47">
      <c r="AT22987" s="690"/>
      <c r="AU22987" s="690"/>
    </row>
    <row r="22988" spans="46:47">
      <c r="AT22988" s="690"/>
      <c r="AU22988" s="690"/>
    </row>
    <row r="22989" spans="46:47">
      <c r="AT22989" s="690"/>
      <c r="AU22989" s="690"/>
    </row>
    <row r="22990" spans="46:47">
      <c r="AT22990" s="690"/>
      <c r="AU22990" s="690"/>
    </row>
    <row r="22991" spans="46:47">
      <c r="AT22991" s="690"/>
      <c r="AU22991" s="690"/>
    </row>
    <row r="22992" spans="46:47">
      <c r="AT22992" s="690"/>
      <c r="AU22992" s="690"/>
    </row>
    <row r="22993" spans="46:47">
      <c r="AT22993" s="690"/>
      <c r="AU22993" s="690"/>
    </row>
    <row r="22994" spans="46:47">
      <c r="AT22994" s="690"/>
      <c r="AU22994" s="690"/>
    </row>
    <row r="22995" spans="46:47">
      <c r="AT22995" s="690"/>
      <c r="AU22995" s="690"/>
    </row>
    <row r="22996" spans="46:47">
      <c r="AT22996" s="690"/>
      <c r="AU22996" s="690"/>
    </row>
    <row r="22997" spans="46:47">
      <c r="AT22997" s="690"/>
      <c r="AU22997" s="690"/>
    </row>
    <row r="22998" spans="46:47">
      <c r="AT22998" s="690"/>
      <c r="AU22998" s="690"/>
    </row>
    <row r="22999" spans="46:47">
      <c r="AT22999" s="690"/>
      <c r="AU22999" s="690"/>
    </row>
    <row r="23000" spans="46:47">
      <c r="AT23000" s="690"/>
      <c r="AU23000" s="690"/>
    </row>
    <row r="23001" spans="46:47">
      <c r="AT23001" s="690"/>
      <c r="AU23001" s="690"/>
    </row>
    <row r="23002" spans="46:47">
      <c r="AT23002" s="690"/>
      <c r="AU23002" s="690"/>
    </row>
    <row r="23003" spans="46:47">
      <c r="AT23003" s="690"/>
      <c r="AU23003" s="690"/>
    </row>
    <row r="23004" spans="46:47">
      <c r="AT23004" s="690"/>
      <c r="AU23004" s="690"/>
    </row>
    <row r="23005" spans="46:47">
      <c r="AT23005" s="690"/>
      <c r="AU23005" s="690"/>
    </row>
    <row r="23006" spans="46:47">
      <c r="AT23006" s="690"/>
      <c r="AU23006" s="690"/>
    </row>
    <row r="23007" spans="46:47">
      <c r="AT23007" s="690"/>
      <c r="AU23007" s="690"/>
    </row>
    <row r="23008" spans="46:47">
      <c r="AT23008" s="690"/>
      <c r="AU23008" s="690"/>
    </row>
    <row r="23009" spans="46:47">
      <c r="AT23009" s="690"/>
      <c r="AU23009" s="690"/>
    </row>
    <row r="23010" spans="46:47">
      <c r="AT23010" s="690"/>
      <c r="AU23010" s="690"/>
    </row>
    <row r="23011" spans="46:47">
      <c r="AT23011" s="690"/>
      <c r="AU23011" s="690"/>
    </row>
    <row r="23012" spans="46:47">
      <c r="AT23012" s="690"/>
      <c r="AU23012" s="690"/>
    </row>
    <row r="23013" spans="46:47">
      <c r="AT23013" s="690"/>
      <c r="AU23013" s="690"/>
    </row>
    <row r="23014" spans="46:47">
      <c r="AT23014" s="690"/>
      <c r="AU23014" s="690"/>
    </row>
    <row r="23015" spans="46:47">
      <c r="AT23015" s="690"/>
      <c r="AU23015" s="690"/>
    </row>
    <row r="23016" spans="46:47">
      <c r="AT23016" s="690"/>
      <c r="AU23016" s="690"/>
    </row>
    <row r="23017" spans="46:47">
      <c r="AT23017" s="690"/>
      <c r="AU23017" s="690"/>
    </row>
    <row r="23018" spans="46:47">
      <c r="AT23018" s="690"/>
      <c r="AU23018" s="690"/>
    </row>
    <row r="23019" spans="46:47">
      <c r="AT23019" s="690"/>
      <c r="AU23019" s="690"/>
    </row>
    <row r="23020" spans="46:47">
      <c r="AT23020" s="690"/>
      <c r="AU23020" s="690"/>
    </row>
    <row r="23021" spans="46:47">
      <c r="AT23021" s="690"/>
      <c r="AU23021" s="690"/>
    </row>
    <row r="23022" spans="46:47">
      <c r="AT23022" s="690"/>
      <c r="AU23022" s="690"/>
    </row>
    <row r="23023" spans="46:47">
      <c r="AT23023" s="690"/>
      <c r="AU23023" s="690"/>
    </row>
    <row r="23024" spans="46:47">
      <c r="AT23024" s="690"/>
      <c r="AU23024" s="690"/>
    </row>
    <row r="23025" spans="46:47">
      <c r="AT23025" s="690"/>
      <c r="AU23025" s="690"/>
    </row>
    <row r="23026" spans="46:47">
      <c r="AT23026" s="690"/>
      <c r="AU23026" s="690"/>
    </row>
    <row r="23027" spans="46:47">
      <c r="AT23027" s="690"/>
      <c r="AU23027" s="690"/>
    </row>
    <row r="23028" spans="46:47">
      <c r="AT23028" s="690"/>
      <c r="AU23028" s="690"/>
    </row>
    <row r="23029" spans="46:47">
      <c r="AT23029" s="690"/>
      <c r="AU23029" s="690"/>
    </row>
    <row r="23030" spans="46:47">
      <c r="AT23030" s="690"/>
      <c r="AU23030" s="690"/>
    </row>
    <row r="23031" spans="46:47">
      <c r="AT23031" s="690"/>
      <c r="AU23031" s="690"/>
    </row>
    <row r="23032" spans="46:47">
      <c r="AT23032" s="690"/>
      <c r="AU23032" s="690"/>
    </row>
    <row r="23033" spans="46:47">
      <c r="AT23033" s="690"/>
      <c r="AU23033" s="690"/>
    </row>
    <row r="23034" spans="46:47">
      <c r="AT23034" s="690"/>
      <c r="AU23034" s="690"/>
    </row>
    <row r="23035" spans="46:47">
      <c r="AT23035" s="690"/>
      <c r="AU23035" s="690"/>
    </row>
    <row r="23036" spans="46:47">
      <c r="AT23036" s="690"/>
      <c r="AU23036" s="690"/>
    </row>
    <row r="23037" spans="46:47">
      <c r="AT23037" s="690"/>
      <c r="AU23037" s="690"/>
    </row>
    <row r="23038" spans="46:47">
      <c r="AT23038" s="690"/>
      <c r="AU23038" s="690"/>
    </row>
    <row r="23039" spans="46:47">
      <c r="AT23039" s="690"/>
      <c r="AU23039" s="690"/>
    </row>
    <row r="23040" spans="46:47">
      <c r="AT23040" s="690"/>
      <c r="AU23040" s="690"/>
    </row>
    <row r="23041" spans="46:47">
      <c r="AT23041" s="690"/>
      <c r="AU23041" s="690"/>
    </row>
    <row r="23042" spans="46:47">
      <c r="AT23042" s="690"/>
      <c r="AU23042" s="690"/>
    </row>
    <row r="23043" spans="46:47">
      <c r="AT23043" s="690"/>
      <c r="AU23043" s="690"/>
    </row>
    <row r="23044" spans="46:47">
      <c r="AT23044" s="690"/>
      <c r="AU23044" s="690"/>
    </row>
    <row r="23045" spans="46:47">
      <c r="AT23045" s="690"/>
      <c r="AU23045" s="690"/>
    </row>
    <row r="23046" spans="46:47">
      <c r="AT23046" s="690"/>
      <c r="AU23046" s="690"/>
    </row>
    <row r="23047" spans="46:47">
      <c r="AT23047" s="690"/>
      <c r="AU23047" s="690"/>
    </row>
    <row r="23048" spans="46:47">
      <c r="AT23048" s="690"/>
      <c r="AU23048" s="690"/>
    </row>
    <row r="23049" spans="46:47">
      <c r="AT23049" s="690"/>
      <c r="AU23049" s="690"/>
    </row>
    <row r="23050" spans="46:47">
      <c r="AT23050" s="690"/>
      <c r="AU23050" s="690"/>
    </row>
    <row r="23051" spans="46:47">
      <c r="AT23051" s="690"/>
      <c r="AU23051" s="690"/>
    </row>
    <row r="23052" spans="46:47">
      <c r="AT23052" s="690"/>
      <c r="AU23052" s="690"/>
    </row>
    <row r="23053" spans="46:47">
      <c r="AT23053" s="690"/>
      <c r="AU23053" s="690"/>
    </row>
    <row r="23054" spans="46:47">
      <c r="AT23054" s="690"/>
      <c r="AU23054" s="690"/>
    </row>
    <row r="23055" spans="46:47">
      <c r="AT23055" s="690"/>
      <c r="AU23055" s="690"/>
    </row>
    <row r="23056" spans="46:47">
      <c r="AT23056" s="690"/>
      <c r="AU23056" s="690"/>
    </row>
    <row r="23057" spans="46:47">
      <c r="AT23057" s="690"/>
      <c r="AU23057" s="690"/>
    </row>
    <row r="23058" spans="46:47">
      <c r="AT23058" s="690"/>
      <c r="AU23058" s="690"/>
    </row>
    <row r="23059" spans="46:47">
      <c r="AT23059" s="690"/>
      <c r="AU23059" s="690"/>
    </row>
    <row r="23060" spans="46:47">
      <c r="AT23060" s="690"/>
      <c r="AU23060" s="690"/>
    </row>
    <row r="23061" spans="46:47">
      <c r="AT23061" s="690"/>
      <c r="AU23061" s="690"/>
    </row>
    <row r="23062" spans="46:47">
      <c r="AT23062" s="690"/>
      <c r="AU23062" s="690"/>
    </row>
    <row r="23063" spans="46:47">
      <c r="AT23063" s="690"/>
      <c r="AU23063" s="690"/>
    </row>
    <row r="23064" spans="46:47">
      <c r="AT23064" s="690"/>
      <c r="AU23064" s="690"/>
    </row>
    <row r="23065" spans="46:47">
      <c r="AT23065" s="690"/>
      <c r="AU23065" s="690"/>
    </row>
    <row r="23066" spans="46:47">
      <c r="AT23066" s="690"/>
      <c r="AU23066" s="690"/>
    </row>
    <row r="23067" spans="46:47">
      <c r="AT23067" s="690"/>
      <c r="AU23067" s="690"/>
    </row>
    <row r="23068" spans="46:47">
      <c r="AT23068" s="690"/>
      <c r="AU23068" s="690"/>
    </row>
    <row r="23069" spans="46:47">
      <c r="AT23069" s="690"/>
      <c r="AU23069" s="690"/>
    </row>
    <row r="23070" spans="46:47">
      <c r="AT23070" s="690"/>
      <c r="AU23070" s="690"/>
    </row>
    <row r="23071" spans="46:47">
      <c r="AT23071" s="690"/>
      <c r="AU23071" s="690"/>
    </row>
    <row r="23072" spans="46:47">
      <c r="AT23072" s="690"/>
      <c r="AU23072" s="690"/>
    </row>
    <row r="23073" spans="46:47">
      <c r="AT23073" s="690"/>
      <c r="AU23073" s="690"/>
    </row>
    <row r="23074" spans="46:47">
      <c r="AT23074" s="690"/>
      <c r="AU23074" s="690"/>
    </row>
    <row r="23075" spans="46:47">
      <c r="AT23075" s="690"/>
      <c r="AU23075" s="690"/>
    </row>
    <row r="23076" spans="46:47">
      <c r="AT23076" s="690"/>
      <c r="AU23076" s="690"/>
    </row>
    <row r="23077" spans="46:47">
      <c r="AT23077" s="690"/>
      <c r="AU23077" s="690"/>
    </row>
    <row r="23078" spans="46:47">
      <c r="AT23078" s="690"/>
      <c r="AU23078" s="690"/>
    </row>
    <row r="23079" spans="46:47">
      <c r="AT23079" s="690"/>
      <c r="AU23079" s="690"/>
    </row>
    <row r="23080" spans="46:47">
      <c r="AT23080" s="690"/>
      <c r="AU23080" s="690"/>
    </row>
    <row r="23081" spans="46:47">
      <c r="AT23081" s="690"/>
      <c r="AU23081" s="690"/>
    </row>
    <row r="23082" spans="46:47">
      <c r="AT23082" s="690"/>
      <c r="AU23082" s="690"/>
    </row>
    <row r="23083" spans="46:47">
      <c r="AT23083" s="690"/>
      <c r="AU23083" s="690"/>
    </row>
    <row r="23084" spans="46:47">
      <c r="AT23084" s="690"/>
      <c r="AU23084" s="690"/>
    </row>
    <row r="23085" spans="46:47">
      <c r="AT23085" s="690"/>
      <c r="AU23085" s="690"/>
    </row>
    <row r="23086" spans="46:47">
      <c r="AT23086" s="690"/>
      <c r="AU23086" s="690"/>
    </row>
    <row r="23087" spans="46:47">
      <c r="AT23087" s="690"/>
      <c r="AU23087" s="690"/>
    </row>
    <row r="23088" spans="46:47">
      <c r="AT23088" s="690"/>
      <c r="AU23088" s="690"/>
    </row>
    <row r="23089" spans="46:47">
      <c r="AT23089" s="690"/>
      <c r="AU23089" s="690"/>
    </row>
    <row r="23090" spans="46:47">
      <c r="AT23090" s="690"/>
      <c r="AU23090" s="690"/>
    </row>
    <row r="23091" spans="46:47">
      <c r="AT23091" s="690"/>
      <c r="AU23091" s="690"/>
    </row>
    <row r="23092" spans="46:47">
      <c r="AT23092" s="690"/>
      <c r="AU23092" s="690"/>
    </row>
    <row r="23093" spans="46:47">
      <c r="AT23093" s="690"/>
      <c r="AU23093" s="690"/>
    </row>
    <row r="23094" spans="46:47">
      <c r="AT23094" s="690"/>
      <c r="AU23094" s="690"/>
    </row>
    <row r="23095" spans="46:47">
      <c r="AT23095" s="690"/>
      <c r="AU23095" s="690"/>
    </row>
    <row r="23096" spans="46:47">
      <c r="AT23096" s="690"/>
      <c r="AU23096" s="690"/>
    </row>
    <row r="23097" spans="46:47">
      <c r="AT23097" s="690"/>
      <c r="AU23097" s="690"/>
    </row>
    <row r="23098" spans="46:47">
      <c r="AT23098" s="690"/>
      <c r="AU23098" s="690"/>
    </row>
    <row r="23099" spans="46:47">
      <c r="AT23099" s="690"/>
      <c r="AU23099" s="690"/>
    </row>
    <row r="23100" spans="46:47">
      <c r="AT23100" s="690"/>
      <c r="AU23100" s="690"/>
    </row>
    <row r="23101" spans="46:47">
      <c r="AT23101" s="690"/>
      <c r="AU23101" s="690"/>
    </row>
    <row r="23102" spans="46:47">
      <c r="AT23102" s="690"/>
      <c r="AU23102" s="690"/>
    </row>
    <row r="23103" spans="46:47">
      <c r="AT23103" s="690"/>
      <c r="AU23103" s="690"/>
    </row>
    <row r="23104" spans="46:47">
      <c r="AT23104" s="690"/>
      <c r="AU23104" s="690"/>
    </row>
    <row r="23105" spans="46:47">
      <c r="AT23105" s="690"/>
      <c r="AU23105" s="690"/>
    </row>
    <row r="23106" spans="46:47">
      <c r="AT23106" s="690"/>
      <c r="AU23106" s="690"/>
    </row>
    <row r="23107" spans="46:47">
      <c r="AT23107" s="690"/>
      <c r="AU23107" s="690"/>
    </row>
    <row r="23108" spans="46:47">
      <c r="AT23108" s="690"/>
      <c r="AU23108" s="690"/>
    </row>
    <row r="23109" spans="46:47">
      <c r="AT23109" s="690"/>
      <c r="AU23109" s="690"/>
    </row>
    <row r="23110" spans="46:47">
      <c r="AT23110" s="690"/>
      <c r="AU23110" s="690"/>
    </row>
    <row r="23111" spans="46:47">
      <c r="AT23111" s="690"/>
      <c r="AU23111" s="690"/>
    </row>
    <row r="23112" spans="46:47">
      <c r="AT23112" s="690"/>
      <c r="AU23112" s="690"/>
    </row>
    <row r="23113" spans="46:47">
      <c r="AT23113" s="690"/>
      <c r="AU23113" s="690"/>
    </row>
    <row r="23114" spans="46:47">
      <c r="AT23114" s="690"/>
      <c r="AU23114" s="690"/>
    </row>
    <row r="23115" spans="46:47">
      <c r="AT23115" s="690"/>
      <c r="AU23115" s="690"/>
    </row>
    <row r="23116" spans="46:47">
      <c r="AT23116" s="690"/>
      <c r="AU23116" s="690"/>
    </row>
    <row r="23117" spans="46:47">
      <c r="AT23117" s="690"/>
      <c r="AU23117" s="690"/>
    </row>
    <row r="23118" spans="46:47">
      <c r="AT23118" s="690"/>
      <c r="AU23118" s="690"/>
    </row>
    <row r="23119" spans="46:47">
      <c r="AT23119" s="690"/>
      <c r="AU23119" s="690"/>
    </row>
    <row r="23120" spans="46:47">
      <c r="AT23120" s="690"/>
      <c r="AU23120" s="690"/>
    </row>
    <row r="23121" spans="46:47">
      <c r="AT23121" s="690"/>
      <c r="AU23121" s="690"/>
    </row>
    <row r="23122" spans="46:47">
      <c r="AT23122" s="690"/>
      <c r="AU23122" s="690"/>
    </row>
    <row r="23123" spans="46:47">
      <c r="AT23123" s="690"/>
      <c r="AU23123" s="690"/>
    </row>
    <row r="23124" spans="46:47">
      <c r="AT23124" s="690"/>
      <c r="AU23124" s="690"/>
    </row>
    <row r="23125" spans="46:47">
      <c r="AT23125" s="690"/>
      <c r="AU23125" s="690"/>
    </row>
    <row r="23126" spans="46:47">
      <c r="AT23126" s="690"/>
      <c r="AU23126" s="690"/>
    </row>
    <row r="23127" spans="46:47">
      <c r="AT23127" s="690"/>
      <c r="AU23127" s="690"/>
    </row>
    <row r="23128" spans="46:47">
      <c r="AT23128" s="690"/>
      <c r="AU23128" s="690"/>
    </row>
    <row r="23129" spans="46:47">
      <c r="AT23129" s="690"/>
      <c r="AU23129" s="690"/>
    </row>
    <row r="23130" spans="46:47">
      <c r="AT23130" s="690"/>
      <c r="AU23130" s="690"/>
    </row>
    <row r="23131" spans="46:47">
      <c r="AT23131" s="690"/>
      <c r="AU23131" s="690"/>
    </row>
    <row r="23132" spans="46:47">
      <c r="AT23132" s="690"/>
      <c r="AU23132" s="690"/>
    </row>
    <row r="23133" spans="46:47">
      <c r="AT23133" s="690"/>
      <c r="AU23133" s="690"/>
    </row>
    <row r="23134" spans="46:47">
      <c r="AT23134" s="690"/>
      <c r="AU23134" s="690"/>
    </row>
    <row r="23135" spans="46:47">
      <c r="AT23135" s="690"/>
      <c r="AU23135" s="690"/>
    </row>
    <row r="23136" spans="46:47">
      <c r="AT23136" s="690"/>
      <c r="AU23136" s="690"/>
    </row>
    <row r="23137" spans="46:47">
      <c r="AT23137" s="690"/>
      <c r="AU23137" s="690"/>
    </row>
    <row r="23138" spans="46:47">
      <c r="AT23138" s="690"/>
      <c r="AU23138" s="690"/>
    </row>
    <row r="23139" spans="46:47">
      <c r="AT23139" s="690"/>
      <c r="AU23139" s="690"/>
    </row>
    <row r="23140" spans="46:47">
      <c r="AT23140" s="690"/>
      <c r="AU23140" s="690"/>
    </row>
    <row r="23141" spans="46:47">
      <c r="AT23141" s="690"/>
      <c r="AU23141" s="690"/>
    </row>
    <row r="23142" spans="46:47">
      <c r="AT23142" s="690"/>
      <c r="AU23142" s="690"/>
    </row>
    <row r="23143" spans="46:47">
      <c r="AT23143" s="690"/>
      <c r="AU23143" s="690"/>
    </row>
    <row r="23144" spans="46:47">
      <c r="AT23144" s="690"/>
      <c r="AU23144" s="690"/>
    </row>
    <row r="23145" spans="46:47">
      <c r="AT23145" s="690"/>
      <c r="AU23145" s="690"/>
    </row>
    <row r="23146" spans="46:47">
      <c r="AT23146" s="690"/>
      <c r="AU23146" s="690"/>
    </row>
    <row r="23147" spans="46:47">
      <c r="AT23147" s="690"/>
      <c r="AU23147" s="690"/>
    </row>
    <row r="23148" spans="46:47">
      <c r="AT23148" s="690"/>
      <c r="AU23148" s="690"/>
    </row>
    <row r="23149" spans="46:47">
      <c r="AT23149" s="690"/>
      <c r="AU23149" s="690"/>
    </row>
    <row r="23150" spans="46:47">
      <c r="AT23150" s="690"/>
      <c r="AU23150" s="690"/>
    </row>
    <row r="23151" spans="46:47">
      <c r="AT23151" s="690"/>
      <c r="AU23151" s="690"/>
    </row>
    <row r="23152" spans="46:47">
      <c r="AT23152" s="690"/>
      <c r="AU23152" s="690"/>
    </row>
    <row r="23153" spans="46:47">
      <c r="AT23153" s="690"/>
      <c r="AU23153" s="690"/>
    </row>
    <row r="23154" spans="46:47">
      <c r="AT23154" s="690"/>
      <c r="AU23154" s="690"/>
    </row>
    <row r="23155" spans="46:47">
      <c r="AT23155" s="690"/>
      <c r="AU23155" s="690"/>
    </row>
    <row r="23156" spans="46:47">
      <c r="AT23156" s="690"/>
      <c r="AU23156" s="690"/>
    </row>
    <row r="23157" spans="46:47">
      <c r="AT23157" s="690"/>
      <c r="AU23157" s="690"/>
    </row>
    <row r="23158" spans="46:47">
      <c r="AT23158" s="690"/>
      <c r="AU23158" s="690"/>
    </row>
    <row r="23159" spans="46:47">
      <c r="AT23159" s="690"/>
      <c r="AU23159" s="690"/>
    </row>
    <row r="23160" spans="46:47">
      <c r="AT23160" s="690"/>
      <c r="AU23160" s="690"/>
    </row>
    <row r="23161" spans="46:47">
      <c r="AT23161" s="690"/>
      <c r="AU23161" s="690"/>
    </row>
    <row r="23162" spans="46:47">
      <c r="AT23162" s="690"/>
      <c r="AU23162" s="690"/>
    </row>
    <row r="23163" spans="46:47">
      <c r="AT23163" s="690"/>
      <c r="AU23163" s="690"/>
    </row>
    <row r="23164" spans="46:47">
      <c r="AT23164" s="690"/>
      <c r="AU23164" s="690"/>
    </row>
    <row r="23165" spans="46:47">
      <c r="AT23165" s="690"/>
      <c r="AU23165" s="690"/>
    </row>
    <row r="23166" spans="46:47">
      <c r="AT23166" s="690"/>
      <c r="AU23166" s="690"/>
    </row>
    <row r="23167" spans="46:47">
      <c r="AT23167" s="690"/>
      <c r="AU23167" s="690"/>
    </row>
    <row r="23168" spans="46:47">
      <c r="AT23168" s="690"/>
      <c r="AU23168" s="690"/>
    </row>
    <row r="23169" spans="46:47">
      <c r="AT23169" s="690"/>
      <c r="AU23169" s="690"/>
    </row>
    <row r="23170" spans="46:47">
      <c r="AT23170" s="690"/>
      <c r="AU23170" s="690"/>
    </row>
    <row r="23171" spans="46:47">
      <c r="AT23171" s="690"/>
      <c r="AU23171" s="690"/>
    </row>
    <row r="23172" spans="46:47">
      <c r="AT23172" s="690"/>
      <c r="AU23172" s="690"/>
    </row>
    <row r="23173" spans="46:47">
      <c r="AT23173" s="690"/>
      <c r="AU23173" s="690"/>
    </row>
    <row r="23174" spans="46:47">
      <c r="AT23174" s="690"/>
      <c r="AU23174" s="690"/>
    </row>
    <row r="23175" spans="46:47">
      <c r="AT23175" s="690"/>
      <c r="AU23175" s="690"/>
    </row>
    <row r="23176" spans="46:47">
      <c r="AT23176" s="690"/>
      <c r="AU23176" s="690"/>
    </row>
    <row r="23177" spans="46:47">
      <c r="AT23177" s="690"/>
      <c r="AU23177" s="690"/>
    </row>
    <row r="23178" spans="46:47">
      <c r="AT23178" s="690"/>
      <c r="AU23178" s="690"/>
    </row>
    <row r="23179" spans="46:47">
      <c r="AT23179" s="690"/>
      <c r="AU23179" s="690"/>
    </row>
    <row r="23180" spans="46:47">
      <c r="AT23180" s="690"/>
      <c r="AU23180" s="690"/>
    </row>
    <row r="23181" spans="46:47">
      <c r="AT23181" s="690"/>
      <c r="AU23181" s="690"/>
    </row>
    <row r="23182" spans="46:47">
      <c r="AT23182" s="690"/>
      <c r="AU23182" s="690"/>
    </row>
    <row r="23183" spans="46:47">
      <c r="AT23183" s="690"/>
      <c r="AU23183" s="690"/>
    </row>
    <row r="23184" spans="46:47">
      <c r="AT23184" s="690"/>
      <c r="AU23184" s="690"/>
    </row>
    <row r="23185" spans="46:47">
      <c r="AT23185" s="690"/>
      <c r="AU23185" s="690"/>
    </row>
    <row r="23186" spans="46:47">
      <c r="AT23186" s="690"/>
      <c r="AU23186" s="690"/>
    </row>
    <row r="23187" spans="46:47">
      <c r="AT23187" s="690"/>
      <c r="AU23187" s="690"/>
    </row>
    <row r="23188" spans="46:47">
      <c r="AT23188" s="690"/>
      <c r="AU23188" s="690"/>
    </row>
    <row r="23189" spans="46:47">
      <c r="AT23189" s="690"/>
      <c r="AU23189" s="690"/>
    </row>
    <row r="23190" spans="46:47">
      <c r="AT23190" s="690"/>
      <c r="AU23190" s="690"/>
    </row>
    <row r="23191" spans="46:47">
      <c r="AT23191" s="690"/>
      <c r="AU23191" s="690"/>
    </row>
    <row r="23192" spans="46:47">
      <c r="AT23192" s="690"/>
      <c r="AU23192" s="690"/>
    </row>
    <row r="23193" spans="46:47">
      <c r="AT23193" s="690"/>
      <c r="AU23193" s="690"/>
    </row>
    <row r="23194" spans="46:47">
      <c r="AT23194" s="690"/>
      <c r="AU23194" s="690"/>
    </row>
    <row r="23195" spans="46:47">
      <c r="AT23195" s="690"/>
      <c r="AU23195" s="690"/>
    </row>
    <row r="23196" spans="46:47">
      <c r="AT23196" s="690"/>
      <c r="AU23196" s="690"/>
    </row>
    <row r="23197" spans="46:47">
      <c r="AT23197" s="690"/>
      <c r="AU23197" s="690"/>
    </row>
    <row r="23198" spans="46:47">
      <c r="AT23198" s="690"/>
      <c r="AU23198" s="690"/>
    </row>
    <row r="23199" spans="46:47">
      <c r="AT23199" s="690"/>
      <c r="AU23199" s="690"/>
    </row>
    <row r="23200" spans="46:47">
      <c r="AT23200" s="690"/>
      <c r="AU23200" s="690"/>
    </row>
    <row r="23201" spans="46:47">
      <c r="AT23201" s="690"/>
      <c r="AU23201" s="690"/>
    </row>
    <row r="23202" spans="46:47">
      <c r="AT23202" s="690"/>
      <c r="AU23202" s="690"/>
    </row>
    <row r="23203" spans="46:47">
      <c r="AT23203" s="690"/>
      <c r="AU23203" s="690"/>
    </row>
    <row r="23204" spans="46:47">
      <c r="AT23204" s="690"/>
      <c r="AU23204" s="690"/>
    </row>
    <row r="23205" spans="46:47">
      <c r="AT23205" s="690"/>
      <c r="AU23205" s="690"/>
    </row>
    <row r="23206" spans="46:47">
      <c r="AT23206" s="690"/>
      <c r="AU23206" s="690"/>
    </row>
    <row r="23207" spans="46:47">
      <c r="AT23207" s="690"/>
      <c r="AU23207" s="690"/>
    </row>
    <row r="23208" spans="46:47">
      <c r="AT23208" s="690"/>
      <c r="AU23208" s="690"/>
    </row>
    <row r="23209" spans="46:47">
      <c r="AT23209" s="690"/>
      <c r="AU23209" s="690"/>
    </row>
    <row r="23210" spans="46:47">
      <c r="AT23210" s="690"/>
      <c r="AU23210" s="690"/>
    </row>
    <row r="23211" spans="46:47">
      <c r="AT23211" s="690"/>
      <c r="AU23211" s="690"/>
    </row>
    <row r="23212" spans="46:47">
      <c r="AT23212" s="690"/>
      <c r="AU23212" s="690"/>
    </row>
    <row r="23213" spans="46:47">
      <c r="AT23213" s="690"/>
      <c r="AU23213" s="690"/>
    </row>
    <row r="23214" spans="46:47">
      <c r="AT23214" s="690"/>
      <c r="AU23214" s="690"/>
    </row>
    <row r="23215" spans="46:47">
      <c r="AT23215" s="690"/>
      <c r="AU23215" s="690"/>
    </row>
    <row r="23216" spans="46:47">
      <c r="AT23216" s="690"/>
      <c r="AU23216" s="690"/>
    </row>
    <row r="23217" spans="46:47">
      <c r="AT23217" s="690"/>
      <c r="AU23217" s="690"/>
    </row>
    <row r="23218" spans="46:47">
      <c r="AT23218" s="690"/>
      <c r="AU23218" s="690"/>
    </row>
    <row r="23219" spans="46:47">
      <c r="AT23219" s="690"/>
      <c r="AU23219" s="690"/>
    </row>
    <row r="23220" spans="46:47">
      <c r="AT23220" s="690"/>
      <c r="AU23220" s="690"/>
    </row>
    <row r="23221" spans="46:47">
      <c r="AT23221" s="690"/>
      <c r="AU23221" s="690"/>
    </row>
    <row r="23222" spans="46:47">
      <c r="AT23222" s="690"/>
      <c r="AU23222" s="690"/>
    </row>
    <row r="23223" spans="46:47">
      <c r="AT23223" s="690"/>
      <c r="AU23223" s="690"/>
    </row>
    <row r="23224" spans="46:47">
      <c r="AT23224" s="690"/>
      <c r="AU23224" s="690"/>
    </row>
    <row r="23225" spans="46:47">
      <c r="AT23225" s="690"/>
      <c r="AU23225" s="690"/>
    </row>
    <row r="23226" spans="46:47">
      <c r="AT23226" s="690"/>
      <c r="AU23226" s="690"/>
    </row>
    <row r="23227" spans="46:47">
      <c r="AT23227" s="690"/>
      <c r="AU23227" s="690"/>
    </row>
    <row r="23228" spans="46:47">
      <c r="AT23228" s="690"/>
      <c r="AU23228" s="690"/>
    </row>
    <row r="23229" spans="46:47">
      <c r="AT23229" s="690"/>
      <c r="AU23229" s="690"/>
    </row>
    <row r="23230" spans="46:47">
      <c r="AT23230" s="690"/>
      <c r="AU23230" s="690"/>
    </row>
    <row r="23231" spans="46:47">
      <c r="AT23231" s="690"/>
      <c r="AU23231" s="690"/>
    </row>
    <row r="23232" spans="46:47">
      <c r="AT23232" s="690"/>
      <c r="AU23232" s="690"/>
    </row>
    <row r="23233" spans="46:47">
      <c r="AT23233" s="690"/>
      <c r="AU23233" s="690"/>
    </row>
    <row r="23234" spans="46:47">
      <c r="AT23234" s="690"/>
      <c r="AU23234" s="690"/>
    </row>
    <row r="23235" spans="46:47">
      <c r="AT23235" s="690"/>
      <c r="AU23235" s="690"/>
    </row>
    <row r="23236" spans="46:47">
      <c r="AT23236" s="690"/>
      <c r="AU23236" s="690"/>
    </row>
    <row r="23237" spans="46:47">
      <c r="AT23237" s="690"/>
      <c r="AU23237" s="690"/>
    </row>
    <row r="23238" spans="46:47">
      <c r="AT23238" s="690"/>
      <c r="AU23238" s="690"/>
    </row>
    <row r="23239" spans="46:47">
      <c r="AT23239" s="690"/>
      <c r="AU23239" s="690"/>
    </row>
    <row r="23240" spans="46:47">
      <c r="AT23240" s="690"/>
      <c r="AU23240" s="690"/>
    </row>
    <row r="23241" spans="46:47">
      <c r="AT23241" s="690"/>
      <c r="AU23241" s="690"/>
    </row>
    <row r="23242" spans="46:47">
      <c r="AT23242" s="690"/>
      <c r="AU23242" s="690"/>
    </row>
    <row r="23243" spans="46:47">
      <c r="AT23243" s="690"/>
      <c r="AU23243" s="690"/>
    </row>
    <row r="23244" spans="46:47">
      <c r="AT23244" s="690"/>
      <c r="AU23244" s="690"/>
    </row>
    <row r="23245" spans="46:47">
      <c r="AT23245" s="690"/>
      <c r="AU23245" s="690"/>
    </row>
    <row r="23246" spans="46:47">
      <c r="AT23246" s="690"/>
      <c r="AU23246" s="690"/>
    </row>
    <row r="23247" spans="46:47">
      <c r="AT23247" s="690"/>
      <c r="AU23247" s="690"/>
    </row>
    <row r="23248" spans="46:47">
      <c r="AT23248" s="690"/>
      <c r="AU23248" s="690"/>
    </row>
    <row r="23249" spans="46:47">
      <c r="AT23249" s="690"/>
      <c r="AU23249" s="690"/>
    </row>
    <row r="23250" spans="46:47">
      <c r="AT23250" s="690"/>
      <c r="AU23250" s="690"/>
    </row>
    <row r="23251" spans="46:47">
      <c r="AT23251" s="690"/>
      <c r="AU23251" s="690"/>
    </row>
    <row r="23252" spans="46:47">
      <c r="AT23252" s="690"/>
      <c r="AU23252" s="690"/>
    </row>
    <row r="23253" spans="46:47">
      <c r="AT23253" s="690"/>
      <c r="AU23253" s="690"/>
    </row>
    <row r="23254" spans="46:47">
      <c r="AT23254" s="690"/>
      <c r="AU23254" s="690"/>
    </row>
    <row r="23255" spans="46:47">
      <c r="AT23255" s="690"/>
      <c r="AU23255" s="690"/>
    </row>
    <row r="23256" spans="46:47">
      <c r="AT23256" s="690"/>
      <c r="AU23256" s="690"/>
    </row>
    <row r="23257" spans="46:47">
      <c r="AT23257" s="690"/>
      <c r="AU23257" s="690"/>
    </row>
    <row r="23258" spans="46:47">
      <c r="AT23258" s="690"/>
      <c r="AU23258" s="690"/>
    </row>
    <row r="23259" spans="46:47">
      <c r="AT23259" s="690"/>
      <c r="AU23259" s="690"/>
    </row>
    <row r="23260" spans="46:47">
      <c r="AT23260" s="690"/>
      <c r="AU23260" s="690"/>
    </row>
    <row r="23261" spans="46:47">
      <c r="AT23261" s="690"/>
      <c r="AU23261" s="690"/>
    </row>
    <row r="23262" spans="46:47">
      <c r="AT23262" s="690"/>
      <c r="AU23262" s="690"/>
    </row>
    <row r="23263" spans="46:47">
      <c r="AT23263" s="690"/>
      <c r="AU23263" s="690"/>
    </row>
    <row r="23264" spans="46:47">
      <c r="AT23264" s="690"/>
      <c r="AU23264" s="690"/>
    </row>
    <row r="23265" spans="46:47">
      <c r="AT23265" s="690"/>
      <c r="AU23265" s="690"/>
    </row>
    <row r="23266" spans="46:47">
      <c r="AT23266" s="690"/>
      <c r="AU23266" s="690"/>
    </row>
    <row r="23267" spans="46:47">
      <c r="AT23267" s="690"/>
      <c r="AU23267" s="690"/>
    </row>
    <row r="23268" spans="46:47">
      <c r="AT23268" s="690"/>
      <c r="AU23268" s="690"/>
    </row>
    <row r="23269" spans="46:47">
      <c r="AT23269" s="690"/>
      <c r="AU23269" s="690"/>
    </row>
    <row r="23270" spans="46:47">
      <c r="AT23270" s="690"/>
      <c r="AU23270" s="690"/>
    </row>
    <row r="23271" spans="46:47">
      <c r="AT23271" s="690"/>
      <c r="AU23271" s="690"/>
    </row>
    <row r="23272" spans="46:47">
      <c r="AT23272" s="690"/>
      <c r="AU23272" s="690"/>
    </row>
    <row r="23273" spans="46:47">
      <c r="AT23273" s="690"/>
      <c r="AU23273" s="690"/>
    </row>
    <row r="23274" spans="46:47">
      <c r="AT23274" s="690"/>
      <c r="AU23274" s="690"/>
    </row>
    <row r="23275" spans="46:47">
      <c r="AT23275" s="690"/>
      <c r="AU23275" s="690"/>
    </row>
    <row r="23276" spans="46:47">
      <c r="AT23276" s="690"/>
      <c r="AU23276" s="690"/>
    </row>
    <row r="23277" spans="46:47">
      <c r="AT23277" s="690"/>
      <c r="AU23277" s="690"/>
    </row>
    <row r="23278" spans="46:47">
      <c r="AT23278" s="690"/>
      <c r="AU23278" s="690"/>
    </row>
    <row r="23279" spans="46:47">
      <c r="AT23279" s="690"/>
      <c r="AU23279" s="690"/>
    </row>
    <row r="23280" spans="46:47">
      <c r="AT23280" s="690"/>
      <c r="AU23280" s="690"/>
    </row>
    <row r="23281" spans="46:47">
      <c r="AT23281" s="690"/>
      <c r="AU23281" s="690"/>
    </row>
    <row r="23282" spans="46:47">
      <c r="AT23282" s="690"/>
      <c r="AU23282" s="690"/>
    </row>
    <row r="23283" spans="46:47">
      <c r="AT23283" s="690"/>
      <c r="AU23283" s="690"/>
    </row>
    <row r="23284" spans="46:47">
      <c r="AT23284" s="690"/>
      <c r="AU23284" s="690"/>
    </row>
    <row r="23285" spans="46:47">
      <c r="AT23285" s="690"/>
      <c r="AU23285" s="690"/>
    </row>
    <row r="23286" spans="46:47">
      <c r="AT23286" s="690"/>
      <c r="AU23286" s="690"/>
    </row>
    <row r="23287" spans="46:47">
      <c r="AT23287" s="690"/>
      <c r="AU23287" s="690"/>
    </row>
    <row r="23288" spans="46:47">
      <c r="AT23288" s="690"/>
      <c r="AU23288" s="690"/>
    </row>
    <row r="23289" spans="46:47">
      <c r="AT23289" s="690"/>
      <c r="AU23289" s="690"/>
    </row>
    <row r="23290" spans="46:47">
      <c r="AT23290" s="690"/>
      <c r="AU23290" s="690"/>
    </row>
    <row r="23291" spans="46:47">
      <c r="AT23291" s="690"/>
      <c r="AU23291" s="690"/>
    </row>
    <row r="23292" spans="46:47">
      <c r="AT23292" s="690"/>
      <c r="AU23292" s="690"/>
    </row>
    <row r="23293" spans="46:47">
      <c r="AT23293" s="690"/>
      <c r="AU23293" s="690"/>
    </row>
    <row r="23294" spans="46:47">
      <c r="AT23294" s="690"/>
      <c r="AU23294" s="690"/>
    </row>
    <row r="23295" spans="46:47">
      <c r="AT23295" s="690"/>
      <c r="AU23295" s="690"/>
    </row>
    <row r="23296" spans="46:47">
      <c r="AT23296" s="690"/>
      <c r="AU23296" s="690"/>
    </row>
    <row r="23297" spans="46:47">
      <c r="AT23297" s="690"/>
      <c r="AU23297" s="690"/>
    </row>
    <row r="23298" spans="46:47">
      <c r="AT23298" s="690"/>
      <c r="AU23298" s="690"/>
    </row>
    <row r="23299" spans="46:47">
      <c r="AT23299" s="690"/>
      <c r="AU23299" s="690"/>
    </row>
    <row r="23300" spans="46:47">
      <c r="AT23300" s="690"/>
      <c r="AU23300" s="690"/>
    </row>
    <row r="23301" spans="46:47">
      <c r="AT23301" s="690"/>
      <c r="AU23301" s="690"/>
    </row>
    <row r="23302" spans="46:47">
      <c r="AT23302" s="690"/>
      <c r="AU23302" s="690"/>
    </row>
    <row r="23303" spans="46:47">
      <c r="AT23303" s="690"/>
      <c r="AU23303" s="690"/>
    </row>
    <row r="23304" spans="46:47">
      <c r="AT23304" s="690"/>
      <c r="AU23304" s="690"/>
    </row>
    <row r="23305" spans="46:47">
      <c r="AT23305" s="690"/>
      <c r="AU23305" s="690"/>
    </row>
    <row r="23306" spans="46:47">
      <c r="AT23306" s="690"/>
      <c r="AU23306" s="690"/>
    </row>
    <row r="23307" spans="46:47">
      <c r="AT23307" s="690"/>
      <c r="AU23307" s="690"/>
    </row>
    <row r="23308" spans="46:47">
      <c r="AT23308" s="690"/>
      <c r="AU23308" s="690"/>
    </row>
    <row r="23309" spans="46:47">
      <c r="AT23309" s="690"/>
      <c r="AU23309" s="690"/>
    </row>
    <row r="23310" spans="46:47">
      <c r="AT23310" s="690"/>
      <c r="AU23310" s="690"/>
    </row>
    <row r="23311" spans="46:47">
      <c r="AT23311" s="690"/>
      <c r="AU23311" s="690"/>
    </row>
    <row r="23312" spans="46:47">
      <c r="AT23312" s="690"/>
      <c r="AU23312" s="690"/>
    </row>
    <row r="23313" spans="46:47">
      <c r="AT23313" s="690"/>
      <c r="AU23313" s="690"/>
    </row>
    <row r="23314" spans="46:47">
      <c r="AT23314" s="690"/>
      <c r="AU23314" s="690"/>
    </row>
    <row r="23315" spans="46:47">
      <c r="AT23315" s="690"/>
      <c r="AU23315" s="690"/>
    </row>
    <row r="23316" spans="46:47">
      <c r="AT23316" s="690"/>
      <c r="AU23316" s="690"/>
    </row>
    <row r="23317" spans="46:47">
      <c r="AT23317" s="690"/>
      <c r="AU23317" s="690"/>
    </row>
    <row r="23318" spans="46:47">
      <c r="AT23318" s="690"/>
      <c r="AU23318" s="690"/>
    </row>
    <row r="23319" spans="46:47">
      <c r="AT23319" s="690"/>
      <c r="AU23319" s="690"/>
    </row>
    <row r="23320" spans="46:47">
      <c r="AT23320" s="690"/>
      <c r="AU23320" s="690"/>
    </row>
    <row r="23321" spans="46:47">
      <c r="AT23321" s="690"/>
      <c r="AU23321" s="690"/>
    </row>
    <row r="23322" spans="46:47">
      <c r="AT23322" s="690"/>
      <c r="AU23322" s="690"/>
    </row>
    <row r="23323" spans="46:47">
      <c r="AT23323" s="690"/>
      <c r="AU23323" s="690"/>
    </row>
    <row r="23324" spans="46:47">
      <c r="AT23324" s="690"/>
      <c r="AU23324" s="690"/>
    </row>
    <row r="23325" spans="46:47">
      <c r="AT23325" s="690"/>
      <c r="AU23325" s="690"/>
    </row>
    <row r="23326" spans="46:47">
      <c r="AT23326" s="690"/>
      <c r="AU23326" s="690"/>
    </row>
    <row r="23327" spans="46:47">
      <c r="AT23327" s="690"/>
      <c r="AU23327" s="690"/>
    </row>
    <row r="23328" spans="46:47">
      <c r="AT23328" s="690"/>
      <c r="AU23328" s="690"/>
    </row>
    <row r="23329" spans="46:47">
      <c r="AT23329" s="690"/>
      <c r="AU23329" s="690"/>
    </row>
    <row r="23330" spans="46:47">
      <c r="AT23330" s="690"/>
      <c r="AU23330" s="690"/>
    </row>
    <row r="23331" spans="46:47">
      <c r="AT23331" s="690"/>
      <c r="AU23331" s="690"/>
    </row>
    <row r="23332" spans="46:47">
      <c r="AT23332" s="690"/>
      <c r="AU23332" s="690"/>
    </row>
    <row r="23333" spans="46:47">
      <c r="AT23333" s="690"/>
      <c r="AU23333" s="690"/>
    </row>
    <row r="23334" spans="46:47">
      <c r="AT23334" s="690"/>
      <c r="AU23334" s="690"/>
    </row>
    <row r="23335" spans="46:47">
      <c r="AT23335" s="690"/>
      <c r="AU23335" s="690"/>
    </row>
    <row r="23336" spans="46:47">
      <c r="AT23336" s="690"/>
      <c r="AU23336" s="690"/>
    </row>
    <row r="23337" spans="46:47">
      <c r="AT23337" s="690"/>
      <c r="AU23337" s="690"/>
    </row>
    <row r="23338" spans="46:47">
      <c r="AT23338" s="690"/>
      <c r="AU23338" s="690"/>
    </row>
    <row r="23339" spans="46:47">
      <c r="AT23339" s="690"/>
      <c r="AU23339" s="690"/>
    </row>
    <row r="23340" spans="46:47">
      <c r="AT23340" s="690"/>
      <c r="AU23340" s="690"/>
    </row>
    <row r="23341" spans="46:47">
      <c r="AT23341" s="690"/>
      <c r="AU23341" s="690"/>
    </row>
    <row r="23342" spans="46:47">
      <c r="AT23342" s="690"/>
      <c r="AU23342" s="690"/>
    </row>
    <row r="23343" spans="46:47">
      <c r="AT23343" s="690"/>
      <c r="AU23343" s="690"/>
    </row>
    <row r="23344" spans="46:47">
      <c r="AT23344" s="690"/>
      <c r="AU23344" s="690"/>
    </row>
    <row r="23345" spans="46:47">
      <c r="AT23345" s="690"/>
      <c r="AU23345" s="690"/>
    </row>
    <row r="23346" spans="46:47">
      <c r="AT23346" s="690"/>
      <c r="AU23346" s="690"/>
    </row>
    <row r="23347" spans="46:47">
      <c r="AT23347" s="690"/>
      <c r="AU23347" s="690"/>
    </row>
    <row r="23348" spans="46:47">
      <c r="AT23348" s="690"/>
      <c r="AU23348" s="690"/>
    </row>
    <row r="23349" spans="46:47">
      <c r="AT23349" s="690"/>
      <c r="AU23349" s="690"/>
    </row>
    <row r="23350" spans="46:47">
      <c r="AT23350" s="690"/>
      <c r="AU23350" s="690"/>
    </row>
    <row r="23351" spans="46:47">
      <c r="AT23351" s="690"/>
      <c r="AU23351" s="690"/>
    </row>
    <row r="23352" spans="46:47">
      <c r="AT23352" s="690"/>
      <c r="AU23352" s="690"/>
    </row>
    <row r="23353" spans="46:47">
      <c r="AT23353" s="690"/>
      <c r="AU23353" s="690"/>
    </row>
    <row r="23354" spans="46:47">
      <c r="AT23354" s="690"/>
      <c r="AU23354" s="690"/>
    </row>
    <row r="23355" spans="46:47">
      <c r="AT23355" s="690"/>
      <c r="AU23355" s="690"/>
    </row>
    <row r="23356" spans="46:47">
      <c r="AT23356" s="690"/>
      <c r="AU23356" s="690"/>
    </row>
    <row r="23357" spans="46:47">
      <c r="AT23357" s="690"/>
      <c r="AU23357" s="690"/>
    </row>
    <row r="23358" spans="46:47">
      <c r="AT23358" s="690"/>
      <c r="AU23358" s="690"/>
    </row>
    <row r="23359" spans="46:47">
      <c r="AT23359" s="690"/>
      <c r="AU23359" s="690"/>
    </row>
    <row r="23360" spans="46:47">
      <c r="AT23360" s="690"/>
      <c r="AU23360" s="690"/>
    </row>
    <row r="23361" spans="46:47">
      <c r="AT23361" s="690"/>
      <c r="AU23361" s="690"/>
    </row>
    <row r="23362" spans="46:47">
      <c r="AT23362" s="690"/>
      <c r="AU23362" s="690"/>
    </row>
    <row r="23363" spans="46:47">
      <c r="AT23363" s="690"/>
      <c r="AU23363" s="690"/>
    </row>
    <row r="23364" spans="46:47">
      <c r="AT23364" s="690"/>
      <c r="AU23364" s="690"/>
    </row>
    <row r="23365" spans="46:47">
      <c r="AT23365" s="690"/>
      <c r="AU23365" s="690"/>
    </row>
    <row r="23366" spans="46:47">
      <c r="AT23366" s="690"/>
      <c r="AU23366" s="690"/>
    </row>
    <row r="23367" spans="46:47">
      <c r="AT23367" s="690"/>
      <c r="AU23367" s="690"/>
    </row>
    <row r="23368" spans="46:47">
      <c r="AT23368" s="690"/>
      <c r="AU23368" s="690"/>
    </row>
    <row r="23369" spans="46:47">
      <c r="AT23369" s="690"/>
      <c r="AU23369" s="690"/>
    </row>
    <row r="23370" spans="46:47">
      <c r="AT23370" s="690"/>
      <c r="AU23370" s="690"/>
    </row>
    <row r="23371" spans="46:47">
      <c r="AT23371" s="690"/>
      <c r="AU23371" s="690"/>
    </row>
    <row r="23372" spans="46:47">
      <c r="AT23372" s="690"/>
      <c r="AU23372" s="690"/>
    </row>
    <row r="23373" spans="46:47">
      <c r="AT23373" s="690"/>
      <c r="AU23373" s="690"/>
    </row>
    <row r="23374" spans="46:47">
      <c r="AT23374" s="690"/>
      <c r="AU23374" s="690"/>
    </row>
    <row r="23375" spans="46:47">
      <c r="AT23375" s="690"/>
      <c r="AU23375" s="690"/>
    </row>
    <row r="23376" spans="46:47">
      <c r="AT23376" s="690"/>
      <c r="AU23376" s="690"/>
    </row>
    <row r="23377" spans="46:47">
      <c r="AT23377" s="690"/>
      <c r="AU23377" s="690"/>
    </row>
    <row r="23378" spans="46:47">
      <c r="AT23378" s="690"/>
      <c r="AU23378" s="690"/>
    </row>
    <row r="23379" spans="46:47">
      <c r="AT23379" s="690"/>
      <c r="AU23379" s="690"/>
    </row>
    <row r="23380" spans="46:47">
      <c r="AT23380" s="690"/>
      <c r="AU23380" s="690"/>
    </row>
    <row r="23381" spans="46:47">
      <c r="AT23381" s="690"/>
      <c r="AU23381" s="690"/>
    </row>
    <row r="23382" spans="46:47">
      <c r="AT23382" s="690"/>
      <c r="AU23382" s="690"/>
    </row>
    <row r="23383" spans="46:47">
      <c r="AT23383" s="690"/>
      <c r="AU23383" s="690"/>
    </row>
    <row r="23384" spans="46:47">
      <c r="AT23384" s="690"/>
      <c r="AU23384" s="690"/>
    </row>
    <row r="23385" spans="46:47">
      <c r="AT23385" s="690"/>
      <c r="AU23385" s="690"/>
    </row>
    <row r="23386" spans="46:47">
      <c r="AT23386" s="690"/>
      <c r="AU23386" s="690"/>
    </row>
    <row r="23387" spans="46:47">
      <c r="AT23387" s="690"/>
      <c r="AU23387" s="690"/>
    </row>
    <row r="23388" spans="46:47">
      <c r="AT23388" s="690"/>
      <c r="AU23388" s="690"/>
    </row>
    <row r="23389" spans="46:47">
      <c r="AT23389" s="690"/>
      <c r="AU23389" s="690"/>
    </row>
    <row r="23390" spans="46:47">
      <c r="AT23390" s="690"/>
      <c r="AU23390" s="690"/>
    </row>
    <row r="23391" spans="46:47">
      <c r="AT23391" s="690"/>
      <c r="AU23391" s="690"/>
    </row>
    <row r="23392" spans="46:47">
      <c r="AT23392" s="690"/>
      <c r="AU23392" s="690"/>
    </row>
    <row r="23393" spans="46:47">
      <c r="AT23393" s="690"/>
      <c r="AU23393" s="690"/>
    </row>
    <row r="23394" spans="46:47">
      <c r="AT23394" s="690"/>
      <c r="AU23394" s="690"/>
    </row>
    <row r="23395" spans="46:47">
      <c r="AT23395" s="690"/>
      <c r="AU23395" s="690"/>
    </row>
    <row r="23396" spans="46:47">
      <c r="AT23396" s="690"/>
      <c r="AU23396" s="690"/>
    </row>
    <row r="23397" spans="46:47">
      <c r="AT23397" s="690"/>
      <c r="AU23397" s="690"/>
    </row>
    <row r="23398" spans="46:47">
      <c r="AT23398" s="690"/>
      <c r="AU23398" s="690"/>
    </row>
    <row r="23399" spans="46:47">
      <c r="AT23399" s="690"/>
      <c r="AU23399" s="690"/>
    </row>
    <row r="23400" spans="46:47">
      <c r="AT23400" s="690"/>
      <c r="AU23400" s="690"/>
    </row>
    <row r="23401" spans="46:47">
      <c r="AT23401" s="690"/>
      <c r="AU23401" s="690"/>
    </row>
    <row r="23402" spans="46:47">
      <c r="AT23402" s="690"/>
      <c r="AU23402" s="690"/>
    </row>
    <row r="23403" spans="46:47">
      <c r="AT23403" s="690"/>
      <c r="AU23403" s="690"/>
    </row>
    <row r="23404" spans="46:47">
      <c r="AT23404" s="690"/>
      <c r="AU23404" s="690"/>
    </row>
    <row r="23405" spans="46:47">
      <c r="AT23405" s="690"/>
      <c r="AU23405" s="690"/>
    </row>
    <row r="23406" spans="46:47">
      <c r="AT23406" s="690"/>
      <c r="AU23406" s="690"/>
    </row>
    <row r="23407" spans="46:47">
      <c r="AT23407" s="690"/>
      <c r="AU23407" s="690"/>
    </row>
    <row r="23408" spans="46:47">
      <c r="AT23408" s="690"/>
      <c r="AU23408" s="690"/>
    </row>
    <row r="23409" spans="46:47">
      <c r="AT23409" s="690"/>
      <c r="AU23409" s="690"/>
    </row>
    <row r="23410" spans="46:47">
      <c r="AT23410" s="690"/>
      <c r="AU23410" s="690"/>
    </row>
    <row r="23411" spans="46:47">
      <c r="AT23411" s="690"/>
      <c r="AU23411" s="690"/>
    </row>
    <row r="23412" spans="46:47">
      <c r="AT23412" s="690"/>
      <c r="AU23412" s="690"/>
    </row>
    <row r="23413" spans="46:47">
      <c r="AT23413" s="690"/>
      <c r="AU23413" s="690"/>
    </row>
    <row r="23414" spans="46:47">
      <c r="AT23414" s="690"/>
      <c r="AU23414" s="690"/>
    </row>
    <row r="23415" spans="46:47">
      <c r="AT23415" s="690"/>
      <c r="AU23415" s="690"/>
    </row>
    <row r="23416" spans="46:47">
      <c r="AT23416" s="690"/>
      <c r="AU23416" s="690"/>
    </row>
    <row r="23417" spans="46:47">
      <c r="AT23417" s="690"/>
      <c r="AU23417" s="690"/>
    </row>
    <row r="23418" spans="46:47">
      <c r="AT23418" s="690"/>
      <c r="AU23418" s="690"/>
    </row>
    <row r="23419" spans="46:47">
      <c r="AT23419" s="690"/>
      <c r="AU23419" s="690"/>
    </row>
    <row r="23420" spans="46:47">
      <c r="AT23420" s="690"/>
      <c r="AU23420" s="690"/>
    </row>
    <row r="23421" spans="46:47">
      <c r="AT23421" s="690"/>
      <c r="AU23421" s="690"/>
    </row>
    <row r="23422" spans="46:47">
      <c r="AT23422" s="690"/>
      <c r="AU23422" s="690"/>
    </row>
    <row r="23423" spans="46:47">
      <c r="AT23423" s="690"/>
      <c r="AU23423" s="690"/>
    </row>
    <row r="23424" spans="46:47">
      <c r="AT23424" s="690"/>
      <c r="AU23424" s="690"/>
    </row>
    <row r="23425" spans="46:47">
      <c r="AT23425" s="690"/>
      <c r="AU23425" s="690"/>
    </row>
    <row r="23426" spans="46:47">
      <c r="AT23426" s="690"/>
      <c r="AU23426" s="690"/>
    </row>
    <row r="23427" spans="46:47">
      <c r="AT23427" s="690"/>
      <c r="AU23427" s="690"/>
    </row>
    <row r="23428" spans="46:47">
      <c r="AT23428" s="690"/>
      <c r="AU23428" s="690"/>
    </row>
    <row r="23429" spans="46:47">
      <c r="AT23429" s="690"/>
      <c r="AU23429" s="690"/>
    </row>
    <row r="23430" spans="46:47">
      <c r="AT23430" s="690"/>
      <c r="AU23430" s="690"/>
    </row>
    <row r="23431" spans="46:47">
      <c r="AT23431" s="690"/>
      <c r="AU23431" s="690"/>
    </row>
    <row r="23432" spans="46:47">
      <c r="AT23432" s="690"/>
      <c r="AU23432" s="690"/>
    </row>
    <row r="23433" spans="46:47">
      <c r="AT23433" s="690"/>
      <c r="AU23433" s="690"/>
    </row>
    <row r="23434" spans="46:47">
      <c r="AT23434" s="690"/>
      <c r="AU23434" s="690"/>
    </row>
    <row r="23435" spans="46:47">
      <c r="AT23435" s="690"/>
      <c r="AU23435" s="690"/>
    </row>
    <row r="23436" spans="46:47">
      <c r="AT23436" s="690"/>
      <c r="AU23436" s="690"/>
    </row>
    <row r="23437" spans="46:47">
      <c r="AT23437" s="690"/>
      <c r="AU23437" s="690"/>
    </row>
    <row r="23438" spans="46:47">
      <c r="AT23438" s="690"/>
      <c r="AU23438" s="690"/>
    </row>
    <row r="23439" spans="46:47">
      <c r="AT23439" s="690"/>
      <c r="AU23439" s="690"/>
    </row>
    <row r="23440" spans="46:47">
      <c r="AT23440" s="690"/>
      <c r="AU23440" s="690"/>
    </row>
    <row r="23441" spans="46:47">
      <c r="AT23441" s="690"/>
      <c r="AU23441" s="690"/>
    </row>
    <row r="23442" spans="46:47">
      <c r="AT23442" s="690"/>
      <c r="AU23442" s="690"/>
    </row>
    <row r="23443" spans="46:47">
      <c r="AT23443" s="690"/>
      <c r="AU23443" s="690"/>
    </row>
    <row r="23444" spans="46:47">
      <c r="AT23444" s="690"/>
      <c r="AU23444" s="690"/>
    </row>
    <row r="23445" spans="46:47">
      <c r="AT23445" s="690"/>
      <c r="AU23445" s="690"/>
    </row>
    <row r="23446" spans="46:47">
      <c r="AT23446" s="690"/>
      <c r="AU23446" s="690"/>
    </row>
    <row r="23447" spans="46:47">
      <c r="AT23447" s="690"/>
      <c r="AU23447" s="690"/>
    </row>
    <row r="23448" spans="46:47">
      <c r="AT23448" s="690"/>
      <c r="AU23448" s="690"/>
    </row>
    <row r="23449" spans="46:47">
      <c r="AT23449" s="690"/>
      <c r="AU23449" s="690"/>
    </row>
    <row r="23450" spans="46:47">
      <c r="AT23450" s="690"/>
      <c r="AU23450" s="690"/>
    </row>
    <row r="23451" spans="46:47">
      <c r="AT23451" s="690"/>
      <c r="AU23451" s="690"/>
    </row>
    <row r="23452" spans="46:47">
      <c r="AT23452" s="690"/>
      <c r="AU23452" s="690"/>
    </row>
    <row r="23453" spans="46:47">
      <c r="AT23453" s="690"/>
      <c r="AU23453" s="690"/>
    </row>
    <row r="23454" spans="46:47">
      <c r="AT23454" s="690"/>
      <c r="AU23454" s="690"/>
    </row>
    <row r="23455" spans="46:47">
      <c r="AT23455" s="690"/>
      <c r="AU23455" s="690"/>
    </row>
    <row r="23456" spans="46:47">
      <c r="AT23456" s="690"/>
      <c r="AU23456" s="690"/>
    </row>
    <row r="23457" spans="46:47">
      <c r="AT23457" s="690"/>
      <c r="AU23457" s="690"/>
    </row>
    <row r="23458" spans="46:47">
      <c r="AT23458" s="690"/>
      <c r="AU23458" s="690"/>
    </row>
    <row r="23459" spans="46:47">
      <c r="AT23459" s="690"/>
      <c r="AU23459" s="690"/>
    </row>
    <row r="23460" spans="46:47">
      <c r="AT23460" s="690"/>
      <c r="AU23460" s="690"/>
    </row>
    <row r="23461" spans="46:47">
      <c r="AT23461" s="690"/>
      <c r="AU23461" s="690"/>
    </row>
    <row r="23462" spans="46:47">
      <c r="AT23462" s="690"/>
      <c r="AU23462" s="690"/>
    </row>
    <row r="23463" spans="46:47">
      <c r="AT23463" s="690"/>
      <c r="AU23463" s="690"/>
    </row>
    <row r="23464" spans="46:47">
      <c r="AT23464" s="690"/>
      <c r="AU23464" s="690"/>
    </row>
    <row r="23465" spans="46:47">
      <c r="AT23465" s="690"/>
      <c r="AU23465" s="690"/>
    </row>
    <row r="23466" spans="46:47">
      <c r="AT23466" s="690"/>
      <c r="AU23466" s="690"/>
    </row>
    <row r="23467" spans="46:47">
      <c r="AT23467" s="690"/>
      <c r="AU23467" s="690"/>
    </row>
    <row r="23468" spans="46:47">
      <c r="AT23468" s="690"/>
      <c r="AU23468" s="690"/>
    </row>
    <row r="23469" spans="46:47">
      <c r="AT23469" s="690"/>
      <c r="AU23469" s="690"/>
    </row>
    <row r="23470" spans="46:47">
      <c r="AT23470" s="690"/>
      <c r="AU23470" s="690"/>
    </row>
    <row r="23471" spans="46:47">
      <c r="AT23471" s="690"/>
      <c r="AU23471" s="690"/>
    </row>
    <row r="23472" spans="46:47">
      <c r="AT23472" s="690"/>
      <c r="AU23472" s="690"/>
    </row>
    <row r="23473" spans="46:47">
      <c r="AT23473" s="690"/>
      <c r="AU23473" s="690"/>
    </row>
    <row r="23474" spans="46:47">
      <c r="AT23474" s="690"/>
      <c r="AU23474" s="690"/>
    </row>
    <row r="23475" spans="46:47">
      <c r="AT23475" s="690"/>
      <c r="AU23475" s="690"/>
    </row>
    <row r="23476" spans="46:47">
      <c r="AT23476" s="690"/>
      <c r="AU23476" s="690"/>
    </row>
    <row r="23477" spans="46:47">
      <c r="AT23477" s="690"/>
      <c r="AU23477" s="690"/>
    </row>
    <row r="23478" spans="46:47">
      <c r="AT23478" s="690"/>
      <c r="AU23478" s="690"/>
    </row>
    <row r="23479" spans="46:47">
      <c r="AT23479" s="690"/>
      <c r="AU23479" s="690"/>
    </row>
    <row r="23480" spans="46:47">
      <c r="AT23480" s="690"/>
      <c r="AU23480" s="690"/>
    </row>
    <row r="23481" spans="46:47">
      <c r="AT23481" s="690"/>
      <c r="AU23481" s="690"/>
    </row>
    <row r="23482" spans="46:47">
      <c r="AT23482" s="690"/>
      <c r="AU23482" s="690"/>
    </row>
    <row r="23483" spans="46:47">
      <c r="AT23483" s="690"/>
      <c r="AU23483" s="690"/>
    </row>
    <row r="23484" spans="46:47">
      <c r="AT23484" s="690"/>
      <c r="AU23484" s="690"/>
    </row>
    <row r="23485" spans="46:47">
      <c r="AT23485" s="690"/>
      <c r="AU23485" s="690"/>
    </row>
    <row r="23486" spans="46:47">
      <c r="AT23486" s="690"/>
      <c r="AU23486" s="690"/>
    </row>
    <row r="23487" spans="46:47">
      <c r="AT23487" s="690"/>
      <c r="AU23487" s="690"/>
    </row>
    <row r="23488" spans="46:47">
      <c r="AT23488" s="690"/>
      <c r="AU23488" s="690"/>
    </row>
    <row r="23489" spans="46:47">
      <c r="AT23489" s="690"/>
      <c r="AU23489" s="690"/>
    </row>
    <row r="23490" spans="46:47">
      <c r="AT23490" s="690"/>
      <c r="AU23490" s="690"/>
    </row>
    <row r="23491" spans="46:47">
      <c r="AT23491" s="690"/>
      <c r="AU23491" s="690"/>
    </row>
    <row r="23492" spans="46:47">
      <c r="AT23492" s="690"/>
      <c r="AU23492" s="690"/>
    </row>
    <row r="23493" spans="46:47">
      <c r="AT23493" s="690"/>
      <c r="AU23493" s="690"/>
    </row>
    <row r="23494" spans="46:47">
      <c r="AT23494" s="690"/>
      <c r="AU23494" s="690"/>
    </row>
    <row r="23495" spans="46:47">
      <c r="AT23495" s="690"/>
      <c r="AU23495" s="690"/>
    </row>
    <row r="23496" spans="46:47">
      <c r="AT23496" s="690"/>
      <c r="AU23496" s="690"/>
    </row>
    <row r="23497" spans="46:47">
      <c r="AT23497" s="690"/>
      <c r="AU23497" s="690"/>
    </row>
    <row r="23498" spans="46:47">
      <c r="AT23498" s="690"/>
      <c r="AU23498" s="690"/>
    </row>
    <row r="23499" spans="46:47">
      <c r="AT23499" s="690"/>
      <c r="AU23499" s="690"/>
    </row>
    <row r="23500" spans="46:47">
      <c r="AT23500" s="690"/>
      <c r="AU23500" s="690"/>
    </row>
    <row r="23501" spans="46:47">
      <c r="AT23501" s="690"/>
      <c r="AU23501" s="690"/>
    </row>
    <row r="23502" spans="46:47">
      <c r="AT23502" s="690"/>
      <c r="AU23502" s="690"/>
    </row>
    <row r="23503" spans="46:47">
      <c r="AT23503" s="690"/>
      <c r="AU23503" s="690"/>
    </row>
    <row r="23504" spans="46:47">
      <c r="AT23504" s="690"/>
      <c r="AU23504" s="690"/>
    </row>
    <row r="23505" spans="46:47">
      <c r="AT23505" s="690"/>
      <c r="AU23505" s="690"/>
    </row>
    <row r="23506" spans="46:47">
      <c r="AT23506" s="690"/>
      <c r="AU23506" s="690"/>
    </row>
    <row r="23507" spans="46:47">
      <c r="AT23507" s="690"/>
      <c r="AU23507" s="690"/>
    </row>
    <row r="23508" spans="46:47">
      <c r="AT23508" s="690"/>
      <c r="AU23508" s="690"/>
    </row>
    <row r="23509" spans="46:47">
      <c r="AT23509" s="690"/>
      <c r="AU23509" s="690"/>
    </row>
    <row r="23510" spans="46:47">
      <c r="AT23510" s="690"/>
      <c r="AU23510" s="690"/>
    </row>
    <row r="23511" spans="46:47">
      <c r="AT23511" s="690"/>
      <c r="AU23511" s="690"/>
    </row>
    <row r="23512" spans="46:47">
      <c r="AT23512" s="690"/>
      <c r="AU23512" s="690"/>
    </row>
    <row r="23513" spans="46:47">
      <c r="AT23513" s="690"/>
      <c r="AU23513" s="690"/>
    </row>
    <row r="23514" spans="46:47">
      <c r="AT23514" s="690"/>
      <c r="AU23514" s="690"/>
    </row>
    <row r="23515" spans="46:47">
      <c r="AT23515" s="690"/>
      <c r="AU23515" s="690"/>
    </row>
    <row r="23516" spans="46:47">
      <c r="AT23516" s="690"/>
      <c r="AU23516" s="690"/>
    </row>
    <row r="23517" spans="46:47">
      <c r="AT23517" s="690"/>
      <c r="AU23517" s="690"/>
    </row>
    <row r="23518" spans="46:47">
      <c r="AT23518" s="690"/>
      <c r="AU23518" s="690"/>
    </row>
    <row r="23519" spans="46:47">
      <c r="AT23519" s="690"/>
      <c r="AU23519" s="690"/>
    </row>
    <row r="23520" spans="46:47">
      <c r="AT23520" s="690"/>
      <c r="AU23520" s="690"/>
    </row>
    <row r="23521" spans="46:47">
      <c r="AT23521" s="690"/>
      <c r="AU23521" s="690"/>
    </row>
    <row r="23522" spans="46:47">
      <c r="AT23522" s="690"/>
      <c r="AU23522" s="690"/>
    </row>
    <row r="23523" spans="46:47">
      <c r="AT23523" s="690"/>
      <c r="AU23523" s="690"/>
    </row>
    <row r="23524" spans="46:47">
      <c r="AT23524" s="690"/>
      <c r="AU23524" s="690"/>
    </row>
    <row r="23525" spans="46:47">
      <c r="AT23525" s="690"/>
      <c r="AU23525" s="690"/>
    </row>
    <row r="23526" spans="46:47">
      <c r="AT23526" s="690"/>
      <c r="AU23526" s="690"/>
    </row>
    <row r="23527" spans="46:47">
      <c r="AT23527" s="690"/>
      <c r="AU23527" s="690"/>
    </row>
    <row r="23528" spans="46:47">
      <c r="AT23528" s="690"/>
      <c r="AU23528" s="690"/>
    </row>
    <row r="23529" spans="46:47">
      <c r="AT23529" s="690"/>
      <c r="AU23529" s="690"/>
    </row>
    <row r="23530" spans="46:47">
      <c r="AT23530" s="690"/>
      <c r="AU23530" s="690"/>
    </row>
    <row r="23531" spans="46:47">
      <c r="AT23531" s="690"/>
      <c r="AU23531" s="690"/>
    </row>
    <row r="23532" spans="46:47">
      <c r="AT23532" s="690"/>
      <c r="AU23532" s="690"/>
    </row>
    <row r="23533" spans="46:47">
      <c r="AT23533" s="690"/>
      <c r="AU23533" s="690"/>
    </row>
    <row r="23534" spans="46:47">
      <c r="AT23534" s="690"/>
      <c r="AU23534" s="690"/>
    </row>
    <row r="23535" spans="46:47">
      <c r="AT23535" s="690"/>
      <c r="AU23535" s="690"/>
    </row>
    <row r="23536" spans="46:47">
      <c r="AT23536" s="690"/>
      <c r="AU23536" s="690"/>
    </row>
    <row r="23537" spans="46:47">
      <c r="AT23537" s="690"/>
      <c r="AU23537" s="690"/>
    </row>
    <row r="23538" spans="46:47">
      <c r="AT23538" s="690"/>
      <c r="AU23538" s="690"/>
    </row>
    <row r="23539" spans="46:47">
      <c r="AT23539" s="690"/>
      <c r="AU23539" s="690"/>
    </row>
    <row r="23540" spans="46:47">
      <c r="AT23540" s="690"/>
      <c r="AU23540" s="690"/>
    </row>
    <row r="23541" spans="46:47">
      <c r="AT23541" s="690"/>
      <c r="AU23541" s="690"/>
    </row>
    <row r="23542" spans="46:47">
      <c r="AT23542" s="690"/>
      <c r="AU23542" s="690"/>
    </row>
    <row r="23543" spans="46:47">
      <c r="AT23543" s="690"/>
      <c r="AU23543" s="690"/>
    </row>
    <row r="23544" spans="46:47">
      <c r="AT23544" s="690"/>
      <c r="AU23544" s="690"/>
    </row>
    <row r="23545" spans="46:47">
      <c r="AT23545" s="690"/>
      <c r="AU23545" s="690"/>
    </row>
    <row r="23546" spans="46:47">
      <c r="AT23546" s="690"/>
      <c r="AU23546" s="690"/>
    </row>
    <row r="23547" spans="46:47">
      <c r="AT23547" s="690"/>
      <c r="AU23547" s="690"/>
    </row>
    <row r="23548" spans="46:47">
      <c r="AT23548" s="690"/>
      <c r="AU23548" s="690"/>
    </row>
    <row r="23549" spans="46:47">
      <c r="AT23549" s="690"/>
      <c r="AU23549" s="690"/>
    </row>
    <row r="23550" spans="46:47">
      <c r="AT23550" s="690"/>
      <c r="AU23550" s="690"/>
    </row>
    <row r="23551" spans="46:47">
      <c r="AT23551" s="690"/>
      <c r="AU23551" s="690"/>
    </row>
    <row r="23552" spans="46:47">
      <c r="AT23552" s="690"/>
      <c r="AU23552" s="690"/>
    </row>
    <row r="23553" spans="46:47">
      <c r="AT23553" s="690"/>
      <c r="AU23553" s="690"/>
    </row>
    <row r="23554" spans="46:47">
      <c r="AT23554" s="690"/>
      <c r="AU23554" s="690"/>
    </row>
    <row r="23555" spans="46:47">
      <c r="AT23555" s="690"/>
      <c r="AU23555" s="690"/>
    </row>
    <row r="23556" spans="46:47">
      <c r="AT23556" s="690"/>
      <c r="AU23556" s="690"/>
    </row>
    <row r="23557" spans="46:47">
      <c r="AT23557" s="690"/>
      <c r="AU23557" s="690"/>
    </row>
    <row r="23558" spans="46:47">
      <c r="AT23558" s="690"/>
      <c r="AU23558" s="690"/>
    </row>
    <row r="23559" spans="46:47">
      <c r="AT23559" s="690"/>
      <c r="AU23559" s="690"/>
    </row>
    <row r="23560" spans="46:47">
      <c r="AT23560" s="690"/>
      <c r="AU23560" s="690"/>
    </row>
    <row r="23561" spans="46:47">
      <c r="AT23561" s="690"/>
      <c r="AU23561" s="690"/>
    </row>
    <row r="23562" spans="46:47">
      <c r="AT23562" s="690"/>
      <c r="AU23562" s="690"/>
    </row>
    <row r="23563" spans="46:47">
      <c r="AT23563" s="690"/>
      <c r="AU23563" s="690"/>
    </row>
    <row r="23564" spans="46:47">
      <c r="AT23564" s="690"/>
      <c r="AU23564" s="690"/>
    </row>
    <row r="23565" spans="46:47">
      <c r="AT23565" s="690"/>
      <c r="AU23565" s="690"/>
    </row>
    <row r="23566" spans="46:47">
      <c r="AT23566" s="690"/>
      <c r="AU23566" s="690"/>
    </row>
    <row r="23567" spans="46:47">
      <c r="AT23567" s="690"/>
      <c r="AU23567" s="690"/>
    </row>
    <row r="23568" spans="46:47">
      <c r="AT23568" s="690"/>
      <c r="AU23568" s="690"/>
    </row>
    <row r="23569" spans="46:47">
      <c r="AT23569" s="690"/>
      <c r="AU23569" s="690"/>
    </row>
    <row r="23570" spans="46:47">
      <c r="AT23570" s="690"/>
      <c r="AU23570" s="690"/>
    </row>
    <row r="23571" spans="46:47">
      <c r="AT23571" s="690"/>
      <c r="AU23571" s="690"/>
    </row>
    <row r="23572" spans="46:47">
      <c r="AT23572" s="690"/>
      <c r="AU23572" s="690"/>
    </row>
    <row r="23573" spans="46:47">
      <c r="AT23573" s="690"/>
      <c r="AU23573" s="690"/>
    </row>
    <row r="23574" spans="46:47">
      <c r="AT23574" s="690"/>
      <c r="AU23574" s="690"/>
    </row>
    <row r="23575" spans="46:47">
      <c r="AT23575" s="690"/>
      <c r="AU23575" s="690"/>
    </row>
    <row r="23576" spans="46:47">
      <c r="AT23576" s="690"/>
      <c r="AU23576" s="690"/>
    </row>
    <row r="23577" spans="46:47">
      <c r="AT23577" s="690"/>
      <c r="AU23577" s="690"/>
    </row>
    <row r="23578" spans="46:47">
      <c r="AT23578" s="690"/>
      <c r="AU23578" s="690"/>
    </row>
    <row r="23579" spans="46:47">
      <c r="AT23579" s="690"/>
      <c r="AU23579" s="690"/>
    </row>
    <row r="23580" spans="46:47">
      <c r="AT23580" s="690"/>
      <c r="AU23580" s="690"/>
    </row>
    <row r="23581" spans="46:47">
      <c r="AT23581" s="690"/>
      <c r="AU23581" s="690"/>
    </row>
    <row r="23582" spans="46:47">
      <c r="AT23582" s="690"/>
      <c r="AU23582" s="690"/>
    </row>
    <row r="23583" spans="46:47">
      <c r="AT23583" s="690"/>
      <c r="AU23583" s="690"/>
    </row>
    <row r="23584" spans="46:47">
      <c r="AT23584" s="690"/>
      <c r="AU23584" s="690"/>
    </row>
    <row r="23585" spans="46:47">
      <c r="AT23585" s="690"/>
      <c r="AU23585" s="690"/>
    </row>
    <row r="23586" spans="46:47">
      <c r="AT23586" s="690"/>
      <c r="AU23586" s="690"/>
    </row>
    <row r="23587" spans="46:47">
      <c r="AT23587" s="690"/>
      <c r="AU23587" s="690"/>
    </row>
    <row r="23588" spans="46:47">
      <c r="AT23588" s="690"/>
      <c r="AU23588" s="690"/>
    </row>
    <row r="23589" spans="46:47">
      <c r="AT23589" s="690"/>
      <c r="AU23589" s="690"/>
    </row>
    <row r="23590" spans="46:47">
      <c r="AT23590" s="690"/>
      <c r="AU23590" s="690"/>
    </row>
    <row r="23591" spans="46:47">
      <c r="AT23591" s="690"/>
      <c r="AU23591" s="690"/>
    </row>
    <row r="23592" spans="46:47">
      <c r="AT23592" s="690"/>
      <c r="AU23592" s="690"/>
    </row>
    <row r="23593" spans="46:47">
      <c r="AT23593" s="690"/>
      <c r="AU23593" s="690"/>
    </row>
    <row r="23594" spans="46:47">
      <c r="AT23594" s="690"/>
      <c r="AU23594" s="690"/>
    </row>
    <row r="23595" spans="46:47">
      <c r="AT23595" s="690"/>
      <c r="AU23595" s="690"/>
    </row>
    <row r="23596" spans="46:47">
      <c r="AT23596" s="690"/>
      <c r="AU23596" s="690"/>
    </row>
    <row r="23597" spans="46:47">
      <c r="AT23597" s="690"/>
      <c r="AU23597" s="690"/>
    </row>
    <row r="23598" spans="46:47">
      <c r="AT23598" s="690"/>
      <c r="AU23598" s="690"/>
    </row>
    <row r="23599" spans="46:47">
      <c r="AT23599" s="690"/>
      <c r="AU23599" s="690"/>
    </row>
    <row r="23600" spans="46:47">
      <c r="AT23600" s="690"/>
      <c r="AU23600" s="690"/>
    </row>
    <row r="23601" spans="46:47">
      <c r="AT23601" s="690"/>
      <c r="AU23601" s="690"/>
    </row>
    <row r="23602" spans="46:47">
      <c r="AT23602" s="690"/>
      <c r="AU23602" s="690"/>
    </row>
    <row r="23603" spans="46:47">
      <c r="AT23603" s="690"/>
      <c r="AU23603" s="690"/>
    </row>
    <row r="23604" spans="46:47">
      <c r="AT23604" s="690"/>
      <c r="AU23604" s="690"/>
    </row>
    <row r="23605" spans="46:47">
      <c r="AT23605" s="690"/>
      <c r="AU23605" s="690"/>
    </row>
    <row r="23606" spans="46:47">
      <c r="AT23606" s="690"/>
      <c r="AU23606" s="690"/>
    </row>
    <row r="23607" spans="46:47">
      <c r="AT23607" s="690"/>
      <c r="AU23607" s="690"/>
    </row>
    <row r="23608" spans="46:47">
      <c r="AT23608" s="690"/>
      <c r="AU23608" s="690"/>
    </row>
    <row r="23609" spans="46:47">
      <c r="AT23609" s="690"/>
      <c r="AU23609" s="690"/>
    </row>
    <row r="23610" spans="46:47">
      <c r="AT23610" s="690"/>
      <c r="AU23610" s="690"/>
    </row>
    <row r="23611" spans="46:47">
      <c r="AT23611" s="690"/>
      <c r="AU23611" s="690"/>
    </row>
    <row r="23612" spans="46:47">
      <c r="AT23612" s="690"/>
      <c r="AU23612" s="690"/>
    </row>
    <row r="23613" spans="46:47">
      <c r="AT23613" s="690"/>
      <c r="AU23613" s="690"/>
    </row>
    <row r="23614" spans="46:47">
      <c r="AT23614" s="690"/>
      <c r="AU23614" s="690"/>
    </row>
    <row r="23615" spans="46:47">
      <c r="AT23615" s="690"/>
      <c r="AU23615" s="690"/>
    </row>
    <row r="23616" spans="46:47">
      <c r="AT23616" s="690"/>
      <c r="AU23616" s="690"/>
    </row>
    <row r="23617" spans="46:47">
      <c r="AT23617" s="690"/>
      <c r="AU23617" s="690"/>
    </row>
    <row r="23618" spans="46:47">
      <c r="AT23618" s="690"/>
      <c r="AU23618" s="690"/>
    </row>
    <row r="23619" spans="46:47">
      <c r="AT23619" s="690"/>
      <c r="AU23619" s="690"/>
    </row>
    <row r="23620" spans="46:47">
      <c r="AT23620" s="690"/>
      <c r="AU23620" s="690"/>
    </row>
    <row r="23621" spans="46:47">
      <c r="AT23621" s="690"/>
      <c r="AU23621" s="690"/>
    </row>
    <row r="23622" spans="46:47">
      <c r="AT23622" s="690"/>
      <c r="AU23622" s="690"/>
    </row>
    <row r="23623" spans="46:47">
      <c r="AT23623" s="690"/>
      <c r="AU23623" s="690"/>
    </row>
    <row r="23624" spans="46:47">
      <c r="AT23624" s="690"/>
      <c r="AU23624" s="690"/>
    </row>
    <row r="23625" spans="46:47">
      <c r="AT23625" s="690"/>
      <c r="AU23625" s="690"/>
    </row>
    <row r="23626" spans="46:47">
      <c r="AT23626" s="690"/>
      <c r="AU23626" s="690"/>
    </row>
    <row r="23627" spans="46:47">
      <c r="AT23627" s="690"/>
      <c r="AU23627" s="690"/>
    </row>
    <row r="23628" spans="46:47">
      <c r="AT23628" s="690"/>
      <c r="AU23628" s="690"/>
    </row>
    <row r="23629" spans="46:47">
      <c r="AT23629" s="690"/>
      <c r="AU23629" s="690"/>
    </row>
    <row r="23630" spans="46:47">
      <c r="AT23630" s="690"/>
      <c r="AU23630" s="690"/>
    </row>
    <row r="23631" spans="46:47">
      <c r="AT23631" s="690"/>
      <c r="AU23631" s="690"/>
    </row>
    <row r="23632" spans="46:47">
      <c r="AT23632" s="690"/>
      <c r="AU23632" s="690"/>
    </row>
    <row r="23633" spans="46:47">
      <c r="AT23633" s="690"/>
      <c r="AU23633" s="690"/>
    </row>
    <row r="23634" spans="46:47">
      <c r="AT23634" s="690"/>
      <c r="AU23634" s="690"/>
    </row>
    <row r="23635" spans="46:47">
      <c r="AT23635" s="690"/>
      <c r="AU23635" s="690"/>
    </row>
    <row r="23636" spans="46:47">
      <c r="AT23636" s="690"/>
      <c r="AU23636" s="690"/>
    </row>
    <row r="23637" spans="46:47">
      <c r="AT23637" s="690"/>
      <c r="AU23637" s="690"/>
    </row>
    <row r="23638" spans="46:47">
      <c r="AT23638" s="690"/>
      <c r="AU23638" s="690"/>
    </row>
    <row r="23639" spans="46:47">
      <c r="AT23639" s="690"/>
      <c r="AU23639" s="690"/>
    </row>
    <row r="23640" spans="46:47">
      <c r="AT23640" s="690"/>
      <c r="AU23640" s="690"/>
    </row>
    <row r="23641" spans="46:47">
      <c r="AT23641" s="690"/>
      <c r="AU23641" s="690"/>
    </row>
    <row r="23642" spans="46:47">
      <c r="AT23642" s="690"/>
      <c r="AU23642" s="690"/>
    </row>
    <row r="23643" spans="46:47">
      <c r="AT23643" s="690"/>
      <c r="AU23643" s="690"/>
    </row>
    <row r="23644" spans="46:47">
      <c r="AT23644" s="690"/>
      <c r="AU23644" s="690"/>
    </row>
    <row r="23645" spans="46:47">
      <c r="AT23645" s="690"/>
      <c r="AU23645" s="690"/>
    </row>
    <row r="23646" spans="46:47">
      <c r="AT23646" s="690"/>
      <c r="AU23646" s="690"/>
    </row>
    <row r="23647" spans="46:47">
      <c r="AT23647" s="690"/>
      <c r="AU23647" s="690"/>
    </row>
    <row r="23648" spans="46:47">
      <c r="AT23648" s="690"/>
      <c r="AU23648" s="690"/>
    </row>
    <row r="23649" spans="46:47">
      <c r="AT23649" s="690"/>
      <c r="AU23649" s="690"/>
    </row>
    <row r="23650" spans="46:47">
      <c r="AT23650" s="690"/>
      <c r="AU23650" s="690"/>
    </row>
    <row r="23651" spans="46:47">
      <c r="AT23651" s="690"/>
      <c r="AU23651" s="690"/>
    </row>
    <row r="23652" spans="46:47">
      <c r="AT23652" s="690"/>
      <c r="AU23652" s="690"/>
    </row>
    <row r="23653" spans="46:47">
      <c r="AT23653" s="690"/>
      <c r="AU23653" s="690"/>
    </row>
    <row r="23654" spans="46:47">
      <c r="AT23654" s="690"/>
      <c r="AU23654" s="690"/>
    </row>
    <row r="23655" spans="46:47">
      <c r="AT23655" s="690"/>
      <c r="AU23655" s="690"/>
    </row>
    <row r="23656" spans="46:47">
      <c r="AT23656" s="690"/>
      <c r="AU23656" s="690"/>
    </row>
    <row r="23657" spans="46:47">
      <c r="AT23657" s="690"/>
      <c r="AU23657" s="690"/>
    </row>
    <row r="23658" spans="46:47">
      <c r="AT23658" s="690"/>
      <c r="AU23658" s="690"/>
    </row>
    <row r="23659" spans="46:47">
      <c r="AT23659" s="690"/>
      <c r="AU23659" s="690"/>
    </row>
    <row r="23660" spans="46:47">
      <c r="AT23660" s="690"/>
      <c r="AU23660" s="690"/>
    </row>
    <row r="23661" spans="46:47">
      <c r="AT23661" s="690"/>
      <c r="AU23661" s="690"/>
    </row>
    <row r="23662" spans="46:47">
      <c r="AT23662" s="690"/>
      <c r="AU23662" s="690"/>
    </row>
    <row r="23663" spans="46:47">
      <c r="AT23663" s="690"/>
      <c r="AU23663" s="690"/>
    </row>
    <row r="23664" spans="46:47">
      <c r="AT23664" s="690"/>
      <c r="AU23664" s="690"/>
    </row>
    <row r="23665" spans="46:47">
      <c r="AT23665" s="690"/>
      <c r="AU23665" s="690"/>
    </row>
    <row r="23666" spans="46:47">
      <c r="AT23666" s="690"/>
      <c r="AU23666" s="690"/>
    </row>
    <row r="23667" spans="46:47">
      <c r="AT23667" s="690"/>
      <c r="AU23667" s="690"/>
    </row>
    <row r="23668" spans="46:47">
      <c r="AT23668" s="690"/>
      <c r="AU23668" s="690"/>
    </row>
    <row r="23669" spans="46:47">
      <c r="AT23669" s="690"/>
      <c r="AU23669" s="690"/>
    </row>
    <row r="23670" spans="46:47">
      <c r="AT23670" s="690"/>
      <c r="AU23670" s="690"/>
    </row>
    <row r="23671" spans="46:47">
      <c r="AT23671" s="690"/>
      <c r="AU23671" s="690"/>
    </row>
    <row r="23672" spans="46:47">
      <c r="AT23672" s="690"/>
      <c r="AU23672" s="690"/>
    </row>
    <row r="23673" spans="46:47">
      <c r="AT23673" s="690"/>
      <c r="AU23673" s="690"/>
    </row>
    <row r="23674" spans="46:47">
      <c r="AT23674" s="690"/>
      <c r="AU23674" s="690"/>
    </row>
    <row r="23675" spans="46:47">
      <c r="AT23675" s="690"/>
      <c r="AU23675" s="690"/>
    </row>
    <row r="23676" spans="46:47">
      <c r="AT23676" s="690"/>
      <c r="AU23676" s="690"/>
    </row>
    <row r="23677" spans="46:47">
      <c r="AT23677" s="690"/>
      <c r="AU23677" s="690"/>
    </row>
    <row r="23678" spans="46:47">
      <c r="AT23678" s="690"/>
      <c r="AU23678" s="690"/>
    </row>
    <row r="23679" spans="46:47">
      <c r="AT23679" s="690"/>
      <c r="AU23679" s="690"/>
    </row>
    <row r="23680" spans="46:47">
      <c r="AT23680" s="690"/>
      <c r="AU23680" s="690"/>
    </row>
    <row r="23681" spans="46:47">
      <c r="AT23681" s="690"/>
      <c r="AU23681" s="690"/>
    </row>
    <row r="23682" spans="46:47">
      <c r="AT23682" s="690"/>
      <c r="AU23682" s="690"/>
    </row>
    <row r="23683" spans="46:47">
      <c r="AT23683" s="690"/>
      <c r="AU23683" s="690"/>
    </row>
    <row r="23684" spans="46:47">
      <c r="AT23684" s="690"/>
      <c r="AU23684" s="690"/>
    </row>
    <row r="23685" spans="46:47">
      <c r="AT23685" s="690"/>
      <c r="AU23685" s="690"/>
    </row>
    <row r="23686" spans="46:47">
      <c r="AT23686" s="690"/>
      <c r="AU23686" s="690"/>
    </row>
    <row r="23687" spans="46:47">
      <c r="AT23687" s="690"/>
      <c r="AU23687" s="690"/>
    </row>
    <row r="23688" spans="46:47">
      <c r="AT23688" s="690"/>
      <c r="AU23688" s="690"/>
    </row>
    <row r="23689" spans="46:47">
      <c r="AT23689" s="690"/>
      <c r="AU23689" s="690"/>
    </row>
    <row r="23690" spans="46:47">
      <c r="AT23690" s="690"/>
      <c r="AU23690" s="690"/>
    </row>
    <row r="23691" spans="46:47">
      <c r="AT23691" s="690"/>
      <c r="AU23691" s="690"/>
    </row>
    <row r="23692" spans="46:47">
      <c r="AT23692" s="690"/>
      <c r="AU23692" s="690"/>
    </row>
    <row r="23693" spans="46:47">
      <c r="AT23693" s="690"/>
      <c r="AU23693" s="690"/>
    </row>
    <row r="23694" spans="46:47">
      <c r="AT23694" s="690"/>
      <c r="AU23694" s="690"/>
    </row>
    <row r="23695" spans="46:47">
      <c r="AT23695" s="690"/>
      <c r="AU23695" s="690"/>
    </row>
    <row r="23696" spans="46:47">
      <c r="AT23696" s="690"/>
      <c r="AU23696" s="690"/>
    </row>
    <row r="23697" spans="46:47">
      <c r="AT23697" s="690"/>
      <c r="AU23697" s="690"/>
    </row>
    <row r="23698" spans="46:47">
      <c r="AT23698" s="690"/>
      <c r="AU23698" s="690"/>
    </row>
    <row r="23699" spans="46:47">
      <c r="AT23699" s="690"/>
      <c r="AU23699" s="690"/>
    </row>
    <row r="23700" spans="46:47">
      <c r="AT23700" s="690"/>
      <c r="AU23700" s="690"/>
    </row>
    <row r="23701" spans="46:47">
      <c r="AT23701" s="690"/>
      <c r="AU23701" s="690"/>
    </row>
    <row r="23702" spans="46:47">
      <c r="AT23702" s="690"/>
      <c r="AU23702" s="690"/>
    </row>
    <row r="23703" spans="46:47">
      <c r="AT23703" s="690"/>
      <c r="AU23703" s="690"/>
    </row>
    <row r="23704" spans="46:47">
      <c r="AT23704" s="690"/>
      <c r="AU23704" s="690"/>
    </row>
    <row r="23705" spans="46:47">
      <c r="AT23705" s="690"/>
      <c r="AU23705" s="690"/>
    </row>
    <row r="23706" spans="46:47">
      <c r="AT23706" s="690"/>
      <c r="AU23706" s="690"/>
    </row>
    <row r="23707" spans="46:47">
      <c r="AT23707" s="690"/>
      <c r="AU23707" s="690"/>
    </row>
    <row r="23708" spans="46:47">
      <c r="AT23708" s="690"/>
      <c r="AU23708" s="690"/>
    </row>
    <row r="23709" spans="46:47">
      <c r="AT23709" s="690"/>
      <c r="AU23709" s="690"/>
    </row>
    <row r="23710" spans="46:47">
      <c r="AT23710" s="690"/>
      <c r="AU23710" s="690"/>
    </row>
    <row r="23711" spans="46:47">
      <c r="AT23711" s="690"/>
      <c r="AU23711" s="690"/>
    </row>
    <row r="23712" spans="46:47">
      <c r="AT23712" s="690"/>
      <c r="AU23712" s="690"/>
    </row>
    <row r="23713" spans="46:47">
      <c r="AT23713" s="690"/>
      <c r="AU23713" s="690"/>
    </row>
    <row r="23714" spans="46:47">
      <c r="AT23714" s="690"/>
      <c r="AU23714" s="690"/>
    </row>
    <row r="23715" spans="46:47">
      <c r="AT23715" s="690"/>
      <c r="AU23715" s="690"/>
    </row>
    <row r="23716" spans="46:47">
      <c r="AT23716" s="690"/>
      <c r="AU23716" s="690"/>
    </row>
    <row r="23717" spans="46:47">
      <c r="AT23717" s="690"/>
      <c r="AU23717" s="690"/>
    </row>
    <row r="23718" spans="46:47">
      <c r="AT23718" s="690"/>
      <c r="AU23718" s="690"/>
    </row>
    <row r="23719" spans="46:47">
      <c r="AT23719" s="690"/>
      <c r="AU23719" s="690"/>
    </row>
    <row r="23720" spans="46:47">
      <c r="AT23720" s="690"/>
      <c r="AU23720" s="690"/>
    </row>
    <row r="23721" spans="46:47">
      <c r="AT23721" s="690"/>
      <c r="AU23721" s="690"/>
    </row>
    <row r="23722" spans="46:47">
      <c r="AT23722" s="690"/>
      <c r="AU23722" s="690"/>
    </row>
    <row r="23723" spans="46:47">
      <c r="AT23723" s="690"/>
      <c r="AU23723" s="690"/>
    </row>
    <row r="23724" spans="46:47">
      <c r="AT23724" s="690"/>
      <c r="AU23724" s="690"/>
    </row>
    <row r="23725" spans="46:47">
      <c r="AT23725" s="690"/>
      <c r="AU23725" s="690"/>
    </row>
    <row r="23726" spans="46:47">
      <c r="AT23726" s="690"/>
      <c r="AU23726" s="690"/>
    </row>
    <row r="23727" spans="46:47">
      <c r="AT23727" s="690"/>
      <c r="AU23727" s="690"/>
    </row>
    <row r="23728" spans="46:47">
      <c r="AT23728" s="690"/>
      <c r="AU23728" s="690"/>
    </row>
    <row r="23729" spans="46:47">
      <c r="AT23729" s="690"/>
      <c r="AU23729" s="690"/>
    </row>
    <row r="23730" spans="46:47">
      <c r="AT23730" s="690"/>
      <c r="AU23730" s="690"/>
    </row>
    <row r="23731" spans="46:47">
      <c r="AT23731" s="690"/>
      <c r="AU23731" s="690"/>
    </row>
    <row r="23732" spans="46:47">
      <c r="AT23732" s="690"/>
      <c r="AU23732" s="690"/>
    </row>
    <row r="23733" spans="46:47">
      <c r="AT23733" s="690"/>
      <c r="AU23733" s="690"/>
    </row>
    <row r="23734" spans="46:47">
      <c r="AT23734" s="690"/>
      <c r="AU23734" s="690"/>
    </row>
    <row r="23735" spans="46:47">
      <c r="AT23735" s="690"/>
      <c r="AU23735" s="690"/>
    </row>
    <row r="23736" spans="46:47">
      <c r="AT23736" s="690"/>
      <c r="AU23736" s="690"/>
    </row>
    <row r="23737" spans="46:47">
      <c r="AT23737" s="690"/>
      <c r="AU23737" s="690"/>
    </row>
    <row r="23738" spans="46:47">
      <c r="AT23738" s="690"/>
      <c r="AU23738" s="690"/>
    </row>
    <row r="23739" spans="46:47">
      <c r="AT23739" s="690"/>
      <c r="AU23739" s="690"/>
    </row>
    <row r="23740" spans="46:47">
      <c r="AT23740" s="690"/>
      <c r="AU23740" s="690"/>
    </row>
    <row r="23741" spans="46:47">
      <c r="AT23741" s="690"/>
      <c r="AU23741" s="690"/>
    </row>
    <row r="23742" spans="46:47">
      <c r="AT23742" s="690"/>
      <c r="AU23742" s="690"/>
    </row>
    <row r="23743" spans="46:47">
      <c r="AT23743" s="690"/>
      <c r="AU23743" s="690"/>
    </row>
    <row r="23744" spans="46:47">
      <c r="AT23744" s="690"/>
      <c r="AU23744" s="690"/>
    </row>
    <row r="23745" spans="46:47">
      <c r="AT23745" s="690"/>
      <c r="AU23745" s="690"/>
    </row>
    <row r="23746" spans="46:47">
      <c r="AT23746" s="690"/>
      <c r="AU23746" s="690"/>
    </row>
    <row r="23747" spans="46:47">
      <c r="AT23747" s="690"/>
      <c r="AU23747" s="690"/>
    </row>
    <row r="23748" spans="46:47">
      <c r="AT23748" s="690"/>
      <c r="AU23748" s="690"/>
    </row>
    <row r="23749" spans="46:47">
      <c r="AT23749" s="690"/>
      <c r="AU23749" s="690"/>
    </row>
    <row r="23750" spans="46:47">
      <c r="AT23750" s="690"/>
      <c r="AU23750" s="690"/>
    </row>
    <row r="23751" spans="46:47">
      <c r="AT23751" s="690"/>
      <c r="AU23751" s="690"/>
    </row>
    <row r="23752" spans="46:47">
      <c r="AT23752" s="690"/>
      <c r="AU23752" s="690"/>
    </row>
    <row r="23753" spans="46:47">
      <c r="AT23753" s="690"/>
      <c r="AU23753" s="690"/>
    </row>
    <row r="23754" spans="46:47">
      <c r="AT23754" s="690"/>
      <c r="AU23754" s="690"/>
    </row>
    <row r="23755" spans="46:47">
      <c r="AT23755" s="690"/>
      <c r="AU23755" s="690"/>
    </row>
    <row r="23756" spans="46:47">
      <c r="AT23756" s="690"/>
      <c r="AU23756" s="690"/>
    </row>
    <row r="23757" spans="46:47">
      <c r="AT23757" s="690"/>
      <c r="AU23757" s="690"/>
    </row>
    <row r="23758" spans="46:47">
      <c r="AT23758" s="690"/>
      <c r="AU23758" s="690"/>
    </row>
    <row r="23759" spans="46:47">
      <c r="AT23759" s="690"/>
      <c r="AU23759" s="690"/>
    </row>
    <row r="23760" spans="46:47">
      <c r="AT23760" s="690"/>
      <c r="AU23760" s="690"/>
    </row>
    <row r="23761" spans="46:47">
      <c r="AT23761" s="690"/>
      <c r="AU23761" s="690"/>
    </row>
    <row r="23762" spans="46:47">
      <c r="AT23762" s="690"/>
      <c r="AU23762" s="690"/>
    </row>
    <row r="23763" spans="46:47">
      <c r="AT23763" s="690"/>
      <c r="AU23763" s="690"/>
    </row>
    <row r="23764" spans="46:47">
      <c r="AT23764" s="690"/>
      <c r="AU23764" s="690"/>
    </row>
    <row r="23765" spans="46:47">
      <c r="AT23765" s="690"/>
      <c r="AU23765" s="690"/>
    </row>
    <row r="23766" spans="46:47">
      <c r="AT23766" s="690"/>
      <c r="AU23766" s="690"/>
    </row>
    <row r="23767" spans="46:47">
      <c r="AT23767" s="690"/>
      <c r="AU23767" s="690"/>
    </row>
    <row r="23768" spans="46:47">
      <c r="AT23768" s="690"/>
      <c r="AU23768" s="690"/>
    </row>
    <row r="23769" spans="46:47">
      <c r="AT23769" s="690"/>
      <c r="AU23769" s="690"/>
    </row>
    <row r="23770" spans="46:47">
      <c r="AT23770" s="690"/>
      <c r="AU23770" s="690"/>
    </row>
    <row r="23771" spans="46:47">
      <c r="AT23771" s="690"/>
      <c r="AU23771" s="690"/>
    </row>
    <row r="23772" spans="46:47">
      <c r="AT23772" s="690"/>
      <c r="AU23772" s="690"/>
    </row>
    <row r="23773" spans="46:47">
      <c r="AT23773" s="690"/>
      <c r="AU23773" s="690"/>
    </row>
    <row r="23774" spans="46:47">
      <c r="AT23774" s="690"/>
      <c r="AU23774" s="690"/>
    </row>
    <row r="23775" spans="46:47">
      <c r="AT23775" s="690"/>
      <c r="AU23775" s="690"/>
    </row>
    <row r="23776" spans="46:47">
      <c r="AT23776" s="690"/>
      <c r="AU23776" s="690"/>
    </row>
    <row r="23777" spans="46:47">
      <c r="AT23777" s="690"/>
      <c r="AU23777" s="690"/>
    </row>
    <row r="23778" spans="46:47">
      <c r="AT23778" s="690"/>
      <c r="AU23778" s="690"/>
    </row>
    <row r="23779" spans="46:47">
      <c r="AT23779" s="690"/>
      <c r="AU23779" s="690"/>
    </row>
    <row r="23780" spans="46:47">
      <c r="AT23780" s="690"/>
      <c r="AU23780" s="690"/>
    </row>
    <row r="23781" spans="46:47">
      <c r="AT23781" s="690"/>
      <c r="AU23781" s="690"/>
    </row>
    <row r="23782" spans="46:47">
      <c r="AT23782" s="690"/>
      <c r="AU23782" s="690"/>
    </row>
    <row r="23783" spans="46:47">
      <c r="AT23783" s="690"/>
      <c r="AU23783" s="690"/>
    </row>
    <row r="23784" spans="46:47">
      <c r="AT23784" s="690"/>
      <c r="AU23784" s="690"/>
    </row>
    <row r="23785" spans="46:47">
      <c r="AT23785" s="690"/>
      <c r="AU23785" s="690"/>
    </row>
    <row r="23786" spans="46:47">
      <c r="AT23786" s="690"/>
      <c r="AU23786" s="690"/>
    </row>
    <row r="23787" spans="46:47">
      <c r="AT23787" s="690"/>
      <c r="AU23787" s="690"/>
    </row>
    <row r="23788" spans="46:47">
      <c r="AT23788" s="690"/>
      <c r="AU23788" s="690"/>
    </row>
    <row r="23789" spans="46:47">
      <c r="AT23789" s="690"/>
      <c r="AU23789" s="690"/>
    </row>
    <row r="23790" spans="46:47">
      <c r="AT23790" s="690"/>
      <c r="AU23790" s="690"/>
    </row>
    <row r="23791" spans="46:47">
      <c r="AT23791" s="690"/>
      <c r="AU23791" s="690"/>
    </row>
    <row r="23792" spans="46:47">
      <c r="AT23792" s="690"/>
      <c r="AU23792" s="690"/>
    </row>
    <row r="23793" spans="46:47">
      <c r="AT23793" s="690"/>
      <c r="AU23793" s="690"/>
    </row>
    <row r="23794" spans="46:47">
      <c r="AT23794" s="690"/>
      <c r="AU23794" s="690"/>
    </row>
    <row r="23795" spans="46:47">
      <c r="AT23795" s="690"/>
      <c r="AU23795" s="690"/>
    </row>
    <row r="23796" spans="46:47">
      <c r="AT23796" s="690"/>
      <c r="AU23796" s="690"/>
    </row>
    <row r="23797" spans="46:47">
      <c r="AT23797" s="690"/>
      <c r="AU23797" s="690"/>
    </row>
    <row r="23798" spans="46:47">
      <c r="AT23798" s="690"/>
      <c r="AU23798" s="690"/>
    </row>
    <row r="23799" spans="46:47">
      <c r="AT23799" s="690"/>
      <c r="AU23799" s="690"/>
    </row>
    <row r="23800" spans="46:47">
      <c r="AT23800" s="690"/>
      <c r="AU23800" s="690"/>
    </row>
    <row r="23801" spans="46:47">
      <c r="AT23801" s="690"/>
      <c r="AU23801" s="690"/>
    </row>
    <row r="23802" spans="46:47">
      <c r="AT23802" s="690"/>
      <c r="AU23802" s="690"/>
    </row>
    <row r="23803" spans="46:47">
      <c r="AT23803" s="690"/>
      <c r="AU23803" s="690"/>
    </row>
    <row r="23804" spans="46:47">
      <c r="AT23804" s="690"/>
      <c r="AU23804" s="690"/>
    </row>
    <row r="23805" spans="46:47">
      <c r="AT23805" s="690"/>
      <c r="AU23805" s="690"/>
    </row>
    <row r="23806" spans="46:47">
      <c r="AT23806" s="690"/>
      <c r="AU23806" s="690"/>
    </row>
    <row r="23807" spans="46:47">
      <c r="AT23807" s="690"/>
      <c r="AU23807" s="690"/>
    </row>
    <row r="23808" spans="46:47">
      <c r="AT23808" s="690"/>
      <c r="AU23808" s="690"/>
    </row>
    <row r="23809" spans="46:47">
      <c r="AT23809" s="690"/>
      <c r="AU23809" s="690"/>
    </row>
    <row r="23810" spans="46:47">
      <c r="AT23810" s="690"/>
      <c r="AU23810" s="690"/>
    </row>
    <row r="23811" spans="46:47">
      <c r="AT23811" s="690"/>
      <c r="AU23811" s="690"/>
    </row>
    <row r="23812" spans="46:47">
      <c r="AT23812" s="690"/>
      <c r="AU23812" s="690"/>
    </row>
    <row r="23813" spans="46:47">
      <c r="AT23813" s="690"/>
      <c r="AU23813" s="690"/>
    </row>
    <row r="23814" spans="46:47">
      <c r="AT23814" s="690"/>
      <c r="AU23814" s="690"/>
    </row>
    <row r="23815" spans="46:47">
      <c r="AT23815" s="690"/>
      <c r="AU23815" s="690"/>
    </row>
    <row r="23816" spans="46:47">
      <c r="AT23816" s="690"/>
      <c r="AU23816" s="690"/>
    </row>
    <row r="23817" spans="46:47">
      <c r="AT23817" s="690"/>
      <c r="AU23817" s="690"/>
    </row>
    <row r="23818" spans="46:47">
      <c r="AT23818" s="690"/>
      <c r="AU23818" s="690"/>
    </row>
    <row r="23819" spans="46:47">
      <c r="AT23819" s="690"/>
      <c r="AU23819" s="690"/>
    </row>
    <row r="23820" spans="46:47">
      <c r="AT23820" s="690"/>
      <c r="AU23820" s="690"/>
    </row>
    <row r="23821" spans="46:47">
      <c r="AT23821" s="690"/>
      <c r="AU23821" s="690"/>
    </row>
    <row r="23822" spans="46:47">
      <c r="AT23822" s="690"/>
      <c r="AU23822" s="690"/>
    </row>
    <row r="23823" spans="46:47">
      <c r="AT23823" s="690"/>
      <c r="AU23823" s="690"/>
    </row>
    <row r="23824" spans="46:47">
      <c r="AT23824" s="690"/>
      <c r="AU23824" s="690"/>
    </row>
    <row r="23825" spans="46:47">
      <c r="AT23825" s="690"/>
      <c r="AU23825" s="690"/>
    </row>
    <row r="23826" spans="46:47">
      <c r="AT23826" s="690"/>
      <c r="AU23826" s="690"/>
    </row>
    <row r="23827" spans="46:47">
      <c r="AT23827" s="690"/>
      <c r="AU23827" s="690"/>
    </row>
    <row r="23828" spans="46:47">
      <c r="AT23828" s="690"/>
      <c r="AU23828" s="690"/>
    </row>
    <row r="23829" spans="46:47">
      <c r="AT23829" s="690"/>
      <c r="AU23829" s="690"/>
    </row>
    <row r="23830" spans="46:47">
      <c r="AT23830" s="690"/>
      <c r="AU23830" s="690"/>
    </row>
    <row r="23831" spans="46:47">
      <c r="AT23831" s="690"/>
      <c r="AU23831" s="690"/>
    </row>
    <row r="23832" spans="46:47">
      <c r="AT23832" s="690"/>
      <c r="AU23832" s="690"/>
    </row>
    <row r="23833" spans="46:47">
      <c r="AT23833" s="690"/>
      <c r="AU23833" s="690"/>
    </row>
    <row r="23834" spans="46:47">
      <c r="AT23834" s="690"/>
      <c r="AU23834" s="690"/>
    </row>
    <row r="23835" spans="46:47">
      <c r="AT23835" s="690"/>
      <c r="AU23835" s="690"/>
    </row>
    <row r="23836" spans="46:47">
      <c r="AT23836" s="690"/>
      <c r="AU23836" s="690"/>
    </row>
    <row r="23837" spans="46:47">
      <c r="AT23837" s="690"/>
      <c r="AU23837" s="690"/>
    </row>
    <row r="23838" spans="46:47">
      <c r="AT23838" s="690"/>
      <c r="AU23838" s="690"/>
    </row>
    <row r="23839" spans="46:47">
      <c r="AT23839" s="690"/>
      <c r="AU23839" s="690"/>
    </row>
    <row r="23840" spans="46:47">
      <c r="AT23840" s="690"/>
      <c r="AU23840" s="690"/>
    </row>
    <row r="23841" spans="46:47">
      <c r="AT23841" s="690"/>
      <c r="AU23841" s="690"/>
    </row>
    <row r="23842" spans="46:47">
      <c r="AT23842" s="690"/>
      <c r="AU23842" s="690"/>
    </row>
    <row r="23843" spans="46:47">
      <c r="AT23843" s="690"/>
      <c r="AU23843" s="690"/>
    </row>
    <row r="23844" spans="46:47">
      <c r="AT23844" s="690"/>
      <c r="AU23844" s="690"/>
    </row>
    <row r="23845" spans="46:47">
      <c r="AT23845" s="690"/>
      <c r="AU23845" s="690"/>
    </row>
    <row r="23846" spans="46:47">
      <c r="AT23846" s="690"/>
      <c r="AU23846" s="690"/>
    </row>
    <row r="23847" spans="46:47">
      <c r="AT23847" s="690"/>
      <c r="AU23847" s="690"/>
    </row>
    <row r="23848" spans="46:47">
      <c r="AT23848" s="690"/>
      <c r="AU23848" s="690"/>
    </row>
    <row r="23849" spans="46:47">
      <c r="AT23849" s="690"/>
      <c r="AU23849" s="690"/>
    </row>
    <row r="23850" spans="46:47">
      <c r="AT23850" s="690"/>
      <c r="AU23850" s="690"/>
    </row>
    <row r="23851" spans="46:47">
      <c r="AT23851" s="690"/>
      <c r="AU23851" s="690"/>
    </row>
    <row r="23852" spans="46:47">
      <c r="AT23852" s="690"/>
      <c r="AU23852" s="690"/>
    </row>
    <row r="23853" spans="46:47">
      <c r="AT23853" s="690"/>
      <c r="AU23853" s="690"/>
    </row>
    <row r="23854" spans="46:47">
      <c r="AT23854" s="690"/>
      <c r="AU23854" s="690"/>
    </row>
    <row r="23855" spans="46:47">
      <c r="AT23855" s="690"/>
      <c r="AU23855" s="690"/>
    </row>
    <row r="23856" spans="46:47">
      <c r="AT23856" s="690"/>
      <c r="AU23856" s="690"/>
    </row>
    <row r="23857" spans="46:47">
      <c r="AT23857" s="690"/>
      <c r="AU23857" s="690"/>
    </row>
    <row r="23858" spans="46:47">
      <c r="AT23858" s="690"/>
      <c r="AU23858" s="690"/>
    </row>
    <row r="23859" spans="46:47">
      <c r="AT23859" s="690"/>
      <c r="AU23859" s="690"/>
    </row>
    <row r="23860" spans="46:47">
      <c r="AT23860" s="690"/>
      <c r="AU23860" s="690"/>
    </row>
    <row r="23861" spans="46:47">
      <c r="AT23861" s="690"/>
      <c r="AU23861" s="690"/>
    </row>
    <row r="23862" spans="46:47">
      <c r="AT23862" s="690"/>
      <c r="AU23862" s="690"/>
    </row>
    <row r="23863" spans="46:47">
      <c r="AT23863" s="690"/>
      <c r="AU23863" s="690"/>
    </row>
    <row r="23864" spans="46:47">
      <c r="AT23864" s="690"/>
      <c r="AU23864" s="690"/>
    </row>
    <row r="23865" spans="46:47">
      <c r="AT23865" s="690"/>
      <c r="AU23865" s="690"/>
    </row>
    <row r="23866" spans="46:47">
      <c r="AT23866" s="690"/>
      <c r="AU23866" s="690"/>
    </row>
    <row r="23867" spans="46:47">
      <c r="AT23867" s="690"/>
      <c r="AU23867" s="690"/>
    </row>
    <row r="23868" spans="46:47">
      <c r="AT23868" s="690"/>
      <c r="AU23868" s="690"/>
    </row>
    <row r="23869" spans="46:47">
      <c r="AT23869" s="690"/>
      <c r="AU23869" s="690"/>
    </row>
    <row r="23870" spans="46:47">
      <c r="AT23870" s="690"/>
      <c r="AU23870" s="690"/>
    </row>
    <row r="23871" spans="46:47">
      <c r="AT23871" s="690"/>
      <c r="AU23871" s="690"/>
    </row>
    <row r="23872" spans="46:47">
      <c r="AT23872" s="690"/>
      <c r="AU23872" s="690"/>
    </row>
    <row r="23873" spans="46:47">
      <c r="AT23873" s="690"/>
      <c r="AU23873" s="690"/>
    </row>
    <row r="23874" spans="46:47">
      <c r="AT23874" s="690"/>
      <c r="AU23874" s="690"/>
    </row>
    <row r="23875" spans="46:47">
      <c r="AT23875" s="690"/>
      <c r="AU23875" s="690"/>
    </row>
    <row r="23876" spans="46:47">
      <c r="AT23876" s="690"/>
      <c r="AU23876" s="690"/>
    </row>
    <row r="23877" spans="46:47">
      <c r="AT23877" s="690"/>
      <c r="AU23877" s="690"/>
    </row>
    <row r="23878" spans="46:47">
      <c r="AT23878" s="690"/>
      <c r="AU23878" s="690"/>
    </row>
    <row r="23879" spans="46:47">
      <c r="AT23879" s="690"/>
      <c r="AU23879" s="690"/>
    </row>
    <row r="23880" spans="46:47">
      <c r="AT23880" s="690"/>
      <c r="AU23880" s="690"/>
    </row>
    <row r="23881" spans="46:47">
      <c r="AT23881" s="690"/>
      <c r="AU23881" s="690"/>
    </row>
    <row r="23882" spans="46:47">
      <c r="AT23882" s="690"/>
      <c r="AU23882" s="690"/>
    </row>
    <row r="23883" spans="46:47">
      <c r="AT23883" s="690"/>
      <c r="AU23883" s="690"/>
    </row>
    <row r="23884" spans="46:47">
      <c r="AT23884" s="690"/>
      <c r="AU23884" s="690"/>
    </row>
    <row r="23885" spans="46:47">
      <c r="AT23885" s="690"/>
      <c r="AU23885" s="690"/>
    </row>
    <row r="23886" spans="46:47">
      <c r="AT23886" s="690"/>
      <c r="AU23886" s="690"/>
    </row>
    <row r="23887" spans="46:47">
      <c r="AT23887" s="690"/>
      <c r="AU23887" s="690"/>
    </row>
    <row r="23888" spans="46:47">
      <c r="AT23888" s="690"/>
      <c r="AU23888" s="690"/>
    </row>
    <row r="23889" spans="46:47">
      <c r="AT23889" s="690"/>
      <c r="AU23889" s="690"/>
    </row>
    <row r="23890" spans="46:47">
      <c r="AT23890" s="690"/>
      <c r="AU23890" s="690"/>
    </row>
    <row r="23891" spans="46:47">
      <c r="AT23891" s="690"/>
      <c r="AU23891" s="690"/>
    </row>
    <row r="23892" spans="46:47">
      <c r="AT23892" s="690"/>
      <c r="AU23892" s="690"/>
    </row>
    <row r="23893" spans="46:47">
      <c r="AT23893" s="690"/>
      <c r="AU23893" s="690"/>
    </row>
    <row r="23894" spans="46:47">
      <c r="AT23894" s="690"/>
      <c r="AU23894" s="690"/>
    </row>
    <row r="23895" spans="46:47">
      <c r="AT23895" s="690"/>
      <c r="AU23895" s="690"/>
    </row>
    <row r="23896" spans="46:47">
      <c r="AT23896" s="690"/>
      <c r="AU23896" s="690"/>
    </row>
    <row r="23897" spans="46:47">
      <c r="AT23897" s="690"/>
      <c r="AU23897" s="690"/>
    </row>
    <row r="23898" spans="46:47">
      <c r="AT23898" s="690"/>
      <c r="AU23898" s="690"/>
    </row>
    <row r="23899" spans="46:47">
      <c r="AT23899" s="690"/>
      <c r="AU23899" s="690"/>
    </row>
    <row r="23900" spans="46:47">
      <c r="AT23900" s="690"/>
      <c r="AU23900" s="690"/>
    </row>
    <row r="23901" spans="46:47">
      <c r="AT23901" s="690"/>
      <c r="AU23901" s="690"/>
    </row>
    <row r="23902" spans="46:47">
      <c r="AT23902" s="690"/>
      <c r="AU23902" s="690"/>
    </row>
    <row r="23903" spans="46:47">
      <c r="AT23903" s="690"/>
      <c r="AU23903" s="690"/>
    </row>
    <row r="23904" spans="46:47">
      <c r="AT23904" s="690"/>
      <c r="AU23904" s="690"/>
    </row>
    <row r="23905" spans="46:47">
      <c r="AT23905" s="690"/>
      <c r="AU23905" s="690"/>
    </row>
    <row r="23906" spans="46:47">
      <c r="AT23906" s="690"/>
      <c r="AU23906" s="690"/>
    </row>
    <row r="23907" spans="46:47">
      <c r="AT23907" s="690"/>
      <c r="AU23907" s="690"/>
    </row>
    <row r="23908" spans="46:47">
      <c r="AT23908" s="690"/>
      <c r="AU23908" s="690"/>
    </row>
    <row r="23909" spans="46:47">
      <c r="AT23909" s="690"/>
      <c r="AU23909" s="690"/>
    </row>
    <row r="23910" spans="46:47">
      <c r="AT23910" s="690"/>
      <c r="AU23910" s="690"/>
    </row>
    <row r="23911" spans="46:47">
      <c r="AT23911" s="690"/>
      <c r="AU23911" s="690"/>
    </row>
    <row r="23912" spans="46:47">
      <c r="AT23912" s="690"/>
      <c r="AU23912" s="690"/>
    </row>
    <row r="23913" spans="46:47">
      <c r="AT23913" s="690"/>
      <c r="AU23913" s="690"/>
    </row>
    <row r="23914" spans="46:47">
      <c r="AT23914" s="690"/>
      <c r="AU23914" s="690"/>
    </row>
    <row r="23915" spans="46:47">
      <c r="AT23915" s="690"/>
      <c r="AU23915" s="690"/>
    </row>
    <row r="23916" spans="46:47">
      <c r="AT23916" s="690"/>
      <c r="AU23916" s="690"/>
    </row>
    <row r="23917" spans="46:47">
      <c r="AT23917" s="690"/>
      <c r="AU23917" s="690"/>
    </row>
    <row r="23918" spans="46:47">
      <c r="AT23918" s="690"/>
      <c r="AU23918" s="690"/>
    </row>
    <row r="23919" spans="46:47">
      <c r="AT23919" s="690"/>
      <c r="AU23919" s="690"/>
    </row>
    <row r="23920" spans="46:47">
      <c r="AT23920" s="690"/>
      <c r="AU23920" s="690"/>
    </row>
    <row r="23921" spans="46:47">
      <c r="AT23921" s="690"/>
      <c r="AU23921" s="690"/>
    </row>
    <row r="23922" spans="46:47">
      <c r="AT23922" s="690"/>
      <c r="AU23922" s="690"/>
    </row>
    <row r="23923" spans="46:47">
      <c r="AT23923" s="690"/>
      <c r="AU23923" s="690"/>
    </row>
    <row r="23924" spans="46:47">
      <c r="AT23924" s="690"/>
      <c r="AU23924" s="690"/>
    </row>
    <row r="23925" spans="46:47">
      <c r="AT23925" s="690"/>
      <c r="AU23925" s="690"/>
    </row>
    <row r="23926" spans="46:47">
      <c r="AT23926" s="690"/>
      <c r="AU23926" s="690"/>
    </row>
    <row r="23927" spans="46:47">
      <c r="AT23927" s="690"/>
      <c r="AU23927" s="690"/>
    </row>
    <row r="23928" spans="46:47">
      <c r="AT23928" s="690"/>
      <c r="AU23928" s="690"/>
    </row>
    <row r="23929" spans="46:47">
      <c r="AT23929" s="690"/>
      <c r="AU23929" s="690"/>
    </row>
    <row r="23930" spans="46:47">
      <c r="AT23930" s="690"/>
      <c r="AU23930" s="690"/>
    </row>
    <row r="23931" spans="46:47">
      <c r="AT23931" s="690"/>
      <c r="AU23931" s="690"/>
    </row>
    <row r="23932" spans="46:47">
      <c r="AT23932" s="690"/>
      <c r="AU23932" s="690"/>
    </row>
    <row r="23933" spans="46:47">
      <c r="AT23933" s="690"/>
      <c r="AU23933" s="690"/>
    </row>
    <row r="23934" spans="46:47">
      <c r="AT23934" s="690"/>
      <c r="AU23934" s="690"/>
    </row>
    <row r="23935" spans="46:47">
      <c r="AT23935" s="690"/>
      <c r="AU23935" s="690"/>
    </row>
    <row r="23936" spans="46:47">
      <c r="AT23936" s="690"/>
      <c r="AU23936" s="690"/>
    </row>
    <row r="23937" spans="46:47">
      <c r="AT23937" s="690"/>
      <c r="AU23937" s="690"/>
    </row>
    <row r="23938" spans="46:47">
      <c r="AT23938" s="690"/>
      <c r="AU23938" s="690"/>
    </row>
    <row r="23939" spans="46:47">
      <c r="AT23939" s="690"/>
      <c r="AU23939" s="690"/>
    </row>
    <row r="23940" spans="46:47">
      <c r="AT23940" s="690"/>
      <c r="AU23940" s="690"/>
    </row>
    <row r="23941" spans="46:47">
      <c r="AT23941" s="690"/>
      <c r="AU23941" s="690"/>
    </row>
    <row r="23942" spans="46:47">
      <c r="AT23942" s="690"/>
      <c r="AU23942" s="690"/>
    </row>
    <row r="23943" spans="46:47">
      <c r="AT23943" s="690"/>
      <c r="AU23943" s="690"/>
    </row>
    <row r="23944" spans="46:47">
      <c r="AT23944" s="690"/>
      <c r="AU23944" s="690"/>
    </row>
    <row r="23945" spans="46:47">
      <c r="AT23945" s="690"/>
      <c r="AU23945" s="690"/>
    </row>
    <row r="23946" spans="46:47">
      <c r="AT23946" s="690"/>
      <c r="AU23946" s="690"/>
    </row>
    <row r="23947" spans="46:47">
      <c r="AT23947" s="690"/>
      <c r="AU23947" s="690"/>
    </row>
    <row r="23948" spans="46:47">
      <c r="AT23948" s="690"/>
      <c r="AU23948" s="690"/>
    </row>
    <row r="23949" spans="46:47">
      <c r="AT23949" s="690"/>
      <c r="AU23949" s="690"/>
    </row>
    <row r="23950" spans="46:47">
      <c r="AT23950" s="690"/>
      <c r="AU23950" s="690"/>
    </row>
    <row r="23951" spans="46:47">
      <c r="AT23951" s="690"/>
      <c r="AU23951" s="690"/>
    </row>
    <row r="23952" spans="46:47">
      <c r="AT23952" s="690"/>
      <c r="AU23952" s="690"/>
    </row>
    <row r="23953" spans="46:47">
      <c r="AT23953" s="690"/>
      <c r="AU23953" s="690"/>
    </row>
    <row r="23954" spans="46:47">
      <c r="AT23954" s="690"/>
      <c r="AU23954" s="690"/>
    </row>
    <row r="23955" spans="46:47">
      <c r="AT23955" s="690"/>
      <c r="AU23955" s="690"/>
    </row>
    <row r="23956" spans="46:47">
      <c r="AT23956" s="690"/>
      <c r="AU23956" s="690"/>
    </row>
    <row r="23957" spans="46:47">
      <c r="AT23957" s="690"/>
      <c r="AU23957" s="690"/>
    </row>
    <row r="23958" spans="46:47">
      <c r="AT23958" s="690"/>
      <c r="AU23958" s="690"/>
    </row>
    <row r="23959" spans="46:47">
      <c r="AT23959" s="690"/>
      <c r="AU23959" s="690"/>
    </row>
    <row r="23960" spans="46:47">
      <c r="AT23960" s="690"/>
      <c r="AU23960" s="690"/>
    </row>
    <row r="23961" spans="46:47">
      <c r="AT23961" s="690"/>
      <c r="AU23961" s="690"/>
    </row>
    <row r="23962" spans="46:47">
      <c r="AT23962" s="690"/>
      <c r="AU23962" s="690"/>
    </row>
    <row r="23963" spans="46:47">
      <c r="AT23963" s="690"/>
      <c r="AU23963" s="690"/>
    </row>
    <row r="23964" spans="46:47">
      <c r="AT23964" s="690"/>
      <c r="AU23964" s="690"/>
    </row>
    <row r="23965" spans="46:47">
      <c r="AT23965" s="690"/>
      <c r="AU23965" s="690"/>
    </row>
    <row r="23966" spans="46:47">
      <c r="AT23966" s="690"/>
      <c r="AU23966" s="690"/>
    </row>
    <row r="23967" spans="46:47">
      <c r="AT23967" s="690"/>
      <c r="AU23967" s="690"/>
    </row>
    <row r="23968" spans="46:47">
      <c r="AT23968" s="690"/>
      <c r="AU23968" s="690"/>
    </row>
    <row r="23969" spans="46:47">
      <c r="AT23969" s="690"/>
      <c r="AU23969" s="690"/>
    </row>
    <row r="23970" spans="46:47">
      <c r="AT23970" s="690"/>
      <c r="AU23970" s="690"/>
    </row>
    <row r="23971" spans="46:47">
      <c r="AT23971" s="690"/>
      <c r="AU23971" s="690"/>
    </row>
    <row r="23972" spans="46:47">
      <c r="AT23972" s="690"/>
      <c r="AU23972" s="690"/>
    </row>
    <row r="23973" spans="46:47">
      <c r="AT23973" s="690"/>
      <c r="AU23973" s="690"/>
    </row>
    <row r="23974" spans="46:47">
      <c r="AT23974" s="690"/>
      <c r="AU23974" s="690"/>
    </row>
    <row r="23975" spans="46:47">
      <c r="AT23975" s="690"/>
      <c r="AU23975" s="690"/>
    </row>
    <row r="23976" spans="46:47">
      <c r="AT23976" s="690"/>
      <c r="AU23976" s="690"/>
    </row>
    <row r="23977" spans="46:47">
      <c r="AT23977" s="690"/>
      <c r="AU23977" s="690"/>
    </row>
    <row r="23978" spans="46:47">
      <c r="AT23978" s="690"/>
      <c r="AU23978" s="690"/>
    </row>
    <row r="23979" spans="46:47">
      <c r="AT23979" s="690"/>
      <c r="AU23979" s="690"/>
    </row>
    <row r="23980" spans="46:47">
      <c r="AT23980" s="690"/>
      <c r="AU23980" s="690"/>
    </row>
    <row r="23981" spans="46:47">
      <c r="AT23981" s="690"/>
      <c r="AU23981" s="690"/>
    </row>
    <row r="23982" spans="46:47">
      <c r="AT23982" s="690"/>
      <c r="AU23982" s="690"/>
    </row>
    <row r="23983" spans="46:47">
      <c r="AT23983" s="690"/>
      <c r="AU23983" s="690"/>
    </row>
    <row r="23984" spans="46:47">
      <c r="AT23984" s="690"/>
      <c r="AU23984" s="690"/>
    </row>
    <row r="23985" spans="46:47">
      <c r="AT23985" s="690"/>
      <c r="AU23985" s="690"/>
    </row>
    <row r="23986" spans="46:47">
      <c r="AT23986" s="690"/>
      <c r="AU23986" s="690"/>
    </row>
    <row r="23987" spans="46:47">
      <c r="AT23987" s="690"/>
      <c r="AU23987" s="690"/>
    </row>
    <row r="23988" spans="46:47">
      <c r="AT23988" s="690"/>
      <c r="AU23988" s="690"/>
    </row>
    <row r="23989" spans="46:47">
      <c r="AT23989" s="690"/>
      <c r="AU23989" s="690"/>
    </row>
    <row r="23990" spans="46:47">
      <c r="AT23990" s="690"/>
      <c r="AU23990" s="690"/>
    </row>
    <row r="23991" spans="46:47">
      <c r="AT23991" s="690"/>
      <c r="AU23991" s="690"/>
    </row>
    <row r="23992" spans="46:47">
      <c r="AT23992" s="690"/>
      <c r="AU23992" s="690"/>
    </row>
    <row r="23993" spans="46:47">
      <c r="AT23993" s="690"/>
      <c r="AU23993" s="690"/>
    </row>
    <row r="23994" spans="46:47">
      <c r="AT23994" s="690"/>
      <c r="AU23994" s="690"/>
    </row>
    <row r="23995" spans="46:47">
      <c r="AT23995" s="690"/>
      <c r="AU23995" s="690"/>
    </row>
    <row r="23996" spans="46:47">
      <c r="AT23996" s="690"/>
      <c r="AU23996" s="690"/>
    </row>
    <row r="23997" spans="46:47">
      <c r="AT23997" s="690"/>
      <c r="AU23997" s="690"/>
    </row>
    <row r="23998" spans="46:47">
      <c r="AT23998" s="690"/>
      <c r="AU23998" s="690"/>
    </row>
    <row r="23999" spans="46:47">
      <c r="AT23999" s="690"/>
      <c r="AU23999" s="690"/>
    </row>
    <row r="24000" spans="46:47">
      <c r="AT24000" s="690"/>
      <c r="AU24000" s="690"/>
    </row>
    <row r="24001" spans="46:47">
      <c r="AT24001" s="690"/>
      <c r="AU24001" s="690"/>
    </row>
    <row r="24002" spans="46:47">
      <c r="AT24002" s="690"/>
      <c r="AU24002" s="690"/>
    </row>
    <row r="24003" spans="46:47">
      <c r="AT24003" s="690"/>
      <c r="AU24003" s="690"/>
    </row>
    <row r="24004" spans="46:47">
      <c r="AT24004" s="690"/>
      <c r="AU24004" s="690"/>
    </row>
    <row r="24005" spans="46:47">
      <c r="AT24005" s="690"/>
      <c r="AU24005" s="690"/>
    </row>
    <row r="24006" spans="46:47">
      <c r="AT24006" s="690"/>
      <c r="AU24006" s="690"/>
    </row>
    <row r="24007" spans="46:47">
      <c r="AT24007" s="690"/>
      <c r="AU24007" s="690"/>
    </row>
    <row r="24008" spans="46:47">
      <c r="AT24008" s="690"/>
      <c r="AU24008" s="690"/>
    </row>
    <row r="24009" spans="46:47">
      <c r="AT24009" s="690"/>
      <c r="AU24009" s="690"/>
    </row>
    <row r="24010" spans="46:47">
      <c r="AT24010" s="690"/>
      <c r="AU24010" s="690"/>
    </row>
    <row r="24011" spans="46:47">
      <c r="AT24011" s="690"/>
      <c r="AU24011" s="690"/>
    </row>
    <row r="24012" spans="46:47">
      <c r="AT24012" s="690"/>
      <c r="AU24012" s="690"/>
    </row>
    <row r="24013" spans="46:47">
      <c r="AT24013" s="690"/>
      <c r="AU24013" s="690"/>
    </row>
    <row r="24014" spans="46:47">
      <c r="AT24014" s="690"/>
      <c r="AU24014" s="690"/>
    </row>
    <row r="24015" spans="46:47">
      <c r="AT24015" s="690"/>
      <c r="AU24015" s="690"/>
    </row>
    <row r="24016" spans="46:47">
      <c r="AT24016" s="690"/>
      <c r="AU24016" s="690"/>
    </row>
    <row r="24017" spans="46:47">
      <c r="AT24017" s="690"/>
      <c r="AU24017" s="690"/>
    </row>
    <row r="24018" spans="46:47">
      <c r="AT24018" s="690"/>
      <c r="AU24018" s="690"/>
    </row>
    <row r="24019" spans="46:47">
      <c r="AT24019" s="690"/>
      <c r="AU24019" s="690"/>
    </row>
    <row r="24020" spans="46:47">
      <c r="AT24020" s="690"/>
      <c r="AU24020" s="690"/>
    </row>
    <row r="24021" spans="46:47">
      <c r="AT24021" s="690"/>
      <c r="AU24021" s="690"/>
    </row>
    <row r="24022" spans="46:47">
      <c r="AT24022" s="690"/>
      <c r="AU24022" s="690"/>
    </row>
    <row r="24023" spans="46:47">
      <c r="AT24023" s="690"/>
      <c r="AU24023" s="690"/>
    </row>
    <row r="24024" spans="46:47">
      <c r="AT24024" s="690"/>
      <c r="AU24024" s="690"/>
    </row>
    <row r="24025" spans="46:47">
      <c r="AT24025" s="690"/>
      <c r="AU24025" s="690"/>
    </row>
    <row r="24026" spans="46:47">
      <c r="AT24026" s="690"/>
      <c r="AU24026" s="690"/>
    </row>
    <row r="24027" spans="46:47">
      <c r="AT24027" s="690"/>
      <c r="AU24027" s="690"/>
    </row>
    <row r="24028" spans="46:47">
      <c r="AT24028" s="690"/>
      <c r="AU24028" s="690"/>
    </row>
    <row r="24029" spans="46:47">
      <c r="AT24029" s="690"/>
      <c r="AU24029" s="690"/>
    </row>
    <row r="24030" spans="46:47">
      <c r="AT24030" s="690"/>
      <c r="AU24030" s="690"/>
    </row>
    <row r="24031" spans="46:47">
      <c r="AT24031" s="690"/>
      <c r="AU24031" s="690"/>
    </row>
    <row r="24032" spans="46:47">
      <c r="AT24032" s="690"/>
      <c r="AU24032" s="690"/>
    </row>
    <row r="24033" spans="46:47">
      <c r="AT24033" s="690"/>
      <c r="AU24033" s="690"/>
    </row>
    <row r="24034" spans="46:47">
      <c r="AT24034" s="690"/>
      <c r="AU24034" s="690"/>
    </row>
    <row r="24035" spans="46:47">
      <c r="AT24035" s="690"/>
      <c r="AU24035" s="690"/>
    </row>
    <row r="24036" spans="46:47">
      <c r="AT24036" s="690"/>
      <c r="AU24036" s="690"/>
    </row>
    <row r="24037" spans="46:47">
      <c r="AT24037" s="690"/>
      <c r="AU24037" s="690"/>
    </row>
    <row r="24038" spans="46:47">
      <c r="AT24038" s="690"/>
      <c r="AU24038" s="690"/>
    </row>
    <row r="24039" spans="46:47">
      <c r="AT24039" s="690"/>
      <c r="AU24039" s="690"/>
    </row>
    <row r="24040" spans="46:47">
      <c r="AT24040" s="690"/>
      <c r="AU24040" s="690"/>
    </row>
    <row r="24041" spans="46:47">
      <c r="AT24041" s="690"/>
      <c r="AU24041" s="690"/>
    </row>
    <row r="24042" spans="46:47">
      <c r="AT24042" s="690"/>
      <c r="AU24042" s="690"/>
    </row>
    <row r="24043" spans="46:47">
      <c r="AT24043" s="690"/>
      <c r="AU24043" s="690"/>
    </row>
    <row r="24044" spans="46:47">
      <c r="AT24044" s="690"/>
      <c r="AU24044" s="690"/>
    </row>
    <row r="24045" spans="46:47">
      <c r="AT24045" s="690"/>
      <c r="AU24045" s="690"/>
    </row>
    <row r="24046" spans="46:47">
      <c r="AT24046" s="690"/>
      <c r="AU24046" s="690"/>
    </row>
    <row r="24047" spans="46:47">
      <c r="AT24047" s="690"/>
      <c r="AU24047" s="690"/>
    </row>
    <row r="24048" spans="46:47">
      <c r="AT24048" s="690"/>
      <c r="AU24048" s="690"/>
    </row>
    <row r="24049" spans="46:47">
      <c r="AT24049" s="690"/>
      <c r="AU24049" s="690"/>
    </row>
    <row r="24050" spans="46:47">
      <c r="AT24050" s="690"/>
      <c r="AU24050" s="690"/>
    </row>
    <row r="24051" spans="46:47">
      <c r="AT24051" s="690"/>
      <c r="AU24051" s="690"/>
    </row>
    <row r="24052" spans="46:47">
      <c r="AT24052" s="690"/>
      <c r="AU24052" s="690"/>
    </row>
    <row r="24053" spans="46:47">
      <c r="AT24053" s="690"/>
      <c r="AU24053" s="690"/>
    </row>
    <row r="24054" spans="46:47">
      <c r="AT24054" s="690"/>
      <c r="AU24054" s="690"/>
    </row>
    <row r="24055" spans="46:47">
      <c r="AT24055" s="690"/>
      <c r="AU24055" s="690"/>
    </row>
    <row r="24056" spans="46:47">
      <c r="AT24056" s="690"/>
      <c r="AU24056" s="690"/>
    </row>
    <row r="24057" spans="46:47">
      <c r="AT24057" s="690"/>
      <c r="AU24057" s="690"/>
    </row>
    <row r="24058" spans="46:47">
      <c r="AT24058" s="690"/>
      <c r="AU24058" s="690"/>
    </row>
    <row r="24059" spans="46:47">
      <c r="AT24059" s="690"/>
      <c r="AU24059" s="690"/>
    </row>
    <row r="24060" spans="46:47">
      <c r="AT24060" s="690"/>
      <c r="AU24060" s="690"/>
    </row>
    <row r="24061" spans="46:47">
      <c r="AT24061" s="690"/>
      <c r="AU24061" s="690"/>
    </row>
    <row r="24062" spans="46:47">
      <c r="AT24062" s="690"/>
      <c r="AU24062" s="690"/>
    </row>
    <row r="24063" spans="46:47">
      <c r="AT24063" s="690"/>
      <c r="AU24063" s="690"/>
    </row>
    <row r="24064" spans="46:47">
      <c r="AT24064" s="690"/>
      <c r="AU24064" s="690"/>
    </row>
    <row r="24065" spans="46:47">
      <c r="AT24065" s="690"/>
      <c r="AU24065" s="690"/>
    </row>
    <row r="24066" spans="46:47">
      <c r="AT24066" s="690"/>
      <c r="AU24066" s="690"/>
    </row>
    <row r="24067" spans="46:47">
      <c r="AT24067" s="690"/>
      <c r="AU24067" s="690"/>
    </row>
    <row r="24068" spans="46:47">
      <c r="AT24068" s="690"/>
      <c r="AU24068" s="690"/>
    </row>
    <row r="24069" spans="46:47">
      <c r="AT24069" s="690"/>
      <c r="AU24069" s="690"/>
    </row>
    <row r="24070" spans="46:47">
      <c r="AT24070" s="690"/>
      <c r="AU24070" s="690"/>
    </row>
    <row r="24071" spans="46:47">
      <c r="AT24071" s="690"/>
      <c r="AU24071" s="690"/>
    </row>
    <row r="24072" spans="46:47">
      <c r="AT24072" s="690"/>
      <c r="AU24072" s="690"/>
    </row>
    <row r="24073" spans="46:47">
      <c r="AT24073" s="690"/>
      <c r="AU24073" s="690"/>
    </row>
    <row r="24074" spans="46:47">
      <c r="AT24074" s="690"/>
      <c r="AU24074" s="690"/>
    </row>
    <row r="24075" spans="46:47">
      <c r="AT24075" s="690"/>
      <c r="AU24075" s="690"/>
    </row>
    <row r="24076" spans="46:47">
      <c r="AT24076" s="690"/>
      <c r="AU24076" s="690"/>
    </row>
    <row r="24077" spans="46:47">
      <c r="AT24077" s="690"/>
      <c r="AU24077" s="690"/>
    </row>
    <row r="24078" spans="46:47">
      <c r="AT24078" s="690"/>
      <c r="AU24078" s="690"/>
    </row>
    <row r="24079" spans="46:47">
      <c r="AT24079" s="690"/>
      <c r="AU24079" s="690"/>
    </row>
    <row r="24080" spans="46:47">
      <c r="AT24080" s="690"/>
      <c r="AU24080" s="690"/>
    </row>
    <row r="24081" spans="46:47">
      <c r="AT24081" s="690"/>
      <c r="AU24081" s="690"/>
    </row>
    <row r="24082" spans="46:47">
      <c r="AT24082" s="690"/>
      <c r="AU24082" s="690"/>
    </row>
    <row r="24083" spans="46:47">
      <c r="AT24083" s="690"/>
      <c r="AU24083" s="690"/>
    </row>
    <row r="24084" spans="46:47">
      <c r="AT24084" s="690"/>
      <c r="AU24084" s="690"/>
    </row>
    <row r="24085" spans="46:47">
      <c r="AT24085" s="690"/>
      <c r="AU24085" s="690"/>
    </row>
    <row r="24086" spans="46:47">
      <c r="AT24086" s="690"/>
      <c r="AU24086" s="690"/>
    </row>
    <row r="24087" spans="46:47">
      <c r="AT24087" s="690"/>
      <c r="AU24087" s="690"/>
    </row>
    <row r="24088" spans="46:47">
      <c r="AT24088" s="690"/>
      <c r="AU24088" s="690"/>
    </row>
    <row r="24089" spans="46:47">
      <c r="AT24089" s="690"/>
      <c r="AU24089" s="690"/>
    </row>
    <row r="24090" spans="46:47">
      <c r="AT24090" s="690"/>
      <c r="AU24090" s="690"/>
    </row>
    <row r="24091" spans="46:47">
      <c r="AT24091" s="690"/>
      <c r="AU24091" s="690"/>
    </row>
    <row r="24092" spans="46:47">
      <c r="AT24092" s="690"/>
      <c r="AU24092" s="690"/>
    </row>
    <row r="24093" spans="46:47">
      <c r="AT24093" s="690"/>
      <c r="AU24093" s="690"/>
    </row>
    <row r="24094" spans="46:47">
      <c r="AT24094" s="690"/>
      <c r="AU24094" s="690"/>
    </row>
    <row r="24095" spans="46:47">
      <c r="AT24095" s="690"/>
      <c r="AU24095" s="690"/>
    </row>
    <row r="24096" spans="46:47">
      <c r="AT24096" s="690"/>
      <c r="AU24096" s="690"/>
    </row>
    <row r="24097" spans="46:47">
      <c r="AT24097" s="690"/>
      <c r="AU24097" s="690"/>
    </row>
    <row r="24098" spans="46:47">
      <c r="AT24098" s="690"/>
      <c r="AU24098" s="690"/>
    </row>
    <row r="24099" spans="46:47">
      <c r="AT24099" s="690"/>
      <c r="AU24099" s="690"/>
    </row>
    <row r="24100" spans="46:47">
      <c r="AT24100" s="690"/>
      <c r="AU24100" s="690"/>
    </row>
    <row r="24101" spans="46:47">
      <c r="AT24101" s="690"/>
      <c r="AU24101" s="690"/>
    </row>
    <row r="24102" spans="46:47">
      <c r="AT24102" s="690"/>
      <c r="AU24102" s="690"/>
    </row>
    <row r="24103" spans="46:47">
      <c r="AT24103" s="690"/>
      <c r="AU24103" s="690"/>
    </row>
    <row r="24104" spans="46:47">
      <c r="AT24104" s="690"/>
      <c r="AU24104" s="690"/>
    </row>
    <row r="24105" spans="46:47">
      <c r="AT24105" s="690"/>
      <c r="AU24105" s="690"/>
    </row>
    <row r="24106" spans="46:47">
      <c r="AT24106" s="690"/>
      <c r="AU24106" s="690"/>
    </row>
    <row r="24107" spans="46:47">
      <c r="AT24107" s="690"/>
      <c r="AU24107" s="690"/>
    </row>
    <row r="24108" spans="46:47">
      <c r="AT24108" s="690"/>
      <c r="AU24108" s="690"/>
    </row>
    <row r="24109" spans="46:47">
      <c r="AT24109" s="690"/>
      <c r="AU24109" s="690"/>
    </row>
    <row r="24110" spans="46:47">
      <c r="AT24110" s="690"/>
      <c r="AU24110" s="690"/>
    </row>
    <row r="24111" spans="46:47">
      <c r="AT24111" s="690"/>
      <c r="AU24111" s="690"/>
    </row>
    <row r="24112" spans="46:47">
      <c r="AT24112" s="690"/>
      <c r="AU24112" s="690"/>
    </row>
    <row r="24113" spans="46:47">
      <c r="AT24113" s="690"/>
      <c r="AU24113" s="690"/>
    </row>
    <row r="24114" spans="46:47">
      <c r="AT24114" s="690"/>
      <c r="AU24114" s="690"/>
    </row>
    <row r="24115" spans="46:47">
      <c r="AT24115" s="690"/>
      <c r="AU24115" s="690"/>
    </row>
    <row r="24116" spans="46:47">
      <c r="AT24116" s="690"/>
      <c r="AU24116" s="690"/>
    </row>
    <row r="24117" spans="46:47">
      <c r="AT24117" s="690"/>
      <c r="AU24117" s="690"/>
    </row>
    <row r="24118" spans="46:47">
      <c r="AT24118" s="690"/>
      <c r="AU24118" s="690"/>
    </row>
    <row r="24119" spans="46:47">
      <c r="AT24119" s="690"/>
      <c r="AU24119" s="690"/>
    </row>
    <row r="24120" spans="46:47">
      <c r="AT24120" s="690"/>
      <c r="AU24120" s="690"/>
    </row>
    <row r="24121" spans="46:47">
      <c r="AT24121" s="690"/>
      <c r="AU24121" s="690"/>
    </row>
    <row r="24122" spans="46:47">
      <c r="AT24122" s="690"/>
      <c r="AU24122" s="690"/>
    </row>
    <row r="24123" spans="46:47">
      <c r="AT24123" s="690"/>
      <c r="AU24123" s="690"/>
    </row>
    <row r="24124" spans="46:47">
      <c r="AT24124" s="690"/>
      <c r="AU24124" s="690"/>
    </row>
    <row r="24125" spans="46:47">
      <c r="AT24125" s="690"/>
      <c r="AU24125" s="690"/>
    </row>
    <row r="24126" spans="46:47">
      <c r="AT24126" s="690"/>
      <c r="AU24126" s="690"/>
    </row>
    <row r="24127" spans="46:47">
      <c r="AT24127" s="690"/>
      <c r="AU24127" s="690"/>
    </row>
    <row r="24128" spans="46:47">
      <c r="AT24128" s="690"/>
      <c r="AU24128" s="690"/>
    </row>
    <row r="24129" spans="46:47">
      <c r="AT24129" s="690"/>
      <c r="AU24129" s="690"/>
    </row>
    <row r="24130" spans="46:47">
      <c r="AT24130" s="690"/>
      <c r="AU24130" s="690"/>
    </row>
    <row r="24131" spans="46:47">
      <c r="AT24131" s="690"/>
      <c r="AU24131" s="690"/>
    </row>
    <row r="24132" spans="46:47">
      <c r="AT24132" s="690"/>
      <c r="AU24132" s="690"/>
    </row>
    <row r="24133" spans="46:47">
      <c r="AT24133" s="690"/>
      <c r="AU24133" s="690"/>
    </row>
    <row r="24134" spans="46:47">
      <c r="AT24134" s="690"/>
      <c r="AU24134" s="690"/>
    </row>
    <row r="24135" spans="46:47">
      <c r="AT24135" s="690"/>
      <c r="AU24135" s="690"/>
    </row>
    <row r="24136" spans="46:47">
      <c r="AT24136" s="690"/>
      <c r="AU24136" s="690"/>
    </row>
    <row r="24137" spans="46:47">
      <c r="AT24137" s="690"/>
      <c r="AU24137" s="690"/>
    </row>
    <row r="24138" spans="46:47">
      <c r="AT24138" s="690"/>
      <c r="AU24138" s="690"/>
    </row>
    <row r="24139" spans="46:47">
      <c r="AT24139" s="690"/>
      <c r="AU24139" s="690"/>
    </row>
    <row r="24140" spans="46:47">
      <c r="AT24140" s="690"/>
      <c r="AU24140" s="690"/>
    </row>
    <row r="24141" spans="46:47">
      <c r="AT24141" s="690"/>
      <c r="AU24141" s="690"/>
    </row>
    <row r="24142" spans="46:47">
      <c r="AT24142" s="690"/>
      <c r="AU24142" s="690"/>
    </row>
    <row r="24143" spans="46:47">
      <c r="AT24143" s="690"/>
      <c r="AU24143" s="690"/>
    </row>
    <row r="24144" spans="46:47">
      <c r="AT24144" s="690"/>
      <c r="AU24144" s="690"/>
    </row>
    <row r="24145" spans="46:47">
      <c r="AT24145" s="690"/>
      <c r="AU24145" s="690"/>
    </row>
    <row r="24146" spans="46:47">
      <c r="AT24146" s="690"/>
      <c r="AU24146" s="690"/>
    </row>
    <row r="24147" spans="46:47">
      <c r="AT24147" s="690"/>
      <c r="AU24147" s="690"/>
    </row>
    <row r="24148" spans="46:47">
      <c r="AT24148" s="690"/>
      <c r="AU24148" s="690"/>
    </row>
    <row r="24149" spans="46:47">
      <c r="AT24149" s="690"/>
      <c r="AU24149" s="690"/>
    </row>
    <row r="24150" spans="46:47">
      <c r="AT24150" s="690"/>
      <c r="AU24150" s="690"/>
    </row>
    <row r="24151" spans="46:47">
      <c r="AT24151" s="690"/>
      <c r="AU24151" s="690"/>
    </row>
    <row r="24152" spans="46:47">
      <c r="AT24152" s="690"/>
      <c r="AU24152" s="690"/>
    </row>
    <row r="24153" spans="46:47">
      <c r="AT24153" s="690"/>
      <c r="AU24153" s="690"/>
    </row>
    <row r="24154" spans="46:47">
      <c r="AT24154" s="690"/>
      <c r="AU24154" s="690"/>
    </row>
    <row r="24155" spans="46:47">
      <c r="AT24155" s="690"/>
      <c r="AU24155" s="690"/>
    </row>
    <row r="24156" spans="46:47">
      <c r="AT24156" s="690"/>
      <c r="AU24156" s="690"/>
    </row>
    <row r="24157" spans="46:47">
      <c r="AT24157" s="690"/>
      <c r="AU24157" s="690"/>
    </row>
    <row r="24158" spans="46:47">
      <c r="AT24158" s="690"/>
      <c r="AU24158" s="690"/>
    </row>
    <row r="24159" spans="46:47">
      <c r="AT24159" s="690"/>
      <c r="AU24159" s="690"/>
    </row>
    <row r="24160" spans="46:47">
      <c r="AT24160" s="690"/>
      <c r="AU24160" s="690"/>
    </row>
    <row r="24161" spans="46:47">
      <c r="AT24161" s="690"/>
      <c r="AU24161" s="690"/>
    </row>
    <row r="24162" spans="46:47">
      <c r="AT24162" s="690"/>
      <c r="AU24162" s="690"/>
    </row>
    <row r="24163" spans="46:47">
      <c r="AT24163" s="690"/>
      <c r="AU24163" s="690"/>
    </row>
    <row r="24164" spans="46:47">
      <c r="AT24164" s="690"/>
      <c r="AU24164" s="690"/>
    </row>
    <row r="24165" spans="46:47">
      <c r="AT24165" s="690"/>
      <c r="AU24165" s="690"/>
    </row>
    <row r="24166" spans="46:47">
      <c r="AT24166" s="690"/>
      <c r="AU24166" s="690"/>
    </row>
    <row r="24167" spans="46:47">
      <c r="AT24167" s="690"/>
      <c r="AU24167" s="690"/>
    </row>
    <row r="24168" spans="46:47">
      <c r="AT24168" s="690"/>
      <c r="AU24168" s="690"/>
    </row>
    <row r="24169" spans="46:47">
      <c r="AT24169" s="690"/>
      <c r="AU24169" s="690"/>
    </row>
    <row r="24170" spans="46:47">
      <c r="AT24170" s="690"/>
      <c r="AU24170" s="690"/>
    </row>
    <row r="24171" spans="46:47">
      <c r="AT24171" s="690"/>
      <c r="AU24171" s="690"/>
    </row>
    <row r="24172" spans="46:47">
      <c r="AT24172" s="690"/>
      <c r="AU24172" s="690"/>
    </row>
    <row r="24173" spans="46:47">
      <c r="AT24173" s="690"/>
      <c r="AU24173" s="690"/>
    </row>
    <row r="24174" spans="46:47">
      <c r="AT24174" s="690"/>
      <c r="AU24174" s="690"/>
    </row>
    <row r="24175" spans="46:47">
      <c r="AT24175" s="690"/>
      <c r="AU24175" s="690"/>
    </row>
    <row r="24176" spans="46:47">
      <c r="AT24176" s="690"/>
      <c r="AU24176" s="690"/>
    </row>
    <row r="24177" spans="46:47">
      <c r="AT24177" s="690"/>
      <c r="AU24177" s="690"/>
    </row>
    <row r="24178" spans="46:47">
      <c r="AT24178" s="690"/>
      <c r="AU24178" s="690"/>
    </row>
    <row r="24179" spans="46:47">
      <c r="AT24179" s="690"/>
      <c r="AU24179" s="690"/>
    </row>
    <row r="24180" spans="46:47">
      <c r="AT24180" s="690"/>
      <c r="AU24180" s="690"/>
    </row>
    <row r="24181" spans="46:47">
      <c r="AT24181" s="690"/>
      <c r="AU24181" s="690"/>
    </row>
    <row r="24182" spans="46:47">
      <c r="AT24182" s="690"/>
      <c r="AU24182" s="690"/>
    </row>
    <row r="24183" spans="46:47">
      <c r="AT24183" s="690"/>
      <c r="AU24183" s="690"/>
    </row>
    <row r="24184" spans="46:47">
      <c r="AT24184" s="690"/>
      <c r="AU24184" s="690"/>
    </row>
    <row r="24185" spans="46:47">
      <c r="AT24185" s="690"/>
      <c r="AU24185" s="690"/>
    </row>
    <row r="24186" spans="46:47">
      <c r="AT24186" s="690"/>
      <c r="AU24186" s="690"/>
    </row>
    <row r="24187" spans="46:47">
      <c r="AT24187" s="690"/>
      <c r="AU24187" s="690"/>
    </row>
    <row r="24188" spans="46:47">
      <c r="AT24188" s="690"/>
      <c r="AU24188" s="690"/>
    </row>
    <row r="24189" spans="46:47">
      <c r="AT24189" s="690"/>
      <c r="AU24189" s="690"/>
    </row>
    <row r="24190" spans="46:47">
      <c r="AT24190" s="690"/>
      <c r="AU24190" s="690"/>
    </row>
    <row r="24191" spans="46:47">
      <c r="AT24191" s="690"/>
      <c r="AU24191" s="690"/>
    </row>
    <row r="24192" spans="46:47">
      <c r="AT24192" s="690"/>
      <c r="AU24192" s="690"/>
    </row>
    <row r="24193" spans="46:47">
      <c r="AT24193" s="690"/>
      <c r="AU24193" s="690"/>
    </row>
    <row r="24194" spans="46:47">
      <c r="AT24194" s="690"/>
      <c r="AU24194" s="690"/>
    </row>
    <row r="24195" spans="46:47">
      <c r="AT24195" s="690"/>
      <c r="AU24195" s="690"/>
    </row>
    <row r="24196" spans="46:47">
      <c r="AT24196" s="690"/>
      <c r="AU24196" s="690"/>
    </row>
    <row r="24197" spans="46:47">
      <c r="AT24197" s="690"/>
      <c r="AU24197" s="690"/>
    </row>
    <row r="24198" spans="46:47">
      <c r="AT24198" s="690"/>
      <c r="AU24198" s="690"/>
    </row>
    <row r="24199" spans="46:47">
      <c r="AT24199" s="690"/>
      <c r="AU24199" s="690"/>
    </row>
    <row r="24200" spans="46:47">
      <c r="AT24200" s="690"/>
      <c r="AU24200" s="690"/>
    </row>
    <row r="24201" spans="46:47">
      <c r="AT24201" s="690"/>
      <c r="AU24201" s="690"/>
    </row>
    <row r="24202" spans="46:47">
      <c r="AT24202" s="690"/>
      <c r="AU24202" s="690"/>
    </row>
    <row r="24203" spans="46:47">
      <c r="AT24203" s="690"/>
      <c r="AU24203" s="690"/>
    </row>
    <row r="24204" spans="46:47">
      <c r="AT24204" s="690"/>
      <c r="AU24204" s="690"/>
    </row>
    <row r="24205" spans="46:47">
      <c r="AT24205" s="690"/>
      <c r="AU24205" s="690"/>
    </row>
    <row r="24206" spans="46:47">
      <c r="AT24206" s="690"/>
      <c r="AU24206" s="690"/>
    </row>
    <row r="24207" spans="46:47">
      <c r="AT24207" s="690"/>
      <c r="AU24207" s="690"/>
    </row>
    <row r="24208" spans="46:47">
      <c r="AT24208" s="690"/>
      <c r="AU24208" s="690"/>
    </row>
    <row r="24209" spans="46:47">
      <c r="AT24209" s="690"/>
      <c r="AU24209" s="690"/>
    </row>
    <row r="24210" spans="46:47">
      <c r="AT24210" s="690"/>
      <c r="AU24210" s="690"/>
    </row>
    <row r="24211" spans="46:47">
      <c r="AT24211" s="690"/>
      <c r="AU24211" s="690"/>
    </row>
    <row r="24212" spans="46:47">
      <c r="AT24212" s="690"/>
      <c r="AU24212" s="690"/>
    </row>
    <row r="24213" spans="46:47">
      <c r="AT24213" s="690"/>
      <c r="AU24213" s="690"/>
    </row>
    <row r="24214" spans="46:47">
      <c r="AT24214" s="690"/>
      <c r="AU24214" s="690"/>
    </row>
    <row r="24215" spans="46:47">
      <c r="AT24215" s="690"/>
      <c r="AU24215" s="690"/>
    </row>
    <row r="24216" spans="46:47">
      <c r="AT24216" s="690"/>
      <c r="AU24216" s="690"/>
    </row>
    <row r="24217" spans="46:47">
      <c r="AT24217" s="690"/>
      <c r="AU24217" s="690"/>
    </row>
    <row r="24218" spans="46:47">
      <c r="AT24218" s="690"/>
      <c r="AU24218" s="690"/>
    </row>
    <row r="24219" spans="46:47">
      <c r="AT24219" s="690"/>
      <c r="AU24219" s="690"/>
    </row>
    <row r="24220" spans="46:47">
      <c r="AT24220" s="690"/>
      <c r="AU24220" s="690"/>
    </row>
    <row r="24221" spans="46:47">
      <c r="AT24221" s="690"/>
      <c r="AU24221" s="690"/>
    </row>
    <row r="24222" spans="46:47">
      <c r="AT24222" s="690"/>
      <c r="AU24222" s="690"/>
    </row>
    <row r="24223" spans="46:47">
      <c r="AT24223" s="690"/>
      <c r="AU24223" s="690"/>
    </row>
    <row r="24224" spans="46:47">
      <c r="AT24224" s="690"/>
      <c r="AU24224" s="690"/>
    </row>
    <row r="24225" spans="46:47">
      <c r="AT24225" s="690"/>
      <c r="AU24225" s="690"/>
    </row>
    <row r="24226" spans="46:47">
      <c r="AT24226" s="690"/>
      <c r="AU24226" s="690"/>
    </row>
    <row r="24227" spans="46:47">
      <c r="AT24227" s="690"/>
      <c r="AU24227" s="690"/>
    </row>
    <row r="24228" spans="46:47">
      <c r="AT24228" s="690"/>
      <c r="AU24228" s="690"/>
    </row>
    <row r="24229" spans="46:47">
      <c r="AT24229" s="690"/>
      <c r="AU24229" s="690"/>
    </row>
    <row r="24230" spans="46:47">
      <c r="AT24230" s="690"/>
      <c r="AU24230" s="690"/>
    </row>
    <row r="24231" spans="46:47">
      <c r="AT24231" s="690"/>
      <c r="AU24231" s="690"/>
    </row>
    <row r="24232" spans="46:47">
      <c r="AT24232" s="690"/>
      <c r="AU24232" s="690"/>
    </row>
    <row r="24233" spans="46:47">
      <c r="AT24233" s="690"/>
      <c r="AU24233" s="690"/>
    </row>
    <row r="24234" spans="46:47">
      <c r="AT24234" s="690"/>
      <c r="AU24234" s="690"/>
    </row>
    <row r="24235" spans="46:47">
      <c r="AT24235" s="690"/>
      <c r="AU24235" s="690"/>
    </row>
    <row r="24236" spans="46:47">
      <c r="AT24236" s="690"/>
      <c r="AU24236" s="690"/>
    </row>
    <row r="24237" spans="46:47">
      <c r="AT24237" s="690"/>
      <c r="AU24237" s="690"/>
    </row>
    <row r="24238" spans="46:47">
      <c r="AT24238" s="690"/>
      <c r="AU24238" s="690"/>
    </row>
    <row r="24239" spans="46:47">
      <c r="AT24239" s="690"/>
      <c r="AU24239" s="690"/>
    </row>
    <row r="24240" spans="46:47">
      <c r="AT24240" s="690"/>
      <c r="AU24240" s="690"/>
    </row>
    <row r="24241" spans="46:47">
      <c r="AT24241" s="690"/>
      <c r="AU24241" s="690"/>
    </row>
    <row r="24242" spans="46:47">
      <c r="AT24242" s="690"/>
      <c r="AU24242" s="690"/>
    </row>
    <row r="24243" spans="46:47">
      <c r="AT24243" s="690"/>
      <c r="AU24243" s="690"/>
    </row>
    <row r="24244" spans="46:47">
      <c r="AT24244" s="690"/>
      <c r="AU24244" s="690"/>
    </row>
    <row r="24245" spans="46:47">
      <c r="AT24245" s="690"/>
      <c r="AU24245" s="690"/>
    </row>
    <row r="24246" spans="46:47">
      <c r="AT24246" s="690"/>
      <c r="AU24246" s="690"/>
    </row>
    <row r="24247" spans="46:47">
      <c r="AT24247" s="690"/>
      <c r="AU24247" s="690"/>
    </row>
    <row r="24248" spans="46:47">
      <c r="AT24248" s="690"/>
      <c r="AU24248" s="690"/>
    </row>
    <row r="24249" spans="46:47">
      <c r="AT24249" s="690"/>
      <c r="AU24249" s="690"/>
    </row>
    <row r="24250" spans="46:47">
      <c r="AT24250" s="690"/>
      <c r="AU24250" s="690"/>
    </row>
    <row r="24251" spans="46:47">
      <c r="AT24251" s="690"/>
      <c r="AU24251" s="690"/>
    </row>
    <row r="24252" spans="46:47">
      <c r="AT24252" s="690"/>
      <c r="AU24252" s="690"/>
    </row>
    <row r="24253" spans="46:47">
      <c r="AT24253" s="690"/>
      <c r="AU24253" s="690"/>
    </row>
    <row r="24254" spans="46:47">
      <c r="AT24254" s="690"/>
      <c r="AU24254" s="690"/>
    </row>
    <row r="24255" spans="46:47">
      <c r="AT24255" s="690"/>
      <c r="AU24255" s="690"/>
    </row>
    <row r="24256" spans="46:47">
      <c r="AT24256" s="690"/>
      <c r="AU24256" s="690"/>
    </row>
    <row r="24257" spans="46:47">
      <c r="AT24257" s="690"/>
      <c r="AU24257" s="690"/>
    </row>
    <row r="24258" spans="46:47">
      <c r="AT24258" s="690"/>
      <c r="AU24258" s="690"/>
    </row>
    <row r="24259" spans="46:47">
      <c r="AT24259" s="690"/>
      <c r="AU24259" s="690"/>
    </row>
    <row r="24260" spans="46:47">
      <c r="AT24260" s="690"/>
      <c r="AU24260" s="690"/>
    </row>
    <row r="24261" spans="46:47">
      <c r="AT24261" s="690"/>
      <c r="AU24261" s="690"/>
    </row>
    <row r="24262" spans="46:47">
      <c r="AT24262" s="690"/>
      <c r="AU24262" s="690"/>
    </row>
    <row r="24263" spans="46:47">
      <c r="AT24263" s="690"/>
      <c r="AU24263" s="690"/>
    </row>
    <row r="24264" spans="46:47">
      <c r="AT24264" s="690"/>
      <c r="AU24264" s="690"/>
    </row>
    <row r="24265" spans="46:47">
      <c r="AT24265" s="690"/>
      <c r="AU24265" s="690"/>
    </row>
    <row r="24266" spans="46:47">
      <c r="AT24266" s="690"/>
      <c r="AU24266" s="690"/>
    </row>
    <row r="24267" spans="46:47">
      <c r="AT24267" s="690"/>
      <c r="AU24267" s="690"/>
    </row>
    <row r="24268" spans="46:47">
      <c r="AT24268" s="690"/>
      <c r="AU24268" s="690"/>
    </row>
    <row r="24269" spans="46:47">
      <c r="AT24269" s="690"/>
      <c r="AU24269" s="690"/>
    </row>
    <row r="24270" spans="46:47">
      <c r="AT24270" s="690"/>
      <c r="AU24270" s="690"/>
    </row>
    <row r="24271" spans="46:47">
      <c r="AT24271" s="690"/>
      <c r="AU24271" s="690"/>
    </row>
    <row r="24272" spans="46:47">
      <c r="AT24272" s="690"/>
      <c r="AU24272" s="690"/>
    </row>
    <row r="24273" spans="46:47">
      <c r="AT24273" s="690"/>
      <c r="AU24273" s="690"/>
    </row>
    <row r="24274" spans="46:47">
      <c r="AT24274" s="690"/>
      <c r="AU24274" s="690"/>
    </row>
    <row r="24275" spans="46:47">
      <c r="AT24275" s="690"/>
      <c r="AU24275" s="690"/>
    </row>
    <row r="24276" spans="46:47">
      <c r="AT24276" s="690"/>
      <c r="AU24276" s="690"/>
    </row>
    <row r="24277" spans="46:47">
      <c r="AT24277" s="690"/>
      <c r="AU24277" s="690"/>
    </row>
    <row r="24278" spans="46:47">
      <c r="AT24278" s="690"/>
      <c r="AU24278" s="690"/>
    </row>
    <row r="24279" spans="46:47">
      <c r="AT24279" s="690"/>
      <c r="AU24279" s="690"/>
    </row>
    <row r="24280" spans="46:47">
      <c r="AT24280" s="690"/>
      <c r="AU24280" s="690"/>
    </row>
    <row r="24281" spans="46:47">
      <c r="AT24281" s="690"/>
      <c r="AU24281" s="690"/>
    </row>
    <row r="24282" spans="46:47">
      <c r="AT24282" s="690"/>
      <c r="AU24282" s="690"/>
    </row>
    <row r="24283" spans="46:47">
      <c r="AT24283" s="690"/>
      <c r="AU24283" s="690"/>
    </row>
    <row r="24284" spans="46:47">
      <c r="AT24284" s="690"/>
      <c r="AU24284" s="690"/>
    </row>
    <row r="24285" spans="46:47">
      <c r="AT24285" s="690"/>
      <c r="AU24285" s="690"/>
    </row>
    <row r="24286" spans="46:47">
      <c r="AT24286" s="690"/>
      <c r="AU24286" s="690"/>
    </row>
    <row r="24287" spans="46:47">
      <c r="AT24287" s="690"/>
      <c r="AU24287" s="690"/>
    </row>
    <row r="24288" spans="46:47">
      <c r="AT24288" s="690"/>
      <c r="AU24288" s="690"/>
    </row>
    <row r="24289" spans="46:47">
      <c r="AT24289" s="690"/>
      <c r="AU24289" s="690"/>
    </row>
    <row r="24290" spans="46:47">
      <c r="AT24290" s="690"/>
      <c r="AU24290" s="690"/>
    </row>
    <row r="24291" spans="46:47">
      <c r="AT24291" s="690"/>
      <c r="AU24291" s="690"/>
    </row>
    <row r="24292" spans="46:47">
      <c r="AT24292" s="690"/>
      <c r="AU24292" s="690"/>
    </row>
    <row r="24293" spans="46:47">
      <c r="AT24293" s="690"/>
      <c r="AU24293" s="690"/>
    </row>
    <row r="24294" spans="46:47">
      <c r="AT24294" s="690"/>
      <c r="AU24294" s="690"/>
    </row>
    <row r="24295" spans="46:47">
      <c r="AT24295" s="690"/>
      <c r="AU24295" s="690"/>
    </row>
    <row r="24296" spans="46:47">
      <c r="AT24296" s="690"/>
      <c r="AU24296" s="690"/>
    </row>
    <row r="24297" spans="46:47">
      <c r="AT24297" s="690"/>
      <c r="AU24297" s="690"/>
    </row>
    <row r="24298" spans="46:47">
      <c r="AT24298" s="690"/>
      <c r="AU24298" s="690"/>
    </row>
    <row r="24299" spans="46:47">
      <c r="AT24299" s="690"/>
      <c r="AU24299" s="690"/>
    </row>
    <row r="24300" spans="46:47">
      <c r="AT24300" s="690"/>
      <c r="AU24300" s="690"/>
    </row>
    <row r="24301" spans="46:47">
      <c r="AT24301" s="690"/>
      <c r="AU24301" s="690"/>
    </row>
    <row r="24302" spans="46:47">
      <c r="AT24302" s="690"/>
      <c r="AU24302" s="690"/>
    </row>
    <row r="24303" spans="46:47">
      <c r="AT24303" s="690"/>
      <c r="AU24303" s="690"/>
    </row>
    <row r="24304" spans="46:47">
      <c r="AT24304" s="690"/>
      <c r="AU24304" s="690"/>
    </row>
    <row r="24305" spans="46:47">
      <c r="AT24305" s="690"/>
      <c r="AU24305" s="690"/>
    </row>
    <row r="24306" spans="46:47">
      <c r="AT24306" s="690"/>
      <c r="AU24306" s="690"/>
    </row>
    <row r="24307" spans="46:47">
      <c r="AT24307" s="690"/>
      <c r="AU24307" s="690"/>
    </row>
    <row r="24308" spans="46:47">
      <c r="AT24308" s="690"/>
      <c r="AU24308" s="690"/>
    </row>
    <row r="24309" spans="46:47">
      <c r="AT24309" s="690"/>
      <c r="AU24309" s="690"/>
    </row>
    <row r="24310" spans="46:47">
      <c r="AT24310" s="690"/>
      <c r="AU24310" s="690"/>
    </row>
    <row r="24311" spans="46:47">
      <c r="AT24311" s="690"/>
      <c r="AU24311" s="690"/>
    </row>
    <row r="24312" spans="46:47">
      <c r="AT24312" s="690"/>
      <c r="AU24312" s="690"/>
    </row>
    <row r="24313" spans="46:47">
      <c r="AT24313" s="690"/>
      <c r="AU24313" s="690"/>
    </row>
    <row r="24314" spans="46:47">
      <c r="AT24314" s="690"/>
      <c r="AU24314" s="690"/>
    </row>
    <row r="24315" spans="46:47">
      <c r="AT24315" s="690"/>
      <c r="AU24315" s="690"/>
    </row>
    <row r="24316" spans="46:47">
      <c r="AT24316" s="690"/>
      <c r="AU24316" s="690"/>
    </row>
    <row r="24317" spans="46:47">
      <c r="AT24317" s="690"/>
      <c r="AU24317" s="690"/>
    </row>
    <row r="24318" spans="46:47">
      <c r="AT24318" s="690"/>
      <c r="AU24318" s="690"/>
    </row>
    <row r="24319" spans="46:47">
      <c r="AT24319" s="690"/>
      <c r="AU24319" s="690"/>
    </row>
    <row r="24320" spans="46:47">
      <c r="AT24320" s="690"/>
      <c r="AU24320" s="690"/>
    </row>
    <row r="24321" spans="46:47">
      <c r="AT24321" s="690"/>
      <c r="AU24321" s="690"/>
    </row>
    <row r="24322" spans="46:47">
      <c r="AT24322" s="690"/>
      <c r="AU24322" s="690"/>
    </row>
    <row r="24323" spans="46:47">
      <c r="AT24323" s="690"/>
      <c r="AU24323" s="690"/>
    </row>
    <row r="24324" spans="46:47">
      <c r="AT24324" s="690"/>
      <c r="AU24324" s="690"/>
    </row>
    <row r="24325" spans="46:47">
      <c r="AT24325" s="690"/>
      <c r="AU24325" s="690"/>
    </row>
    <row r="24326" spans="46:47">
      <c r="AT24326" s="690"/>
      <c r="AU24326" s="690"/>
    </row>
    <row r="24327" spans="46:47">
      <c r="AT24327" s="690"/>
      <c r="AU24327" s="690"/>
    </row>
    <row r="24328" spans="46:47">
      <c r="AT24328" s="690"/>
      <c r="AU24328" s="690"/>
    </row>
    <row r="24329" spans="46:47">
      <c r="AT24329" s="690"/>
      <c r="AU24329" s="690"/>
    </row>
    <row r="24330" spans="46:47">
      <c r="AT24330" s="690"/>
      <c r="AU24330" s="690"/>
    </row>
    <row r="24331" spans="46:47">
      <c r="AT24331" s="690"/>
      <c r="AU24331" s="690"/>
    </row>
    <row r="24332" spans="46:47">
      <c r="AT24332" s="690"/>
      <c r="AU24332" s="690"/>
    </row>
    <row r="24333" spans="46:47">
      <c r="AT24333" s="690"/>
      <c r="AU24333" s="690"/>
    </row>
    <row r="24334" spans="46:47">
      <c r="AT24334" s="690"/>
      <c r="AU24334" s="690"/>
    </row>
    <row r="24335" spans="46:47">
      <c r="AT24335" s="690"/>
      <c r="AU24335" s="690"/>
    </row>
    <row r="24336" spans="46:47">
      <c r="AT24336" s="690"/>
      <c r="AU24336" s="690"/>
    </row>
    <row r="24337" spans="46:47">
      <c r="AT24337" s="690"/>
      <c r="AU24337" s="690"/>
    </row>
    <row r="24338" spans="46:47">
      <c r="AT24338" s="690"/>
      <c r="AU24338" s="690"/>
    </row>
    <row r="24339" spans="46:47">
      <c r="AT24339" s="690"/>
      <c r="AU24339" s="690"/>
    </row>
    <row r="24340" spans="46:47">
      <c r="AT24340" s="690"/>
      <c r="AU24340" s="690"/>
    </row>
    <row r="24341" spans="46:47">
      <c r="AT24341" s="690"/>
      <c r="AU24341" s="690"/>
    </row>
    <row r="24342" spans="46:47">
      <c r="AT24342" s="690"/>
      <c r="AU24342" s="690"/>
    </row>
    <row r="24343" spans="46:47">
      <c r="AT24343" s="690"/>
      <c r="AU24343" s="690"/>
    </row>
    <row r="24344" spans="46:47">
      <c r="AT24344" s="690"/>
      <c r="AU24344" s="690"/>
    </row>
    <row r="24345" spans="46:47">
      <c r="AT24345" s="690"/>
      <c r="AU24345" s="690"/>
    </row>
    <row r="24346" spans="46:47">
      <c r="AT24346" s="690"/>
      <c r="AU24346" s="690"/>
    </row>
    <row r="24347" spans="46:47">
      <c r="AT24347" s="690"/>
      <c r="AU24347" s="690"/>
    </row>
    <row r="24348" spans="46:47">
      <c r="AT24348" s="690"/>
      <c r="AU24348" s="690"/>
    </row>
    <row r="24349" spans="46:47">
      <c r="AT24349" s="690"/>
      <c r="AU24349" s="690"/>
    </row>
    <row r="24350" spans="46:47">
      <c r="AT24350" s="690"/>
      <c r="AU24350" s="690"/>
    </row>
    <row r="24351" spans="46:47">
      <c r="AT24351" s="690"/>
      <c r="AU24351" s="690"/>
    </row>
    <row r="24352" spans="46:47">
      <c r="AT24352" s="690"/>
      <c r="AU24352" s="690"/>
    </row>
    <row r="24353" spans="46:47">
      <c r="AT24353" s="690"/>
      <c r="AU24353" s="690"/>
    </row>
    <row r="24354" spans="46:47">
      <c r="AT24354" s="690"/>
      <c r="AU24354" s="690"/>
    </row>
    <row r="24355" spans="46:47">
      <c r="AT24355" s="690"/>
      <c r="AU24355" s="690"/>
    </row>
    <row r="24356" spans="46:47">
      <c r="AT24356" s="690"/>
      <c r="AU24356" s="690"/>
    </row>
    <row r="24357" spans="46:47">
      <c r="AT24357" s="690"/>
      <c r="AU24357" s="690"/>
    </row>
    <row r="24358" spans="46:47">
      <c r="AT24358" s="690"/>
      <c r="AU24358" s="690"/>
    </row>
    <row r="24359" spans="46:47">
      <c r="AT24359" s="690"/>
      <c r="AU24359" s="690"/>
    </row>
    <row r="24360" spans="46:47">
      <c r="AT24360" s="690"/>
      <c r="AU24360" s="690"/>
    </row>
    <row r="24361" spans="46:47">
      <c r="AT24361" s="690"/>
      <c r="AU24361" s="690"/>
    </row>
    <row r="24362" spans="46:47">
      <c r="AT24362" s="690"/>
      <c r="AU24362" s="690"/>
    </row>
    <row r="24363" spans="46:47">
      <c r="AT24363" s="690"/>
      <c r="AU24363" s="690"/>
    </row>
    <row r="24364" spans="46:47">
      <c r="AT24364" s="690"/>
      <c r="AU24364" s="690"/>
    </row>
    <row r="24365" spans="46:47">
      <c r="AT24365" s="690"/>
      <c r="AU24365" s="690"/>
    </row>
    <row r="24366" spans="46:47">
      <c r="AT24366" s="690"/>
      <c r="AU24366" s="690"/>
    </row>
    <row r="24367" spans="46:47">
      <c r="AT24367" s="690"/>
      <c r="AU24367" s="690"/>
    </row>
    <row r="24368" spans="46:47">
      <c r="AT24368" s="690"/>
      <c r="AU24368" s="690"/>
    </row>
    <row r="24369" spans="46:47">
      <c r="AT24369" s="690"/>
      <c r="AU24369" s="690"/>
    </row>
    <row r="24370" spans="46:47">
      <c r="AT24370" s="690"/>
      <c r="AU24370" s="690"/>
    </row>
    <row r="24371" spans="46:47">
      <c r="AT24371" s="690"/>
      <c r="AU24371" s="690"/>
    </row>
    <row r="24372" spans="46:47">
      <c r="AT24372" s="690"/>
      <c r="AU24372" s="690"/>
    </row>
    <row r="24373" spans="46:47">
      <c r="AT24373" s="690"/>
      <c r="AU24373" s="690"/>
    </row>
    <row r="24374" spans="46:47">
      <c r="AT24374" s="690"/>
      <c r="AU24374" s="690"/>
    </row>
    <row r="24375" spans="46:47">
      <c r="AT24375" s="690"/>
      <c r="AU24375" s="690"/>
    </row>
    <row r="24376" spans="46:47">
      <c r="AT24376" s="690"/>
      <c r="AU24376" s="690"/>
    </row>
    <row r="24377" spans="46:47">
      <c r="AT24377" s="690"/>
      <c r="AU24377" s="690"/>
    </row>
    <row r="24378" spans="46:47">
      <c r="AT24378" s="690"/>
      <c r="AU24378" s="690"/>
    </row>
    <row r="24379" spans="46:47">
      <c r="AT24379" s="690"/>
      <c r="AU24379" s="690"/>
    </row>
    <row r="24380" spans="46:47">
      <c r="AT24380" s="690"/>
      <c r="AU24380" s="690"/>
    </row>
    <row r="24381" spans="46:47">
      <c r="AT24381" s="690"/>
      <c r="AU24381" s="690"/>
    </row>
    <row r="24382" spans="46:47">
      <c r="AT24382" s="690"/>
      <c r="AU24382" s="690"/>
    </row>
    <row r="24383" spans="46:47">
      <c r="AT24383" s="690"/>
      <c r="AU24383" s="690"/>
    </row>
    <row r="24384" spans="46:47">
      <c r="AT24384" s="690"/>
      <c r="AU24384" s="690"/>
    </row>
    <row r="24385" spans="46:47">
      <c r="AT24385" s="690"/>
      <c r="AU24385" s="690"/>
    </row>
    <row r="24386" spans="46:47">
      <c r="AT24386" s="690"/>
      <c r="AU24386" s="690"/>
    </row>
    <row r="24387" spans="46:47">
      <c r="AT24387" s="690"/>
      <c r="AU24387" s="690"/>
    </row>
    <row r="24388" spans="46:47">
      <c r="AT24388" s="690"/>
      <c r="AU24388" s="690"/>
    </row>
    <row r="24389" spans="46:47">
      <c r="AT24389" s="690"/>
      <c r="AU24389" s="690"/>
    </row>
    <row r="24390" spans="46:47">
      <c r="AT24390" s="690"/>
      <c r="AU24390" s="690"/>
    </row>
    <row r="24391" spans="46:47">
      <c r="AT24391" s="690"/>
      <c r="AU24391" s="690"/>
    </row>
    <row r="24392" spans="46:47">
      <c r="AT24392" s="690"/>
      <c r="AU24392" s="690"/>
    </row>
    <row r="24393" spans="46:47">
      <c r="AT24393" s="690"/>
      <c r="AU24393" s="690"/>
    </row>
    <row r="24394" spans="46:47">
      <c r="AT24394" s="690"/>
      <c r="AU24394" s="690"/>
    </row>
    <row r="24395" spans="46:47">
      <c r="AT24395" s="690"/>
      <c r="AU24395" s="690"/>
    </row>
    <row r="24396" spans="46:47">
      <c r="AT24396" s="690"/>
      <c r="AU24396" s="690"/>
    </row>
    <row r="24397" spans="46:47">
      <c r="AT24397" s="690"/>
      <c r="AU24397" s="690"/>
    </row>
    <row r="24398" spans="46:47">
      <c r="AT24398" s="690"/>
      <c r="AU24398" s="690"/>
    </row>
    <row r="24399" spans="46:47">
      <c r="AT24399" s="690"/>
      <c r="AU24399" s="690"/>
    </row>
    <row r="24400" spans="46:47">
      <c r="AT24400" s="690"/>
      <c r="AU24400" s="690"/>
    </row>
    <row r="24401" spans="46:47">
      <c r="AT24401" s="690"/>
      <c r="AU24401" s="690"/>
    </row>
    <row r="24402" spans="46:47">
      <c r="AT24402" s="690"/>
      <c r="AU24402" s="690"/>
    </row>
    <row r="24403" spans="46:47">
      <c r="AT24403" s="690"/>
      <c r="AU24403" s="690"/>
    </row>
    <row r="24404" spans="46:47">
      <c r="AT24404" s="690"/>
      <c r="AU24404" s="690"/>
    </row>
    <row r="24405" spans="46:47">
      <c r="AT24405" s="690"/>
      <c r="AU24405" s="690"/>
    </row>
    <row r="24406" spans="46:47">
      <c r="AT24406" s="690"/>
      <c r="AU24406" s="690"/>
    </row>
    <row r="24407" spans="46:47">
      <c r="AT24407" s="690"/>
      <c r="AU24407" s="690"/>
    </row>
    <row r="24408" spans="46:47">
      <c r="AT24408" s="690"/>
      <c r="AU24408" s="690"/>
    </row>
    <row r="24409" spans="46:47">
      <c r="AT24409" s="690"/>
      <c r="AU24409" s="690"/>
    </row>
    <row r="24410" spans="46:47">
      <c r="AT24410" s="690"/>
      <c r="AU24410" s="690"/>
    </row>
    <row r="24411" spans="46:47">
      <c r="AT24411" s="690"/>
      <c r="AU24411" s="690"/>
    </row>
    <row r="24412" spans="46:47">
      <c r="AT24412" s="690"/>
      <c r="AU24412" s="690"/>
    </row>
    <row r="24413" spans="46:47">
      <c r="AT24413" s="690"/>
      <c r="AU24413" s="690"/>
    </row>
    <row r="24414" spans="46:47">
      <c r="AT24414" s="690"/>
      <c r="AU24414" s="690"/>
    </row>
    <row r="24415" spans="46:47">
      <c r="AT24415" s="690"/>
      <c r="AU24415" s="690"/>
    </row>
    <row r="24416" spans="46:47">
      <c r="AT24416" s="690"/>
      <c r="AU24416" s="690"/>
    </row>
    <row r="24417" spans="46:47">
      <c r="AT24417" s="690"/>
      <c r="AU24417" s="690"/>
    </row>
    <row r="24418" spans="46:47">
      <c r="AT24418" s="690"/>
      <c r="AU24418" s="690"/>
    </row>
    <row r="24419" spans="46:47">
      <c r="AT24419" s="690"/>
      <c r="AU24419" s="690"/>
    </row>
    <row r="24420" spans="46:47">
      <c r="AT24420" s="690"/>
      <c r="AU24420" s="690"/>
    </row>
    <row r="24421" spans="46:47">
      <c r="AT24421" s="690"/>
      <c r="AU24421" s="690"/>
    </row>
    <row r="24422" spans="46:47">
      <c r="AT24422" s="690"/>
      <c r="AU24422" s="690"/>
    </row>
    <row r="24423" spans="46:47">
      <c r="AT24423" s="690"/>
      <c r="AU24423" s="690"/>
    </row>
    <row r="24424" spans="46:47">
      <c r="AT24424" s="690"/>
      <c r="AU24424" s="690"/>
    </row>
    <row r="24425" spans="46:47">
      <c r="AT24425" s="690"/>
      <c r="AU24425" s="690"/>
    </row>
    <row r="24426" spans="46:47">
      <c r="AT24426" s="690"/>
      <c r="AU24426" s="690"/>
    </row>
    <row r="24427" spans="46:47">
      <c r="AT24427" s="690"/>
      <c r="AU24427" s="690"/>
    </row>
    <row r="24428" spans="46:47">
      <c r="AT24428" s="690"/>
      <c r="AU24428" s="690"/>
    </row>
    <row r="24429" spans="46:47">
      <c r="AT24429" s="690"/>
      <c r="AU24429" s="690"/>
    </row>
    <row r="24430" spans="46:47">
      <c r="AT24430" s="690"/>
      <c r="AU24430" s="690"/>
    </row>
    <row r="24431" spans="46:47">
      <c r="AT24431" s="690"/>
      <c r="AU24431" s="690"/>
    </row>
    <row r="24432" spans="46:47">
      <c r="AT24432" s="690"/>
      <c r="AU24432" s="690"/>
    </row>
    <row r="24433" spans="46:47">
      <c r="AT24433" s="690"/>
      <c r="AU24433" s="690"/>
    </row>
    <row r="24434" spans="46:47">
      <c r="AT24434" s="690"/>
      <c r="AU24434" s="690"/>
    </row>
    <row r="24435" spans="46:47">
      <c r="AT24435" s="690"/>
      <c r="AU24435" s="690"/>
    </row>
    <row r="24436" spans="46:47">
      <c r="AT24436" s="690"/>
      <c r="AU24436" s="690"/>
    </row>
    <row r="24437" spans="46:47">
      <c r="AT24437" s="690"/>
      <c r="AU24437" s="690"/>
    </row>
    <row r="24438" spans="46:47">
      <c r="AT24438" s="690"/>
      <c r="AU24438" s="690"/>
    </row>
    <row r="24439" spans="46:47">
      <c r="AT24439" s="690"/>
      <c r="AU24439" s="690"/>
    </row>
    <row r="24440" spans="46:47">
      <c r="AT24440" s="690"/>
      <c r="AU24440" s="690"/>
    </row>
    <row r="24441" spans="46:47">
      <c r="AT24441" s="690"/>
      <c r="AU24441" s="690"/>
    </row>
    <row r="24442" spans="46:47">
      <c r="AT24442" s="690"/>
      <c r="AU24442" s="690"/>
    </row>
    <row r="24443" spans="46:47">
      <c r="AT24443" s="690"/>
      <c r="AU24443" s="690"/>
    </row>
    <row r="24444" spans="46:47">
      <c r="AT24444" s="690"/>
      <c r="AU24444" s="690"/>
    </row>
    <row r="24445" spans="46:47">
      <c r="AT24445" s="690"/>
      <c r="AU24445" s="690"/>
    </row>
    <row r="24446" spans="46:47">
      <c r="AT24446" s="690"/>
      <c r="AU24446" s="690"/>
    </row>
    <row r="24447" spans="46:47">
      <c r="AT24447" s="690"/>
      <c r="AU24447" s="690"/>
    </row>
    <row r="24448" spans="46:47">
      <c r="AT24448" s="690"/>
      <c r="AU24448" s="690"/>
    </row>
    <row r="24449" spans="46:47">
      <c r="AT24449" s="690"/>
      <c r="AU24449" s="690"/>
    </row>
    <row r="24450" spans="46:47">
      <c r="AT24450" s="690"/>
      <c r="AU24450" s="690"/>
    </row>
    <row r="24451" spans="46:47">
      <c r="AT24451" s="690"/>
      <c r="AU24451" s="690"/>
    </row>
    <row r="24452" spans="46:47">
      <c r="AT24452" s="690"/>
      <c r="AU24452" s="690"/>
    </row>
    <row r="24453" spans="46:47">
      <c r="AT24453" s="690"/>
      <c r="AU24453" s="690"/>
    </row>
    <row r="24454" spans="46:47">
      <c r="AT24454" s="690"/>
      <c r="AU24454" s="690"/>
    </row>
    <row r="24455" spans="46:47">
      <c r="AT24455" s="690"/>
      <c r="AU24455" s="690"/>
    </row>
    <row r="24456" spans="46:47">
      <c r="AT24456" s="690"/>
      <c r="AU24456" s="690"/>
    </row>
    <row r="24457" spans="46:47">
      <c r="AT24457" s="690"/>
      <c r="AU24457" s="690"/>
    </row>
    <row r="24458" spans="46:47">
      <c r="AT24458" s="690"/>
      <c r="AU24458" s="690"/>
    </row>
    <row r="24459" spans="46:47">
      <c r="AT24459" s="690"/>
      <c r="AU24459" s="690"/>
    </row>
    <row r="24460" spans="46:47">
      <c r="AT24460" s="690"/>
      <c r="AU24460" s="690"/>
    </row>
    <row r="24461" spans="46:47">
      <c r="AT24461" s="690"/>
      <c r="AU24461" s="690"/>
    </row>
    <row r="24462" spans="46:47">
      <c r="AT24462" s="690"/>
      <c r="AU24462" s="690"/>
    </row>
    <row r="24463" spans="46:47">
      <c r="AT24463" s="690"/>
      <c r="AU24463" s="690"/>
    </row>
    <row r="24464" spans="46:47">
      <c r="AT24464" s="690"/>
      <c r="AU24464" s="690"/>
    </row>
    <row r="24465" spans="46:47">
      <c r="AT24465" s="690"/>
      <c r="AU24465" s="690"/>
    </row>
    <row r="24466" spans="46:47">
      <c r="AT24466" s="690"/>
      <c r="AU24466" s="690"/>
    </row>
    <row r="24467" spans="46:47">
      <c r="AT24467" s="690"/>
      <c r="AU24467" s="690"/>
    </row>
    <row r="24468" spans="46:47">
      <c r="AT24468" s="690"/>
      <c r="AU24468" s="690"/>
    </row>
    <row r="24469" spans="46:47">
      <c r="AT24469" s="690"/>
      <c r="AU24469" s="690"/>
    </row>
    <row r="24470" spans="46:47">
      <c r="AT24470" s="690"/>
      <c r="AU24470" s="690"/>
    </row>
    <row r="24471" spans="46:47">
      <c r="AT24471" s="690"/>
      <c r="AU24471" s="690"/>
    </row>
    <row r="24472" spans="46:47">
      <c r="AT24472" s="690"/>
      <c r="AU24472" s="690"/>
    </row>
    <row r="24473" spans="46:47">
      <c r="AT24473" s="690"/>
      <c r="AU24473" s="690"/>
    </row>
    <row r="24474" spans="46:47">
      <c r="AT24474" s="690"/>
      <c r="AU24474" s="690"/>
    </row>
    <row r="24475" spans="46:47">
      <c r="AT24475" s="690"/>
      <c r="AU24475" s="690"/>
    </row>
    <row r="24476" spans="46:47">
      <c r="AT24476" s="690"/>
      <c r="AU24476" s="690"/>
    </row>
    <row r="24477" spans="46:47">
      <c r="AT24477" s="690"/>
      <c r="AU24477" s="690"/>
    </row>
    <row r="24478" spans="46:47">
      <c r="AT24478" s="690"/>
      <c r="AU24478" s="690"/>
    </row>
    <row r="24479" spans="46:47">
      <c r="AT24479" s="690"/>
      <c r="AU24479" s="690"/>
    </row>
    <row r="24480" spans="46:47">
      <c r="AT24480" s="690"/>
      <c r="AU24480" s="690"/>
    </row>
    <row r="24481" spans="46:47">
      <c r="AT24481" s="690"/>
      <c r="AU24481" s="690"/>
    </row>
    <row r="24482" spans="46:47">
      <c r="AT24482" s="690"/>
      <c r="AU24482" s="690"/>
    </row>
    <row r="24483" spans="46:47">
      <c r="AT24483" s="690"/>
      <c r="AU24483" s="690"/>
    </row>
    <row r="24484" spans="46:47">
      <c r="AT24484" s="690"/>
      <c r="AU24484" s="690"/>
    </row>
    <row r="24485" spans="46:47">
      <c r="AT24485" s="690"/>
      <c r="AU24485" s="690"/>
    </row>
    <row r="24486" spans="46:47">
      <c r="AT24486" s="690"/>
      <c r="AU24486" s="690"/>
    </row>
    <row r="24487" spans="46:47">
      <c r="AT24487" s="690"/>
      <c r="AU24487" s="690"/>
    </row>
    <row r="24488" spans="46:47">
      <c r="AT24488" s="690"/>
      <c r="AU24488" s="690"/>
    </row>
    <row r="24489" spans="46:47">
      <c r="AT24489" s="690"/>
      <c r="AU24489" s="690"/>
    </row>
    <row r="24490" spans="46:47">
      <c r="AT24490" s="690"/>
      <c r="AU24490" s="690"/>
    </row>
    <row r="24491" spans="46:47">
      <c r="AT24491" s="690"/>
      <c r="AU24491" s="690"/>
    </row>
    <row r="24492" spans="46:47">
      <c r="AT24492" s="690"/>
      <c r="AU24492" s="690"/>
    </row>
    <row r="24493" spans="46:47">
      <c r="AT24493" s="690"/>
      <c r="AU24493" s="690"/>
    </row>
    <row r="24494" spans="46:47">
      <c r="AT24494" s="690"/>
      <c r="AU24494" s="690"/>
    </row>
    <row r="24495" spans="46:47">
      <c r="AT24495" s="690"/>
      <c r="AU24495" s="690"/>
    </row>
    <row r="24496" spans="46:47">
      <c r="AT24496" s="690"/>
      <c r="AU24496" s="690"/>
    </row>
    <row r="24497" spans="46:47">
      <c r="AT24497" s="690"/>
      <c r="AU24497" s="690"/>
    </row>
    <row r="24498" spans="46:47">
      <c r="AT24498" s="690"/>
      <c r="AU24498" s="690"/>
    </row>
    <row r="24499" spans="46:47">
      <c r="AT24499" s="690"/>
      <c r="AU24499" s="690"/>
    </row>
    <row r="24500" spans="46:47">
      <c r="AT24500" s="690"/>
      <c r="AU24500" s="690"/>
    </row>
    <row r="24501" spans="46:47">
      <c r="AT24501" s="690"/>
      <c r="AU24501" s="690"/>
    </row>
    <row r="24502" spans="46:47">
      <c r="AT24502" s="690"/>
      <c r="AU24502" s="690"/>
    </row>
    <row r="24503" spans="46:47">
      <c r="AT24503" s="690"/>
      <c r="AU24503" s="690"/>
    </row>
    <row r="24504" spans="46:47">
      <c r="AT24504" s="690"/>
      <c r="AU24504" s="690"/>
    </row>
    <row r="24505" spans="46:47">
      <c r="AT24505" s="690"/>
      <c r="AU24505" s="690"/>
    </row>
    <row r="24506" spans="46:47">
      <c r="AT24506" s="690"/>
      <c r="AU24506" s="690"/>
    </row>
    <row r="24507" spans="46:47">
      <c r="AT24507" s="690"/>
      <c r="AU24507" s="690"/>
    </row>
    <row r="24508" spans="46:47">
      <c r="AT24508" s="690"/>
      <c r="AU24508" s="690"/>
    </row>
    <row r="24509" spans="46:47">
      <c r="AT24509" s="690"/>
      <c r="AU24509" s="690"/>
    </row>
    <row r="24510" spans="46:47">
      <c r="AT24510" s="690"/>
      <c r="AU24510" s="690"/>
    </row>
    <row r="24511" spans="46:47">
      <c r="AT24511" s="690"/>
      <c r="AU24511" s="690"/>
    </row>
    <row r="24512" spans="46:47">
      <c r="AT24512" s="690"/>
      <c r="AU24512" s="690"/>
    </row>
    <row r="24513" spans="46:47">
      <c r="AT24513" s="690"/>
      <c r="AU24513" s="690"/>
    </row>
    <row r="24514" spans="46:47">
      <c r="AT24514" s="690"/>
      <c r="AU24514" s="690"/>
    </row>
    <row r="24515" spans="46:47">
      <c r="AT24515" s="690"/>
      <c r="AU24515" s="690"/>
    </row>
    <row r="24516" spans="46:47">
      <c r="AT24516" s="690"/>
      <c r="AU24516" s="690"/>
    </row>
    <row r="24517" spans="46:47">
      <c r="AT24517" s="690"/>
      <c r="AU24517" s="690"/>
    </row>
    <row r="24518" spans="46:47">
      <c r="AT24518" s="690"/>
      <c r="AU24518" s="690"/>
    </row>
    <row r="24519" spans="46:47">
      <c r="AT24519" s="690"/>
      <c r="AU24519" s="690"/>
    </row>
    <row r="24520" spans="46:47">
      <c r="AT24520" s="690"/>
      <c r="AU24520" s="690"/>
    </row>
    <row r="24521" spans="46:47">
      <c r="AT24521" s="690"/>
      <c r="AU24521" s="690"/>
    </row>
    <row r="24522" spans="46:47">
      <c r="AT24522" s="690"/>
      <c r="AU24522" s="690"/>
    </row>
    <row r="24523" spans="46:47">
      <c r="AT24523" s="690"/>
      <c r="AU24523" s="690"/>
    </row>
    <row r="24524" spans="46:47">
      <c r="AT24524" s="690"/>
      <c r="AU24524" s="690"/>
    </row>
    <row r="24525" spans="46:47">
      <c r="AT24525" s="690"/>
      <c r="AU24525" s="690"/>
    </row>
    <row r="24526" spans="46:47">
      <c r="AT24526" s="690"/>
      <c r="AU24526" s="690"/>
    </row>
    <row r="24527" spans="46:47">
      <c r="AT24527" s="690"/>
      <c r="AU24527" s="690"/>
    </row>
    <row r="24528" spans="46:47">
      <c r="AT24528" s="690"/>
      <c r="AU24528" s="690"/>
    </row>
    <row r="24529" spans="46:47">
      <c r="AT24529" s="690"/>
      <c r="AU24529" s="690"/>
    </row>
    <row r="24530" spans="46:47">
      <c r="AT24530" s="690"/>
      <c r="AU24530" s="690"/>
    </row>
    <row r="24531" spans="46:47">
      <c r="AT24531" s="690"/>
      <c r="AU24531" s="690"/>
    </row>
    <row r="24532" spans="46:47">
      <c r="AT24532" s="690"/>
      <c r="AU24532" s="690"/>
    </row>
    <row r="24533" spans="46:47">
      <c r="AT24533" s="690"/>
      <c r="AU24533" s="690"/>
    </row>
    <row r="24534" spans="46:47">
      <c r="AT24534" s="690"/>
      <c r="AU24534" s="690"/>
    </row>
    <row r="24535" spans="46:47">
      <c r="AT24535" s="690"/>
      <c r="AU24535" s="690"/>
    </row>
    <row r="24536" spans="46:47">
      <c r="AT24536" s="690"/>
      <c r="AU24536" s="690"/>
    </row>
    <row r="24537" spans="46:47">
      <c r="AT24537" s="690"/>
      <c r="AU24537" s="690"/>
    </row>
    <row r="24538" spans="46:47">
      <c r="AT24538" s="690"/>
      <c r="AU24538" s="690"/>
    </row>
    <row r="24539" spans="46:47">
      <c r="AT24539" s="690"/>
      <c r="AU24539" s="690"/>
    </row>
    <row r="24540" spans="46:47">
      <c r="AT24540" s="690"/>
      <c r="AU24540" s="690"/>
    </row>
    <row r="24541" spans="46:47">
      <c r="AT24541" s="690"/>
      <c r="AU24541" s="690"/>
    </row>
    <row r="24542" spans="46:47">
      <c r="AT24542" s="690"/>
      <c r="AU24542" s="690"/>
    </row>
    <row r="24543" spans="46:47">
      <c r="AT24543" s="690"/>
      <c r="AU24543" s="690"/>
    </row>
    <row r="24544" spans="46:47">
      <c r="AT24544" s="690"/>
      <c r="AU24544" s="690"/>
    </row>
    <row r="24545" spans="46:47">
      <c r="AT24545" s="690"/>
      <c r="AU24545" s="690"/>
    </row>
    <row r="24546" spans="46:47">
      <c r="AT24546" s="690"/>
      <c r="AU24546" s="690"/>
    </row>
    <row r="24547" spans="46:47">
      <c r="AT24547" s="690"/>
      <c r="AU24547" s="690"/>
    </row>
    <row r="24548" spans="46:47">
      <c r="AT24548" s="690"/>
      <c r="AU24548" s="690"/>
    </row>
    <row r="24549" spans="46:47">
      <c r="AT24549" s="690"/>
      <c r="AU24549" s="690"/>
    </row>
    <row r="24550" spans="46:47">
      <c r="AT24550" s="690"/>
      <c r="AU24550" s="690"/>
    </row>
    <row r="24551" spans="46:47">
      <c r="AT24551" s="690"/>
      <c r="AU24551" s="690"/>
    </row>
    <row r="24552" spans="46:47">
      <c r="AT24552" s="690"/>
      <c r="AU24552" s="690"/>
    </row>
    <row r="24553" spans="46:47">
      <c r="AT24553" s="690"/>
      <c r="AU24553" s="690"/>
    </row>
    <row r="24554" spans="46:47">
      <c r="AT24554" s="690"/>
      <c r="AU24554" s="690"/>
    </row>
    <row r="24555" spans="46:47">
      <c r="AT24555" s="690"/>
      <c r="AU24555" s="690"/>
    </row>
    <row r="24556" spans="46:47">
      <c r="AT24556" s="690"/>
      <c r="AU24556" s="690"/>
    </row>
    <row r="24557" spans="46:47">
      <c r="AT24557" s="690"/>
      <c r="AU24557" s="690"/>
    </row>
    <row r="24558" spans="46:47">
      <c r="AT24558" s="690"/>
      <c r="AU24558" s="690"/>
    </row>
    <row r="24559" spans="46:47">
      <c r="AT24559" s="690"/>
      <c r="AU24559" s="690"/>
    </row>
    <row r="24560" spans="46:47">
      <c r="AT24560" s="690"/>
      <c r="AU24560" s="690"/>
    </row>
    <row r="24561" spans="46:47">
      <c r="AT24561" s="690"/>
      <c r="AU24561" s="690"/>
    </row>
    <row r="24562" spans="46:47">
      <c r="AT24562" s="690"/>
      <c r="AU24562" s="690"/>
    </row>
    <row r="24563" spans="46:47">
      <c r="AT24563" s="690"/>
      <c r="AU24563" s="690"/>
    </row>
    <row r="24564" spans="46:47">
      <c r="AT24564" s="690"/>
      <c r="AU24564" s="690"/>
    </row>
    <row r="24565" spans="46:47">
      <c r="AT24565" s="690"/>
      <c r="AU24565" s="690"/>
    </row>
    <row r="24566" spans="46:47">
      <c r="AT24566" s="690"/>
      <c r="AU24566" s="690"/>
    </row>
    <row r="24567" spans="46:47">
      <c r="AT24567" s="690"/>
      <c r="AU24567" s="690"/>
    </row>
    <row r="24568" spans="46:47">
      <c r="AT24568" s="690"/>
      <c r="AU24568" s="690"/>
    </row>
    <row r="24569" spans="46:47">
      <c r="AT24569" s="690"/>
      <c r="AU24569" s="690"/>
    </row>
    <row r="24570" spans="46:47">
      <c r="AT24570" s="690"/>
      <c r="AU24570" s="690"/>
    </row>
    <row r="24571" spans="46:47">
      <c r="AT24571" s="690"/>
      <c r="AU24571" s="690"/>
    </row>
    <row r="24572" spans="46:47">
      <c r="AT24572" s="690"/>
      <c r="AU24572" s="690"/>
    </row>
    <row r="24573" spans="46:47">
      <c r="AT24573" s="690"/>
      <c r="AU24573" s="690"/>
    </row>
    <row r="24574" spans="46:47">
      <c r="AT24574" s="690"/>
      <c r="AU24574" s="690"/>
    </row>
    <row r="24575" spans="46:47">
      <c r="AT24575" s="690"/>
      <c r="AU24575" s="690"/>
    </row>
    <row r="24576" spans="46:47">
      <c r="AT24576" s="690"/>
      <c r="AU24576" s="690"/>
    </row>
    <row r="24577" spans="46:47">
      <c r="AT24577" s="690"/>
      <c r="AU24577" s="690"/>
    </row>
    <row r="24578" spans="46:47">
      <c r="AT24578" s="690"/>
      <c r="AU24578" s="690"/>
    </row>
    <row r="24579" spans="46:47">
      <c r="AT24579" s="690"/>
      <c r="AU24579" s="690"/>
    </row>
    <row r="24580" spans="46:47">
      <c r="AT24580" s="690"/>
      <c r="AU24580" s="690"/>
    </row>
    <row r="24581" spans="46:47">
      <c r="AT24581" s="690"/>
      <c r="AU24581" s="690"/>
    </row>
    <row r="24582" spans="46:47">
      <c r="AT24582" s="690"/>
      <c r="AU24582" s="690"/>
    </row>
    <row r="24583" spans="46:47">
      <c r="AT24583" s="690"/>
      <c r="AU24583" s="690"/>
    </row>
    <row r="24584" spans="46:47">
      <c r="AT24584" s="690"/>
      <c r="AU24584" s="690"/>
    </row>
    <row r="24585" spans="46:47">
      <c r="AT24585" s="690"/>
      <c r="AU24585" s="690"/>
    </row>
    <row r="24586" spans="46:47">
      <c r="AT24586" s="690"/>
      <c r="AU24586" s="690"/>
    </row>
    <row r="24587" spans="46:47">
      <c r="AT24587" s="690"/>
      <c r="AU24587" s="690"/>
    </row>
    <row r="24588" spans="46:47">
      <c r="AT24588" s="690"/>
      <c r="AU24588" s="690"/>
    </row>
    <row r="24589" spans="46:47">
      <c r="AT24589" s="690"/>
      <c r="AU24589" s="690"/>
    </row>
    <row r="24590" spans="46:47">
      <c r="AT24590" s="690"/>
      <c r="AU24590" s="690"/>
    </row>
    <row r="24591" spans="46:47">
      <c r="AT24591" s="690"/>
      <c r="AU24591" s="690"/>
    </row>
    <row r="24592" spans="46:47">
      <c r="AT24592" s="690"/>
      <c r="AU24592" s="690"/>
    </row>
    <row r="24593" spans="46:47">
      <c r="AT24593" s="690"/>
      <c r="AU24593" s="690"/>
    </row>
    <row r="24594" spans="46:47">
      <c r="AT24594" s="690"/>
      <c r="AU24594" s="690"/>
    </row>
    <row r="24595" spans="46:47">
      <c r="AT24595" s="690"/>
      <c r="AU24595" s="690"/>
    </row>
    <row r="24596" spans="46:47">
      <c r="AT24596" s="690"/>
      <c r="AU24596" s="690"/>
    </row>
    <row r="24597" spans="46:47">
      <c r="AT24597" s="690"/>
      <c r="AU24597" s="690"/>
    </row>
    <row r="24598" spans="46:47">
      <c r="AT24598" s="690"/>
      <c r="AU24598" s="690"/>
    </row>
    <row r="24599" spans="46:47">
      <c r="AT24599" s="690"/>
      <c r="AU24599" s="690"/>
    </row>
    <row r="24600" spans="46:47">
      <c r="AT24600" s="690"/>
      <c r="AU24600" s="690"/>
    </row>
    <row r="24601" spans="46:47">
      <c r="AT24601" s="690"/>
      <c r="AU24601" s="690"/>
    </row>
    <row r="24602" spans="46:47">
      <c r="AT24602" s="690"/>
      <c r="AU24602" s="690"/>
    </row>
    <row r="24603" spans="46:47">
      <c r="AT24603" s="690"/>
      <c r="AU24603" s="690"/>
    </row>
    <row r="24604" spans="46:47">
      <c r="AT24604" s="690"/>
      <c r="AU24604" s="690"/>
    </row>
    <row r="24605" spans="46:47">
      <c r="AT24605" s="690"/>
      <c r="AU24605" s="690"/>
    </row>
    <row r="24606" spans="46:47">
      <c r="AT24606" s="690"/>
      <c r="AU24606" s="690"/>
    </row>
    <row r="24607" spans="46:47">
      <c r="AT24607" s="690"/>
      <c r="AU24607" s="690"/>
    </row>
    <row r="24608" spans="46:47">
      <c r="AT24608" s="690"/>
      <c r="AU24608" s="690"/>
    </row>
    <row r="24609" spans="46:47">
      <c r="AT24609" s="690"/>
      <c r="AU24609" s="690"/>
    </row>
    <row r="24610" spans="46:47">
      <c r="AT24610" s="690"/>
      <c r="AU24610" s="690"/>
    </row>
    <row r="24611" spans="46:47">
      <c r="AT24611" s="690"/>
      <c r="AU24611" s="690"/>
    </row>
    <row r="24612" spans="46:47">
      <c r="AT24612" s="690"/>
      <c r="AU24612" s="690"/>
    </row>
    <row r="24613" spans="46:47">
      <c r="AT24613" s="690"/>
      <c r="AU24613" s="690"/>
    </row>
    <row r="24614" spans="46:47">
      <c r="AT24614" s="690"/>
      <c r="AU24614" s="690"/>
    </row>
    <row r="24615" spans="46:47">
      <c r="AT24615" s="690"/>
      <c r="AU24615" s="690"/>
    </row>
    <row r="24616" spans="46:47">
      <c r="AT24616" s="690"/>
      <c r="AU24616" s="690"/>
    </row>
    <row r="24617" spans="46:47">
      <c r="AT24617" s="690"/>
      <c r="AU24617" s="690"/>
    </row>
    <row r="24618" spans="46:47">
      <c r="AT24618" s="690"/>
      <c r="AU24618" s="690"/>
    </row>
    <row r="24619" spans="46:47">
      <c r="AT24619" s="690"/>
      <c r="AU24619" s="690"/>
    </row>
    <row r="24620" spans="46:47">
      <c r="AT24620" s="690"/>
      <c r="AU24620" s="690"/>
    </row>
    <row r="24621" spans="46:47">
      <c r="AT24621" s="690"/>
      <c r="AU24621" s="690"/>
    </row>
    <row r="24622" spans="46:47">
      <c r="AT24622" s="690"/>
      <c r="AU24622" s="690"/>
    </row>
    <row r="24623" spans="46:47">
      <c r="AT24623" s="690"/>
      <c r="AU24623" s="690"/>
    </row>
    <row r="24624" spans="46:47">
      <c r="AT24624" s="690"/>
      <c r="AU24624" s="690"/>
    </row>
    <row r="24625" spans="46:47">
      <c r="AT24625" s="690"/>
      <c r="AU24625" s="690"/>
    </row>
    <row r="24626" spans="46:47">
      <c r="AT24626" s="690"/>
      <c r="AU24626" s="690"/>
    </row>
    <row r="24627" spans="46:47">
      <c r="AT24627" s="690"/>
      <c r="AU24627" s="690"/>
    </row>
    <row r="24628" spans="46:47">
      <c r="AT24628" s="690"/>
      <c r="AU24628" s="690"/>
    </row>
    <row r="24629" spans="46:47">
      <c r="AT24629" s="690"/>
      <c r="AU24629" s="690"/>
    </row>
    <row r="24630" spans="46:47">
      <c r="AT24630" s="690"/>
      <c r="AU24630" s="690"/>
    </row>
    <row r="24631" spans="46:47">
      <c r="AT24631" s="690"/>
      <c r="AU24631" s="690"/>
    </row>
    <row r="24632" spans="46:47">
      <c r="AT24632" s="690"/>
      <c r="AU24632" s="690"/>
    </row>
    <row r="24633" spans="46:47">
      <c r="AT24633" s="690"/>
      <c r="AU24633" s="690"/>
    </row>
    <row r="24634" spans="46:47">
      <c r="AT24634" s="690"/>
      <c r="AU24634" s="690"/>
    </row>
    <row r="24635" spans="46:47">
      <c r="AT24635" s="690"/>
      <c r="AU24635" s="690"/>
    </row>
    <row r="24636" spans="46:47">
      <c r="AT24636" s="690"/>
      <c r="AU24636" s="690"/>
    </row>
    <row r="24637" spans="46:47">
      <c r="AT24637" s="690"/>
      <c r="AU24637" s="690"/>
    </row>
    <row r="24638" spans="46:47">
      <c r="AT24638" s="690"/>
      <c r="AU24638" s="690"/>
    </row>
    <row r="24639" spans="46:47">
      <c r="AT24639" s="690"/>
      <c r="AU24639" s="690"/>
    </row>
    <row r="24640" spans="46:47">
      <c r="AT24640" s="690"/>
      <c r="AU24640" s="690"/>
    </row>
    <row r="24641" spans="46:47">
      <c r="AT24641" s="690"/>
      <c r="AU24641" s="690"/>
    </row>
    <row r="24642" spans="46:47">
      <c r="AT24642" s="690"/>
      <c r="AU24642" s="690"/>
    </row>
    <row r="24643" spans="46:47">
      <c r="AT24643" s="690"/>
      <c r="AU24643" s="690"/>
    </row>
    <row r="24644" spans="46:47">
      <c r="AT24644" s="690"/>
      <c r="AU24644" s="690"/>
    </row>
    <row r="24645" spans="46:47">
      <c r="AT24645" s="690"/>
      <c r="AU24645" s="690"/>
    </row>
    <row r="24646" spans="46:47">
      <c r="AT24646" s="690"/>
      <c r="AU24646" s="690"/>
    </row>
    <row r="24647" spans="46:47">
      <c r="AT24647" s="690"/>
      <c r="AU24647" s="690"/>
    </row>
    <row r="24648" spans="46:47">
      <c r="AT24648" s="690"/>
      <c r="AU24648" s="690"/>
    </row>
    <row r="24649" spans="46:47">
      <c r="AT24649" s="690"/>
      <c r="AU24649" s="690"/>
    </row>
    <row r="24650" spans="46:47">
      <c r="AT24650" s="690"/>
      <c r="AU24650" s="690"/>
    </row>
    <row r="24651" spans="46:47">
      <c r="AT24651" s="690"/>
      <c r="AU24651" s="690"/>
    </row>
    <row r="24652" spans="46:47">
      <c r="AT24652" s="690"/>
      <c r="AU24652" s="690"/>
    </row>
    <row r="24653" spans="46:47">
      <c r="AT24653" s="690"/>
      <c r="AU24653" s="690"/>
    </row>
    <row r="24654" spans="46:47">
      <c r="AT24654" s="690"/>
      <c r="AU24654" s="690"/>
    </row>
    <row r="24655" spans="46:47">
      <c r="AT24655" s="690"/>
      <c r="AU24655" s="690"/>
    </row>
    <row r="24656" spans="46:47">
      <c r="AT24656" s="690"/>
      <c r="AU24656" s="690"/>
    </row>
    <row r="24657" spans="46:47">
      <c r="AT24657" s="690"/>
      <c r="AU24657" s="690"/>
    </row>
    <row r="24658" spans="46:47">
      <c r="AT24658" s="690"/>
      <c r="AU24658" s="690"/>
    </row>
    <row r="24659" spans="46:47">
      <c r="AT24659" s="690"/>
      <c r="AU24659" s="690"/>
    </row>
    <row r="24660" spans="46:47">
      <c r="AT24660" s="690"/>
      <c r="AU24660" s="690"/>
    </row>
    <row r="24661" spans="46:47">
      <c r="AT24661" s="690"/>
      <c r="AU24661" s="690"/>
    </row>
    <row r="24662" spans="46:47">
      <c r="AT24662" s="690"/>
      <c r="AU24662" s="690"/>
    </row>
    <row r="24663" spans="46:47">
      <c r="AT24663" s="690"/>
      <c r="AU24663" s="690"/>
    </row>
    <row r="24664" spans="46:47">
      <c r="AT24664" s="690"/>
      <c r="AU24664" s="690"/>
    </row>
    <row r="24665" spans="46:47">
      <c r="AT24665" s="690"/>
      <c r="AU24665" s="690"/>
    </row>
    <row r="24666" spans="46:47">
      <c r="AT24666" s="690"/>
      <c r="AU24666" s="690"/>
    </row>
    <row r="24667" spans="46:47">
      <c r="AT24667" s="690"/>
      <c r="AU24667" s="690"/>
    </row>
    <row r="24668" spans="46:47">
      <c r="AT24668" s="690"/>
      <c r="AU24668" s="690"/>
    </row>
    <row r="24669" spans="46:47">
      <c r="AT24669" s="690"/>
      <c r="AU24669" s="690"/>
    </row>
    <row r="24670" spans="46:47">
      <c r="AT24670" s="690"/>
      <c r="AU24670" s="690"/>
    </row>
    <row r="24671" spans="46:47">
      <c r="AT24671" s="690"/>
      <c r="AU24671" s="690"/>
    </row>
    <row r="24672" spans="46:47">
      <c r="AT24672" s="690"/>
      <c r="AU24672" s="690"/>
    </row>
    <row r="24673" spans="46:47">
      <c r="AT24673" s="690"/>
      <c r="AU24673" s="690"/>
    </row>
    <row r="24674" spans="46:47">
      <c r="AT24674" s="690"/>
      <c r="AU24674" s="690"/>
    </row>
    <row r="24675" spans="46:47">
      <c r="AT24675" s="690"/>
      <c r="AU24675" s="690"/>
    </row>
    <row r="24676" spans="46:47">
      <c r="AT24676" s="690"/>
      <c r="AU24676" s="690"/>
    </row>
    <row r="24677" spans="46:47">
      <c r="AT24677" s="690"/>
      <c r="AU24677" s="690"/>
    </row>
    <row r="24678" spans="46:47">
      <c r="AT24678" s="690"/>
      <c r="AU24678" s="690"/>
    </row>
    <row r="24679" spans="46:47">
      <c r="AT24679" s="690"/>
      <c r="AU24679" s="690"/>
    </row>
    <row r="24680" spans="46:47">
      <c r="AT24680" s="690"/>
      <c r="AU24680" s="690"/>
    </row>
    <row r="24681" spans="46:47">
      <c r="AT24681" s="690"/>
      <c r="AU24681" s="690"/>
    </row>
    <row r="24682" spans="46:47">
      <c r="AT24682" s="690"/>
      <c r="AU24682" s="690"/>
    </row>
    <row r="24683" spans="46:47">
      <c r="AT24683" s="690"/>
      <c r="AU24683" s="690"/>
    </row>
    <row r="24684" spans="46:47">
      <c r="AT24684" s="690"/>
      <c r="AU24684" s="690"/>
    </row>
    <row r="24685" spans="46:47">
      <c r="AT24685" s="690"/>
      <c r="AU24685" s="690"/>
    </row>
    <row r="24686" spans="46:47">
      <c r="AT24686" s="690"/>
      <c r="AU24686" s="690"/>
    </row>
    <row r="24687" spans="46:47">
      <c r="AT24687" s="690"/>
      <c r="AU24687" s="690"/>
    </row>
    <row r="24688" spans="46:47">
      <c r="AT24688" s="690"/>
      <c r="AU24688" s="690"/>
    </row>
    <row r="24689" spans="46:47">
      <c r="AT24689" s="690"/>
      <c r="AU24689" s="690"/>
    </row>
    <row r="24690" spans="46:47">
      <c r="AT24690" s="690"/>
      <c r="AU24690" s="690"/>
    </row>
    <row r="24691" spans="46:47">
      <c r="AT24691" s="690"/>
      <c r="AU24691" s="690"/>
    </row>
    <row r="24692" spans="46:47">
      <c r="AT24692" s="690"/>
      <c r="AU24692" s="690"/>
    </row>
    <row r="24693" spans="46:47">
      <c r="AT24693" s="690"/>
      <c r="AU24693" s="690"/>
    </row>
    <row r="24694" spans="46:47">
      <c r="AT24694" s="690"/>
      <c r="AU24694" s="690"/>
    </row>
    <row r="24695" spans="46:47">
      <c r="AT24695" s="690"/>
      <c r="AU24695" s="690"/>
    </row>
    <row r="24696" spans="46:47">
      <c r="AT24696" s="690"/>
      <c r="AU24696" s="690"/>
    </row>
    <row r="24697" spans="46:47">
      <c r="AT24697" s="690"/>
      <c r="AU24697" s="690"/>
    </row>
    <row r="24698" spans="46:47">
      <c r="AT24698" s="690"/>
      <c r="AU24698" s="690"/>
    </row>
    <row r="24699" spans="46:47">
      <c r="AT24699" s="690"/>
      <c r="AU24699" s="690"/>
    </row>
    <row r="24700" spans="46:47">
      <c r="AT24700" s="690"/>
      <c r="AU24700" s="690"/>
    </row>
    <row r="24701" spans="46:47">
      <c r="AT24701" s="690"/>
      <c r="AU24701" s="690"/>
    </row>
    <row r="24702" spans="46:47">
      <c r="AT24702" s="690"/>
      <c r="AU24702" s="690"/>
    </row>
    <row r="24703" spans="46:47">
      <c r="AT24703" s="690"/>
      <c r="AU24703" s="690"/>
    </row>
    <row r="24704" spans="46:47">
      <c r="AT24704" s="690"/>
      <c r="AU24704" s="690"/>
    </row>
    <row r="24705" spans="46:47">
      <c r="AT24705" s="690"/>
      <c r="AU24705" s="690"/>
    </row>
    <row r="24706" spans="46:47">
      <c r="AT24706" s="690"/>
      <c r="AU24706" s="690"/>
    </row>
    <row r="24707" spans="46:47">
      <c r="AT24707" s="690"/>
      <c r="AU24707" s="690"/>
    </row>
    <row r="24708" spans="46:47">
      <c r="AT24708" s="690"/>
      <c r="AU24708" s="690"/>
    </row>
    <row r="24709" spans="46:47">
      <c r="AT24709" s="690"/>
      <c r="AU24709" s="690"/>
    </row>
    <row r="24710" spans="46:47">
      <c r="AT24710" s="690"/>
      <c r="AU24710" s="690"/>
    </row>
    <row r="24711" spans="46:47">
      <c r="AT24711" s="690"/>
      <c r="AU24711" s="690"/>
    </row>
    <row r="24712" spans="46:47">
      <c r="AT24712" s="690"/>
      <c r="AU24712" s="690"/>
    </row>
    <row r="24713" spans="46:47">
      <c r="AT24713" s="690"/>
      <c r="AU24713" s="690"/>
    </row>
    <row r="24714" spans="46:47">
      <c r="AT24714" s="690"/>
      <c r="AU24714" s="690"/>
    </row>
    <row r="24715" spans="46:47">
      <c r="AT24715" s="690"/>
      <c r="AU24715" s="690"/>
    </row>
    <row r="24716" spans="46:47">
      <c r="AT24716" s="690"/>
      <c r="AU24716" s="690"/>
    </row>
    <row r="24717" spans="46:47">
      <c r="AT24717" s="690"/>
      <c r="AU24717" s="690"/>
    </row>
    <row r="24718" spans="46:47">
      <c r="AT24718" s="690"/>
      <c r="AU24718" s="690"/>
    </row>
    <row r="24719" spans="46:47">
      <c r="AT24719" s="690"/>
      <c r="AU24719" s="690"/>
    </row>
    <row r="24720" spans="46:47">
      <c r="AT24720" s="690"/>
      <c r="AU24720" s="690"/>
    </row>
    <row r="24721" spans="46:47">
      <c r="AT24721" s="690"/>
      <c r="AU24721" s="690"/>
    </row>
    <row r="24722" spans="46:47">
      <c r="AT24722" s="690"/>
      <c r="AU24722" s="690"/>
    </row>
    <row r="24723" spans="46:47">
      <c r="AT24723" s="690"/>
      <c r="AU24723" s="690"/>
    </row>
    <row r="24724" spans="46:47">
      <c r="AT24724" s="690"/>
      <c r="AU24724" s="690"/>
    </row>
    <row r="24725" spans="46:47">
      <c r="AT24725" s="690"/>
      <c r="AU24725" s="690"/>
    </row>
    <row r="24726" spans="46:47">
      <c r="AT24726" s="690"/>
      <c r="AU24726" s="690"/>
    </row>
    <row r="24727" spans="46:47">
      <c r="AT24727" s="690"/>
      <c r="AU24727" s="690"/>
    </row>
    <row r="24728" spans="46:47">
      <c r="AT24728" s="690"/>
      <c r="AU24728" s="690"/>
    </row>
    <row r="24729" spans="46:47">
      <c r="AT24729" s="690"/>
      <c r="AU24729" s="690"/>
    </row>
    <row r="24730" spans="46:47">
      <c r="AT24730" s="690"/>
      <c r="AU24730" s="690"/>
    </row>
    <row r="24731" spans="46:47">
      <c r="AT24731" s="690"/>
      <c r="AU24731" s="690"/>
    </row>
    <row r="24732" spans="46:47">
      <c r="AT24732" s="690"/>
      <c r="AU24732" s="690"/>
    </row>
    <row r="24733" spans="46:47">
      <c r="AT24733" s="690"/>
      <c r="AU24733" s="690"/>
    </row>
    <row r="24734" spans="46:47">
      <c r="AT24734" s="690"/>
      <c r="AU24734" s="690"/>
    </row>
    <row r="24735" spans="46:47">
      <c r="AT24735" s="690"/>
      <c r="AU24735" s="690"/>
    </row>
    <row r="24736" spans="46:47">
      <c r="AT24736" s="690"/>
      <c r="AU24736" s="690"/>
    </row>
    <row r="24737" spans="46:47">
      <c r="AT24737" s="690"/>
      <c r="AU24737" s="690"/>
    </row>
    <row r="24738" spans="46:47">
      <c r="AT24738" s="690"/>
      <c r="AU24738" s="690"/>
    </row>
    <row r="24739" spans="46:47">
      <c r="AT24739" s="690"/>
      <c r="AU24739" s="690"/>
    </row>
    <row r="24740" spans="46:47">
      <c r="AT24740" s="690"/>
      <c r="AU24740" s="690"/>
    </row>
    <row r="24741" spans="46:47">
      <c r="AT24741" s="690"/>
      <c r="AU24741" s="690"/>
    </row>
    <row r="24742" spans="46:47">
      <c r="AT24742" s="690"/>
      <c r="AU24742" s="690"/>
    </row>
    <row r="24743" spans="46:47">
      <c r="AT24743" s="690"/>
      <c r="AU24743" s="690"/>
    </row>
    <row r="24744" spans="46:47">
      <c r="AT24744" s="690"/>
      <c r="AU24744" s="690"/>
    </row>
    <row r="24745" spans="46:47">
      <c r="AT24745" s="690"/>
      <c r="AU24745" s="690"/>
    </row>
    <row r="24746" spans="46:47">
      <c r="AT24746" s="690"/>
      <c r="AU24746" s="690"/>
    </row>
    <row r="24747" spans="46:47">
      <c r="AT24747" s="690"/>
      <c r="AU24747" s="690"/>
    </row>
    <row r="24748" spans="46:47">
      <c r="AT24748" s="690"/>
      <c r="AU24748" s="690"/>
    </row>
    <row r="24749" spans="46:47">
      <c r="AT24749" s="690"/>
      <c r="AU24749" s="690"/>
    </row>
    <row r="24750" spans="46:47">
      <c r="AT24750" s="690"/>
      <c r="AU24750" s="690"/>
    </row>
    <row r="24751" spans="46:47">
      <c r="AT24751" s="690"/>
      <c r="AU24751" s="690"/>
    </row>
    <row r="24752" spans="46:47">
      <c r="AT24752" s="690"/>
      <c r="AU24752" s="690"/>
    </row>
    <row r="24753" spans="46:47">
      <c r="AT24753" s="690"/>
      <c r="AU24753" s="690"/>
    </row>
    <row r="24754" spans="46:47">
      <c r="AT24754" s="690"/>
      <c r="AU24754" s="690"/>
    </row>
    <row r="24755" spans="46:47">
      <c r="AT24755" s="690"/>
      <c r="AU24755" s="690"/>
    </row>
    <row r="24756" spans="46:47">
      <c r="AT24756" s="690"/>
      <c r="AU24756" s="690"/>
    </row>
    <row r="24757" spans="46:47">
      <c r="AT24757" s="690"/>
      <c r="AU24757" s="690"/>
    </row>
    <row r="24758" spans="46:47">
      <c r="AT24758" s="690"/>
      <c r="AU24758" s="690"/>
    </row>
    <row r="24759" spans="46:47">
      <c r="AT24759" s="690"/>
      <c r="AU24759" s="690"/>
    </row>
    <row r="24760" spans="46:47">
      <c r="AT24760" s="690"/>
      <c r="AU24760" s="690"/>
    </row>
    <row r="24761" spans="46:47">
      <c r="AT24761" s="690"/>
      <c r="AU24761" s="690"/>
    </row>
    <row r="24762" spans="46:47">
      <c r="AT24762" s="690"/>
      <c r="AU24762" s="690"/>
    </row>
    <row r="24763" spans="46:47">
      <c r="AT24763" s="690"/>
      <c r="AU24763" s="690"/>
    </row>
    <row r="24764" spans="46:47">
      <c r="AT24764" s="690"/>
      <c r="AU24764" s="690"/>
    </row>
    <row r="24765" spans="46:47">
      <c r="AT24765" s="690"/>
      <c r="AU24765" s="690"/>
    </row>
    <row r="24766" spans="46:47">
      <c r="AT24766" s="690"/>
      <c r="AU24766" s="690"/>
    </row>
    <row r="24767" spans="46:47">
      <c r="AT24767" s="690"/>
      <c r="AU24767" s="690"/>
    </row>
    <row r="24768" spans="46:47">
      <c r="AT24768" s="690"/>
      <c r="AU24768" s="690"/>
    </row>
    <row r="24769" spans="46:47">
      <c r="AT24769" s="690"/>
      <c r="AU24769" s="690"/>
    </row>
    <row r="24770" spans="46:47">
      <c r="AT24770" s="690"/>
      <c r="AU24770" s="690"/>
    </row>
    <row r="24771" spans="46:47">
      <c r="AT24771" s="690"/>
      <c r="AU24771" s="690"/>
    </row>
    <row r="24772" spans="46:47">
      <c r="AT24772" s="690"/>
      <c r="AU24772" s="690"/>
    </row>
    <row r="24773" spans="46:47">
      <c r="AT24773" s="690"/>
      <c r="AU24773" s="690"/>
    </row>
    <row r="24774" spans="46:47">
      <c r="AT24774" s="690"/>
      <c r="AU24774" s="690"/>
    </row>
    <row r="24775" spans="46:47">
      <c r="AT24775" s="690"/>
      <c r="AU24775" s="690"/>
    </row>
    <row r="24776" spans="46:47">
      <c r="AT24776" s="690"/>
      <c r="AU24776" s="690"/>
    </row>
    <row r="24777" spans="46:47">
      <c r="AT24777" s="690"/>
      <c r="AU24777" s="690"/>
    </row>
    <row r="24778" spans="46:47">
      <c r="AT24778" s="690"/>
      <c r="AU24778" s="690"/>
    </row>
    <row r="24779" spans="46:47">
      <c r="AT24779" s="690"/>
      <c r="AU24779" s="690"/>
    </row>
    <row r="24780" spans="46:47">
      <c r="AT24780" s="690"/>
      <c r="AU24780" s="690"/>
    </row>
    <row r="24781" spans="46:47">
      <c r="AT24781" s="690"/>
      <c r="AU24781" s="690"/>
    </row>
    <row r="24782" spans="46:47">
      <c r="AT24782" s="690"/>
      <c r="AU24782" s="690"/>
    </row>
    <row r="24783" spans="46:47">
      <c r="AT24783" s="690"/>
      <c r="AU24783" s="690"/>
    </row>
    <row r="24784" spans="46:47">
      <c r="AT24784" s="690"/>
      <c r="AU24784" s="690"/>
    </row>
    <row r="24785" spans="46:47">
      <c r="AT24785" s="690"/>
      <c r="AU24785" s="690"/>
    </row>
    <row r="24786" spans="46:47">
      <c r="AT24786" s="690"/>
      <c r="AU24786" s="690"/>
    </row>
    <row r="24787" spans="46:47">
      <c r="AT24787" s="690"/>
      <c r="AU24787" s="690"/>
    </row>
    <row r="24788" spans="46:47">
      <c r="AT24788" s="690"/>
      <c r="AU24788" s="690"/>
    </row>
    <row r="24789" spans="46:47">
      <c r="AT24789" s="690"/>
      <c r="AU24789" s="690"/>
    </row>
    <row r="24790" spans="46:47">
      <c r="AT24790" s="690"/>
      <c r="AU24790" s="690"/>
    </row>
    <row r="24791" spans="46:47">
      <c r="AT24791" s="690"/>
      <c r="AU24791" s="690"/>
    </row>
    <row r="24792" spans="46:47">
      <c r="AT24792" s="690"/>
      <c r="AU24792" s="690"/>
    </row>
    <row r="24793" spans="46:47">
      <c r="AT24793" s="690"/>
      <c r="AU24793" s="690"/>
    </row>
    <row r="24794" spans="46:47">
      <c r="AT24794" s="690"/>
      <c r="AU24794" s="690"/>
    </row>
    <row r="24795" spans="46:47">
      <c r="AT24795" s="690"/>
      <c r="AU24795" s="690"/>
    </row>
    <row r="24796" spans="46:47">
      <c r="AT24796" s="690"/>
      <c r="AU24796" s="690"/>
    </row>
    <row r="24797" spans="46:47">
      <c r="AT24797" s="690"/>
      <c r="AU24797" s="690"/>
    </row>
    <row r="24798" spans="46:47">
      <c r="AT24798" s="690"/>
      <c r="AU24798" s="690"/>
    </row>
    <row r="24799" spans="46:47">
      <c r="AT24799" s="690"/>
      <c r="AU24799" s="690"/>
    </row>
    <row r="24800" spans="46:47">
      <c r="AT24800" s="690"/>
      <c r="AU24800" s="690"/>
    </row>
    <row r="24801" spans="46:47">
      <c r="AT24801" s="690"/>
      <c r="AU24801" s="690"/>
    </row>
    <row r="24802" spans="46:47">
      <c r="AT24802" s="690"/>
      <c r="AU24802" s="690"/>
    </row>
    <row r="24803" spans="46:47">
      <c r="AT24803" s="690"/>
      <c r="AU24803" s="690"/>
    </row>
    <row r="24804" spans="46:47">
      <c r="AT24804" s="690"/>
      <c r="AU24804" s="690"/>
    </row>
    <row r="24805" spans="46:47">
      <c r="AT24805" s="690"/>
      <c r="AU24805" s="690"/>
    </row>
    <row r="24806" spans="46:47">
      <c r="AT24806" s="690"/>
      <c r="AU24806" s="690"/>
    </row>
    <row r="24807" spans="46:47">
      <c r="AT24807" s="690"/>
      <c r="AU24807" s="690"/>
    </row>
    <row r="24808" spans="46:47">
      <c r="AT24808" s="690"/>
      <c r="AU24808" s="690"/>
    </row>
    <row r="24809" spans="46:47">
      <c r="AT24809" s="690"/>
      <c r="AU24809" s="690"/>
    </row>
    <row r="24810" spans="46:47">
      <c r="AT24810" s="690"/>
      <c r="AU24810" s="690"/>
    </row>
    <row r="24811" spans="46:47">
      <c r="AT24811" s="690"/>
      <c r="AU24811" s="690"/>
    </row>
    <row r="24812" spans="46:47">
      <c r="AT24812" s="690"/>
      <c r="AU24812" s="690"/>
    </row>
    <row r="24813" spans="46:47">
      <c r="AT24813" s="690"/>
      <c r="AU24813" s="690"/>
    </row>
    <row r="24814" spans="46:47">
      <c r="AT24814" s="690"/>
      <c r="AU24814" s="690"/>
    </row>
    <row r="24815" spans="46:47">
      <c r="AT24815" s="690"/>
      <c r="AU24815" s="690"/>
    </row>
    <row r="24816" spans="46:47">
      <c r="AT24816" s="690"/>
      <c r="AU24816" s="690"/>
    </row>
    <row r="24817" spans="46:47">
      <c r="AT24817" s="690"/>
      <c r="AU24817" s="690"/>
    </row>
    <row r="24818" spans="46:47">
      <c r="AT24818" s="690"/>
      <c r="AU24818" s="690"/>
    </row>
    <row r="24819" spans="46:47">
      <c r="AT24819" s="690"/>
      <c r="AU24819" s="690"/>
    </row>
    <row r="24820" spans="46:47">
      <c r="AT24820" s="690"/>
      <c r="AU24820" s="690"/>
    </row>
    <row r="24821" spans="46:47">
      <c r="AT24821" s="690"/>
      <c r="AU24821" s="690"/>
    </row>
    <row r="24822" spans="46:47">
      <c r="AT24822" s="690"/>
      <c r="AU24822" s="690"/>
    </row>
    <row r="24823" spans="46:47">
      <c r="AT24823" s="690"/>
      <c r="AU24823" s="690"/>
    </row>
    <row r="24824" spans="46:47">
      <c r="AT24824" s="690"/>
      <c r="AU24824" s="690"/>
    </row>
    <row r="24825" spans="46:47">
      <c r="AT24825" s="690"/>
      <c r="AU24825" s="690"/>
    </row>
    <row r="24826" spans="46:47">
      <c r="AT24826" s="690"/>
      <c r="AU24826" s="690"/>
    </row>
    <row r="24827" spans="46:47">
      <c r="AT24827" s="690"/>
      <c r="AU24827" s="690"/>
    </row>
    <row r="24828" spans="46:47">
      <c r="AT24828" s="690"/>
      <c r="AU24828" s="690"/>
    </row>
    <row r="24829" spans="46:47">
      <c r="AT24829" s="690"/>
      <c r="AU24829" s="690"/>
    </row>
    <row r="24830" spans="46:47">
      <c r="AT24830" s="690"/>
      <c r="AU24830" s="690"/>
    </row>
    <row r="24831" spans="46:47">
      <c r="AT24831" s="690"/>
      <c r="AU24831" s="690"/>
    </row>
    <row r="24832" spans="46:47">
      <c r="AT24832" s="690"/>
      <c r="AU24832" s="690"/>
    </row>
    <row r="24833" spans="46:47">
      <c r="AT24833" s="690"/>
      <c r="AU24833" s="690"/>
    </row>
    <row r="24834" spans="46:47">
      <c r="AT24834" s="690"/>
      <c r="AU24834" s="690"/>
    </row>
    <row r="24835" spans="46:47">
      <c r="AT24835" s="690"/>
      <c r="AU24835" s="690"/>
    </row>
    <row r="24836" spans="46:47">
      <c r="AT24836" s="690"/>
      <c r="AU24836" s="690"/>
    </row>
    <row r="24837" spans="46:47">
      <c r="AT24837" s="690"/>
      <c r="AU24837" s="690"/>
    </row>
    <row r="24838" spans="46:47">
      <c r="AT24838" s="690"/>
      <c r="AU24838" s="690"/>
    </row>
    <row r="24839" spans="46:47">
      <c r="AT24839" s="690"/>
      <c r="AU24839" s="690"/>
    </row>
    <row r="24840" spans="46:47">
      <c r="AT24840" s="690"/>
      <c r="AU24840" s="690"/>
    </row>
    <row r="24841" spans="46:47">
      <c r="AT24841" s="690"/>
      <c r="AU24841" s="690"/>
    </row>
    <row r="24842" spans="46:47">
      <c r="AT24842" s="690"/>
      <c r="AU24842" s="690"/>
    </row>
    <row r="24843" spans="46:47">
      <c r="AT24843" s="690"/>
      <c r="AU24843" s="690"/>
    </row>
    <row r="24844" spans="46:47">
      <c r="AT24844" s="690"/>
      <c r="AU24844" s="690"/>
    </row>
    <row r="24845" spans="46:47">
      <c r="AT24845" s="690"/>
      <c r="AU24845" s="690"/>
    </row>
    <row r="24846" spans="46:47">
      <c r="AT24846" s="690"/>
      <c r="AU24846" s="690"/>
    </row>
    <row r="24847" spans="46:47">
      <c r="AT24847" s="690"/>
      <c r="AU24847" s="690"/>
    </row>
    <row r="24848" spans="46:47">
      <c r="AT24848" s="690"/>
      <c r="AU24848" s="690"/>
    </row>
    <row r="24849" spans="46:47">
      <c r="AT24849" s="690"/>
      <c r="AU24849" s="690"/>
    </row>
    <row r="24850" spans="46:47">
      <c r="AT24850" s="690"/>
      <c r="AU24850" s="690"/>
    </row>
    <row r="24851" spans="46:47">
      <c r="AT24851" s="690"/>
      <c r="AU24851" s="690"/>
    </row>
    <row r="24852" spans="46:47">
      <c r="AT24852" s="690"/>
      <c r="AU24852" s="690"/>
    </row>
    <row r="24853" spans="46:47">
      <c r="AT24853" s="690"/>
      <c r="AU24853" s="690"/>
    </row>
    <row r="24854" spans="46:47">
      <c r="AT24854" s="690"/>
      <c r="AU24854" s="690"/>
    </row>
    <row r="24855" spans="46:47">
      <c r="AT24855" s="690"/>
      <c r="AU24855" s="690"/>
    </row>
    <row r="24856" spans="46:47">
      <c r="AT24856" s="690"/>
      <c r="AU24856" s="690"/>
    </row>
    <row r="24857" spans="46:47">
      <c r="AT24857" s="690"/>
      <c r="AU24857" s="690"/>
    </row>
    <row r="24858" spans="46:47">
      <c r="AT24858" s="690"/>
      <c r="AU24858" s="690"/>
    </row>
    <row r="24859" spans="46:47">
      <c r="AT24859" s="690"/>
      <c r="AU24859" s="690"/>
    </row>
    <row r="24860" spans="46:47">
      <c r="AT24860" s="690"/>
      <c r="AU24860" s="690"/>
    </row>
    <row r="24861" spans="46:47">
      <c r="AT24861" s="690"/>
      <c r="AU24861" s="690"/>
    </row>
    <row r="24862" spans="46:47">
      <c r="AT24862" s="690"/>
      <c r="AU24862" s="690"/>
    </row>
    <row r="24863" spans="46:47">
      <c r="AT24863" s="690"/>
      <c r="AU24863" s="690"/>
    </row>
    <row r="24864" spans="46:47">
      <c r="AT24864" s="690"/>
      <c r="AU24864" s="690"/>
    </row>
    <row r="24865" spans="46:47">
      <c r="AT24865" s="690"/>
      <c r="AU24865" s="690"/>
    </row>
    <row r="24866" spans="46:47">
      <c r="AT24866" s="690"/>
      <c r="AU24866" s="690"/>
    </row>
    <row r="24867" spans="46:47">
      <c r="AT24867" s="690"/>
      <c r="AU24867" s="690"/>
    </row>
    <row r="24868" spans="46:47">
      <c r="AT24868" s="690"/>
      <c r="AU24868" s="690"/>
    </row>
    <row r="24869" spans="46:47">
      <c r="AT24869" s="690"/>
      <c r="AU24869" s="690"/>
    </row>
    <row r="24870" spans="46:47">
      <c r="AT24870" s="690"/>
      <c r="AU24870" s="690"/>
    </row>
    <row r="24871" spans="46:47">
      <c r="AT24871" s="690"/>
      <c r="AU24871" s="690"/>
    </row>
    <row r="24872" spans="46:47">
      <c r="AT24872" s="690"/>
      <c r="AU24872" s="690"/>
    </row>
    <row r="24873" spans="46:47">
      <c r="AT24873" s="690"/>
      <c r="AU24873" s="690"/>
    </row>
    <row r="24874" spans="46:47">
      <c r="AT24874" s="690"/>
      <c r="AU24874" s="690"/>
    </row>
    <row r="24875" spans="46:47">
      <c r="AT24875" s="690"/>
      <c r="AU24875" s="690"/>
    </row>
    <row r="24876" spans="46:47">
      <c r="AT24876" s="690"/>
      <c r="AU24876" s="690"/>
    </row>
    <row r="24877" spans="46:47">
      <c r="AT24877" s="690"/>
      <c r="AU24877" s="690"/>
    </row>
    <row r="24878" spans="46:47">
      <c r="AT24878" s="690"/>
      <c r="AU24878" s="690"/>
    </row>
    <row r="24879" spans="46:47">
      <c r="AT24879" s="690"/>
      <c r="AU24879" s="690"/>
    </row>
    <row r="24880" spans="46:47">
      <c r="AT24880" s="690"/>
      <c r="AU24880" s="690"/>
    </row>
    <row r="24881" spans="46:47">
      <c r="AT24881" s="690"/>
      <c r="AU24881" s="690"/>
    </row>
    <row r="24882" spans="46:47">
      <c r="AT24882" s="690"/>
      <c r="AU24882" s="690"/>
    </row>
    <row r="24883" spans="46:47">
      <c r="AT24883" s="690"/>
      <c r="AU24883" s="690"/>
    </row>
    <row r="24884" spans="46:47">
      <c r="AT24884" s="690"/>
      <c r="AU24884" s="690"/>
    </row>
    <row r="24885" spans="46:47">
      <c r="AT24885" s="690"/>
      <c r="AU24885" s="690"/>
    </row>
    <row r="24886" spans="46:47">
      <c r="AT24886" s="690"/>
      <c r="AU24886" s="690"/>
    </row>
    <row r="24887" spans="46:47">
      <c r="AT24887" s="690"/>
      <c r="AU24887" s="690"/>
    </row>
    <row r="24888" spans="46:47">
      <c r="AT24888" s="690"/>
      <c r="AU24888" s="690"/>
    </row>
    <row r="24889" spans="46:47">
      <c r="AT24889" s="690"/>
      <c r="AU24889" s="690"/>
    </row>
    <row r="24890" spans="46:47">
      <c r="AT24890" s="690"/>
      <c r="AU24890" s="690"/>
    </row>
    <row r="24891" spans="46:47">
      <c r="AT24891" s="690"/>
      <c r="AU24891" s="690"/>
    </row>
    <row r="24892" spans="46:47">
      <c r="AT24892" s="690"/>
      <c r="AU24892" s="690"/>
    </row>
    <row r="24893" spans="46:47">
      <c r="AT24893" s="690"/>
      <c r="AU24893" s="690"/>
    </row>
    <row r="24894" spans="46:47">
      <c r="AT24894" s="690"/>
      <c r="AU24894" s="690"/>
    </row>
    <row r="24895" spans="46:47">
      <c r="AT24895" s="690"/>
      <c r="AU24895" s="690"/>
    </row>
    <row r="24896" spans="46:47">
      <c r="AT24896" s="690"/>
      <c r="AU24896" s="690"/>
    </row>
    <row r="24897" spans="46:47">
      <c r="AT24897" s="690"/>
      <c r="AU24897" s="690"/>
    </row>
    <row r="24898" spans="46:47">
      <c r="AT24898" s="690"/>
      <c r="AU24898" s="690"/>
    </row>
    <row r="24899" spans="46:47">
      <c r="AT24899" s="690"/>
      <c r="AU24899" s="690"/>
    </row>
    <row r="24900" spans="46:47">
      <c r="AT24900" s="690"/>
      <c r="AU24900" s="690"/>
    </row>
    <row r="24901" spans="46:47">
      <c r="AT24901" s="690"/>
      <c r="AU24901" s="690"/>
    </row>
    <row r="24902" spans="46:47">
      <c r="AT24902" s="690"/>
      <c r="AU24902" s="690"/>
    </row>
    <row r="24903" spans="46:47">
      <c r="AT24903" s="690"/>
      <c r="AU24903" s="690"/>
    </row>
    <row r="24904" spans="46:47">
      <c r="AT24904" s="690"/>
      <c r="AU24904" s="690"/>
    </row>
    <row r="24905" spans="46:47">
      <c r="AT24905" s="690"/>
      <c r="AU24905" s="690"/>
    </row>
    <row r="24906" spans="46:47">
      <c r="AT24906" s="690"/>
      <c r="AU24906" s="690"/>
    </row>
    <row r="24907" spans="46:47">
      <c r="AT24907" s="690"/>
      <c r="AU24907" s="690"/>
    </row>
    <row r="24908" spans="46:47">
      <c r="AT24908" s="690"/>
      <c r="AU24908" s="690"/>
    </row>
    <row r="24909" spans="46:47">
      <c r="AT24909" s="690"/>
      <c r="AU24909" s="690"/>
    </row>
    <row r="24910" spans="46:47">
      <c r="AT24910" s="690"/>
      <c r="AU24910" s="690"/>
    </row>
    <row r="24911" spans="46:47">
      <c r="AT24911" s="690"/>
      <c r="AU24911" s="690"/>
    </row>
    <row r="24912" spans="46:47">
      <c r="AT24912" s="690"/>
      <c r="AU24912" s="690"/>
    </row>
    <row r="24913" spans="46:47">
      <c r="AT24913" s="690"/>
      <c r="AU24913" s="690"/>
    </row>
    <row r="24914" spans="46:47">
      <c r="AT24914" s="690"/>
      <c r="AU24914" s="690"/>
    </row>
    <row r="24915" spans="46:47">
      <c r="AT24915" s="690"/>
      <c r="AU24915" s="690"/>
    </row>
    <row r="24916" spans="46:47">
      <c r="AT24916" s="690"/>
      <c r="AU24916" s="690"/>
    </row>
    <row r="24917" spans="46:47">
      <c r="AT24917" s="690"/>
      <c r="AU24917" s="690"/>
    </row>
    <row r="24918" spans="46:47">
      <c r="AT24918" s="690"/>
      <c r="AU24918" s="690"/>
    </row>
    <row r="24919" spans="46:47">
      <c r="AT24919" s="690"/>
      <c r="AU24919" s="690"/>
    </row>
    <row r="24920" spans="46:47">
      <c r="AT24920" s="690"/>
      <c r="AU24920" s="690"/>
    </row>
    <row r="24921" spans="46:47">
      <c r="AT24921" s="690"/>
      <c r="AU24921" s="690"/>
    </row>
    <row r="24922" spans="46:47">
      <c r="AT24922" s="690"/>
      <c r="AU24922" s="690"/>
    </row>
    <row r="24923" spans="46:47">
      <c r="AT24923" s="690"/>
      <c r="AU24923" s="690"/>
    </row>
    <row r="24924" spans="46:47">
      <c r="AT24924" s="690"/>
      <c r="AU24924" s="690"/>
    </row>
    <row r="24925" spans="46:47">
      <c r="AT24925" s="690"/>
      <c r="AU24925" s="690"/>
    </row>
    <row r="24926" spans="46:47">
      <c r="AT24926" s="690"/>
      <c r="AU24926" s="690"/>
    </row>
    <row r="24927" spans="46:47">
      <c r="AT24927" s="690"/>
      <c r="AU24927" s="690"/>
    </row>
    <row r="24928" spans="46:47">
      <c r="AT24928" s="690"/>
      <c r="AU24928" s="690"/>
    </row>
    <row r="24929" spans="46:47">
      <c r="AT24929" s="690"/>
      <c r="AU24929" s="690"/>
    </row>
    <row r="24930" spans="46:47">
      <c r="AT24930" s="690"/>
      <c r="AU24930" s="690"/>
    </row>
    <row r="24931" spans="46:47">
      <c r="AT24931" s="690"/>
      <c r="AU24931" s="690"/>
    </row>
    <row r="24932" spans="46:47">
      <c r="AT24932" s="690"/>
      <c r="AU24932" s="690"/>
    </row>
    <row r="24933" spans="46:47">
      <c r="AT24933" s="690"/>
      <c r="AU24933" s="690"/>
    </row>
    <row r="24934" spans="46:47">
      <c r="AT24934" s="690"/>
      <c r="AU24934" s="690"/>
    </row>
    <row r="24935" spans="46:47">
      <c r="AT24935" s="690"/>
      <c r="AU24935" s="690"/>
    </row>
    <row r="24936" spans="46:47">
      <c r="AT24936" s="690"/>
      <c r="AU24936" s="690"/>
    </row>
    <row r="24937" spans="46:47">
      <c r="AT24937" s="690"/>
      <c r="AU24937" s="690"/>
    </row>
    <row r="24938" spans="46:47">
      <c r="AT24938" s="690"/>
      <c r="AU24938" s="690"/>
    </row>
    <row r="24939" spans="46:47">
      <c r="AT24939" s="690"/>
      <c r="AU24939" s="690"/>
    </row>
    <row r="24940" spans="46:47">
      <c r="AT24940" s="690"/>
      <c r="AU24940" s="690"/>
    </row>
    <row r="24941" spans="46:47">
      <c r="AT24941" s="690"/>
      <c r="AU24941" s="690"/>
    </row>
    <row r="24942" spans="46:47">
      <c r="AT24942" s="690"/>
      <c r="AU24942" s="690"/>
    </row>
    <row r="24943" spans="46:47">
      <c r="AT24943" s="690"/>
      <c r="AU24943" s="690"/>
    </row>
    <row r="24944" spans="46:47">
      <c r="AT24944" s="690"/>
      <c r="AU24944" s="690"/>
    </row>
    <row r="24945" spans="46:47">
      <c r="AT24945" s="690"/>
      <c r="AU24945" s="690"/>
    </row>
    <row r="24946" spans="46:47">
      <c r="AT24946" s="690"/>
      <c r="AU24946" s="690"/>
    </row>
    <row r="24947" spans="46:47">
      <c r="AT24947" s="690"/>
      <c r="AU24947" s="690"/>
    </row>
    <row r="24948" spans="46:47">
      <c r="AT24948" s="690"/>
      <c r="AU24948" s="690"/>
    </row>
    <row r="24949" spans="46:47">
      <c r="AT24949" s="690"/>
      <c r="AU24949" s="690"/>
    </row>
    <row r="24950" spans="46:47">
      <c r="AT24950" s="690"/>
      <c r="AU24950" s="690"/>
    </row>
    <row r="24951" spans="46:47">
      <c r="AT24951" s="690"/>
      <c r="AU24951" s="690"/>
    </row>
    <row r="24952" spans="46:47">
      <c r="AT24952" s="690"/>
      <c r="AU24952" s="690"/>
    </row>
    <row r="24953" spans="46:47">
      <c r="AT24953" s="690"/>
      <c r="AU24953" s="690"/>
    </row>
    <row r="24954" spans="46:47">
      <c r="AT24954" s="690"/>
      <c r="AU24954" s="690"/>
    </row>
    <row r="24955" spans="46:47">
      <c r="AT24955" s="690"/>
      <c r="AU24955" s="690"/>
    </row>
    <row r="24956" spans="46:47">
      <c r="AT24956" s="690"/>
      <c r="AU24956" s="690"/>
    </row>
    <row r="24957" spans="46:47">
      <c r="AT24957" s="690"/>
      <c r="AU24957" s="690"/>
    </row>
    <row r="24958" spans="46:47">
      <c r="AT24958" s="690"/>
      <c r="AU24958" s="690"/>
    </row>
    <row r="24959" spans="46:47">
      <c r="AT24959" s="690"/>
      <c r="AU24959" s="690"/>
    </row>
    <row r="24960" spans="46:47">
      <c r="AT24960" s="690"/>
      <c r="AU24960" s="690"/>
    </row>
    <row r="24961" spans="46:47">
      <c r="AT24961" s="690"/>
      <c r="AU24961" s="690"/>
    </row>
    <row r="24962" spans="46:47">
      <c r="AT24962" s="690"/>
      <c r="AU24962" s="690"/>
    </row>
    <row r="24963" spans="46:47">
      <c r="AT24963" s="690"/>
      <c r="AU24963" s="690"/>
    </row>
    <row r="24964" spans="46:47">
      <c r="AT24964" s="690"/>
      <c r="AU24964" s="690"/>
    </row>
    <row r="24965" spans="46:47">
      <c r="AT24965" s="690"/>
      <c r="AU24965" s="690"/>
    </row>
    <row r="24966" spans="46:47">
      <c r="AT24966" s="690"/>
      <c r="AU24966" s="690"/>
    </row>
    <row r="24967" spans="46:47">
      <c r="AT24967" s="690"/>
      <c r="AU24967" s="690"/>
    </row>
    <row r="24968" spans="46:47">
      <c r="AT24968" s="690"/>
      <c r="AU24968" s="690"/>
    </row>
    <row r="24969" spans="46:47">
      <c r="AT24969" s="690"/>
      <c r="AU24969" s="690"/>
    </row>
    <row r="24970" spans="46:47">
      <c r="AT24970" s="690"/>
      <c r="AU24970" s="690"/>
    </row>
    <row r="24971" spans="46:47">
      <c r="AT24971" s="690"/>
      <c r="AU24971" s="690"/>
    </row>
    <row r="24972" spans="46:47">
      <c r="AT24972" s="690"/>
      <c r="AU24972" s="690"/>
    </row>
    <row r="24973" spans="46:47">
      <c r="AT24973" s="690"/>
      <c r="AU24973" s="690"/>
    </row>
    <row r="24974" spans="46:47">
      <c r="AT24974" s="690"/>
      <c r="AU24974" s="690"/>
    </row>
    <row r="24975" spans="46:47">
      <c r="AT24975" s="690"/>
      <c r="AU24975" s="690"/>
    </row>
    <row r="24976" spans="46:47">
      <c r="AT24976" s="690"/>
      <c r="AU24976" s="690"/>
    </row>
    <row r="24977" spans="46:47">
      <c r="AT24977" s="690"/>
      <c r="AU24977" s="690"/>
    </row>
    <row r="24978" spans="46:47">
      <c r="AT24978" s="690"/>
      <c r="AU24978" s="690"/>
    </row>
    <row r="24979" spans="46:47">
      <c r="AT24979" s="690"/>
      <c r="AU24979" s="690"/>
    </row>
    <row r="24980" spans="46:47">
      <c r="AT24980" s="690"/>
      <c r="AU24980" s="690"/>
    </row>
    <row r="24981" spans="46:47">
      <c r="AT24981" s="690"/>
      <c r="AU24981" s="690"/>
    </row>
    <row r="24982" spans="46:47">
      <c r="AT24982" s="690"/>
      <c r="AU24982" s="690"/>
    </row>
    <row r="24983" spans="46:47">
      <c r="AT24983" s="690"/>
      <c r="AU24983" s="690"/>
    </row>
    <row r="24984" spans="46:47">
      <c r="AT24984" s="690"/>
      <c r="AU24984" s="690"/>
    </row>
    <row r="24985" spans="46:47">
      <c r="AT24985" s="690"/>
      <c r="AU24985" s="690"/>
    </row>
    <row r="24986" spans="46:47">
      <c r="AT24986" s="690"/>
      <c r="AU24986" s="690"/>
    </row>
    <row r="24987" spans="46:47">
      <c r="AT24987" s="690"/>
      <c r="AU24987" s="690"/>
    </row>
    <row r="24988" spans="46:47">
      <c r="AT24988" s="690"/>
      <c r="AU24988" s="690"/>
    </row>
    <row r="24989" spans="46:47">
      <c r="AT24989" s="690"/>
      <c r="AU24989" s="690"/>
    </row>
    <row r="24990" spans="46:47">
      <c r="AT24990" s="690"/>
      <c r="AU24990" s="690"/>
    </row>
    <row r="24991" spans="46:47">
      <c r="AT24991" s="690"/>
      <c r="AU24991" s="690"/>
    </row>
    <row r="24992" spans="46:47">
      <c r="AT24992" s="690"/>
      <c r="AU24992" s="690"/>
    </row>
    <row r="24993" spans="46:47">
      <c r="AT24993" s="690"/>
      <c r="AU24993" s="690"/>
    </row>
    <row r="24994" spans="46:47">
      <c r="AT24994" s="690"/>
      <c r="AU24994" s="690"/>
    </row>
    <row r="24995" spans="46:47">
      <c r="AT24995" s="690"/>
      <c r="AU24995" s="690"/>
    </row>
    <row r="24996" spans="46:47">
      <c r="AT24996" s="690"/>
      <c r="AU24996" s="690"/>
    </row>
    <row r="24997" spans="46:47">
      <c r="AT24997" s="690"/>
      <c r="AU24997" s="690"/>
    </row>
    <row r="24998" spans="46:47">
      <c r="AT24998" s="690"/>
      <c r="AU24998" s="690"/>
    </row>
    <row r="24999" spans="46:47">
      <c r="AT24999" s="690"/>
      <c r="AU24999" s="690"/>
    </row>
    <row r="25000" spans="46:47">
      <c r="AT25000" s="690"/>
      <c r="AU25000" s="690"/>
    </row>
    <row r="25001" spans="46:47">
      <c r="AT25001" s="690"/>
      <c r="AU25001" s="690"/>
    </row>
    <row r="25002" spans="46:47">
      <c r="AT25002" s="690"/>
      <c r="AU25002" s="690"/>
    </row>
    <row r="25003" spans="46:47">
      <c r="AT25003" s="690"/>
      <c r="AU25003" s="690"/>
    </row>
    <row r="25004" spans="46:47">
      <c r="AT25004" s="690"/>
      <c r="AU25004" s="690"/>
    </row>
    <row r="25005" spans="46:47">
      <c r="AT25005" s="690"/>
      <c r="AU25005" s="690"/>
    </row>
    <row r="25006" spans="46:47">
      <c r="AT25006" s="690"/>
      <c r="AU25006" s="690"/>
    </row>
    <row r="25007" spans="46:47">
      <c r="AT25007" s="690"/>
      <c r="AU25007" s="690"/>
    </row>
    <row r="25008" spans="46:47">
      <c r="AT25008" s="690"/>
      <c r="AU25008" s="690"/>
    </row>
    <row r="25009" spans="46:47">
      <c r="AT25009" s="690"/>
      <c r="AU25009" s="690"/>
    </row>
    <row r="25010" spans="46:47">
      <c r="AT25010" s="690"/>
      <c r="AU25010" s="690"/>
    </row>
    <row r="25011" spans="46:47">
      <c r="AT25011" s="690"/>
      <c r="AU25011" s="690"/>
    </row>
    <row r="25012" spans="46:47">
      <c r="AT25012" s="690"/>
      <c r="AU25012" s="690"/>
    </row>
    <row r="25013" spans="46:47">
      <c r="AT25013" s="690"/>
      <c r="AU25013" s="690"/>
    </row>
    <row r="25014" spans="46:47">
      <c r="AT25014" s="690"/>
      <c r="AU25014" s="690"/>
    </row>
    <row r="25015" spans="46:47">
      <c r="AT25015" s="690"/>
      <c r="AU25015" s="690"/>
    </row>
    <row r="25016" spans="46:47">
      <c r="AT25016" s="690"/>
      <c r="AU25016" s="690"/>
    </row>
    <row r="25017" spans="46:47">
      <c r="AT25017" s="690"/>
      <c r="AU25017" s="690"/>
    </row>
    <row r="25018" spans="46:47">
      <c r="AT25018" s="690"/>
      <c r="AU25018" s="690"/>
    </row>
    <row r="25019" spans="46:47">
      <c r="AT25019" s="690"/>
      <c r="AU25019" s="690"/>
    </row>
    <row r="25020" spans="46:47">
      <c r="AT25020" s="690"/>
      <c r="AU25020" s="690"/>
    </row>
    <row r="25021" spans="46:47">
      <c r="AT25021" s="690"/>
      <c r="AU25021" s="690"/>
    </row>
    <row r="25022" spans="46:47">
      <c r="AT25022" s="690"/>
      <c r="AU25022" s="690"/>
    </row>
    <row r="25023" spans="46:47">
      <c r="AT25023" s="690"/>
      <c r="AU25023" s="690"/>
    </row>
    <row r="25024" spans="46:47">
      <c r="AT25024" s="690"/>
      <c r="AU25024" s="690"/>
    </row>
    <row r="25025" spans="46:47">
      <c r="AT25025" s="690"/>
      <c r="AU25025" s="690"/>
    </row>
    <row r="25026" spans="46:47">
      <c r="AT25026" s="690"/>
      <c r="AU25026" s="690"/>
    </row>
    <row r="25027" spans="46:47">
      <c r="AT25027" s="690"/>
      <c r="AU25027" s="690"/>
    </row>
    <row r="25028" spans="46:47">
      <c r="AT25028" s="690"/>
      <c r="AU25028" s="690"/>
    </row>
    <row r="25029" spans="46:47">
      <c r="AT25029" s="690"/>
      <c r="AU25029" s="690"/>
    </row>
    <row r="25030" spans="46:47">
      <c r="AT25030" s="690"/>
      <c r="AU25030" s="690"/>
    </row>
    <row r="25031" spans="46:47">
      <c r="AT25031" s="690"/>
      <c r="AU25031" s="690"/>
    </row>
    <row r="25032" spans="46:47">
      <c r="AT25032" s="690"/>
      <c r="AU25032" s="690"/>
    </row>
    <row r="25033" spans="46:47">
      <c r="AT25033" s="690"/>
      <c r="AU25033" s="690"/>
    </row>
    <row r="25034" spans="46:47">
      <c r="AT25034" s="690"/>
      <c r="AU25034" s="690"/>
    </row>
    <row r="25035" spans="46:47">
      <c r="AT25035" s="690"/>
      <c r="AU25035" s="690"/>
    </row>
    <row r="25036" spans="46:47">
      <c r="AT25036" s="690"/>
      <c r="AU25036" s="690"/>
    </row>
    <row r="25037" spans="46:47">
      <c r="AT25037" s="690"/>
      <c r="AU25037" s="690"/>
    </row>
    <row r="25038" spans="46:47">
      <c r="AT25038" s="690"/>
      <c r="AU25038" s="690"/>
    </row>
    <row r="25039" spans="46:47">
      <c r="AT25039" s="690"/>
      <c r="AU25039" s="690"/>
    </row>
    <row r="25040" spans="46:47">
      <c r="AT25040" s="690"/>
      <c r="AU25040" s="690"/>
    </row>
    <row r="25041" spans="46:47">
      <c r="AT25041" s="690"/>
      <c r="AU25041" s="690"/>
    </row>
    <row r="25042" spans="46:47">
      <c r="AT25042" s="690"/>
      <c r="AU25042" s="690"/>
    </row>
    <row r="25043" spans="46:47">
      <c r="AT25043" s="690"/>
      <c r="AU25043" s="690"/>
    </row>
    <row r="25044" spans="46:47">
      <c r="AT25044" s="690"/>
      <c r="AU25044" s="690"/>
    </row>
    <row r="25045" spans="46:47">
      <c r="AT25045" s="690"/>
      <c r="AU25045" s="690"/>
    </row>
    <row r="25046" spans="46:47">
      <c r="AT25046" s="690"/>
      <c r="AU25046" s="690"/>
    </row>
    <row r="25047" spans="46:47">
      <c r="AT25047" s="690"/>
      <c r="AU25047" s="690"/>
    </row>
    <row r="25048" spans="46:47">
      <c r="AT25048" s="690"/>
      <c r="AU25048" s="690"/>
    </row>
    <row r="25049" spans="46:47">
      <c r="AT25049" s="690"/>
      <c r="AU25049" s="690"/>
    </row>
    <row r="25050" spans="46:47">
      <c r="AT25050" s="690"/>
      <c r="AU25050" s="690"/>
    </row>
    <row r="25051" spans="46:47">
      <c r="AT25051" s="690"/>
      <c r="AU25051" s="690"/>
    </row>
    <row r="25052" spans="46:47">
      <c r="AT25052" s="690"/>
      <c r="AU25052" s="690"/>
    </row>
    <row r="25053" spans="46:47">
      <c r="AT25053" s="690"/>
      <c r="AU25053" s="690"/>
    </row>
    <row r="25054" spans="46:47">
      <c r="AT25054" s="690"/>
      <c r="AU25054" s="690"/>
    </row>
    <row r="25055" spans="46:47">
      <c r="AT25055" s="690"/>
      <c r="AU25055" s="690"/>
    </row>
    <row r="25056" spans="46:47">
      <c r="AT25056" s="690"/>
      <c r="AU25056" s="690"/>
    </row>
    <row r="25057" spans="46:47">
      <c r="AT25057" s="690"/>
      <c r="AU25057" s="690"/>
    </row>
    <row r="25058" spans="46:47">
      <c r="AT25058" s="690"/>
      <c r="AU25058" s="690"/>
    </row>
    <row r="25059" spans="46:47">
      <c r="AT25059" s="690"/>
      <c r="AU25059" s="690"/>
    </row>
    <row r="25060" spans="46:47">
      <c r="AT25060" s="690"/>
      <c r="AU25060" s="690"/>
    </row>
    <row r="25061" spans="46:47">
      <c r="AT25061" s="690"/>
      <c r="AU25061" s="690"/>
    </row>
    <row r="25062" spans="46:47">
      <c r="AT25062" s="690"/>
      <c r="AU25062" s="690"/>
    </row>
    <row r="25063" spans="46:47">
      <c r="AT25063" s="690"/>
      <c r="AU25063" s="690"/>
    </row>
    <row r="25064" spans="46:47">
      <c r="AT25064" s="690"/>
      <c r="AU25064" s="690"/>
    </row>
    <row r="25065" spans="46:47">
      <c r="AT25065" s="690"/>
      <c r="AU25065" s="690"/>
    </row>
    <row r="25066" spans="46:47">
      <c r="AT25066" s="690"/>
      <c r="AU25066" s="690"/>
    </row>
    <row r="25067" spans="46:47">
      <c r="AT25067" s="690"/>
      <c r="AU25067" s="690"/>
    </row>
    <row r="25068" spans="46:47">
      <c r="AT25068" s="690"/>
      <c r="AU25068" s="690"/>
    </row>
    <row r="25069" spans="46:47">
      <c r="AT25069" s="690"/>
      <c r="AU25069" s="690"/>
    </row>
    <row r="25070" spans="46:47">
      <c r="AT25070" s="690"/>
      <c r="AU25070" s="690"/>
    </row>
    <row r="25071" spans="46:47">
      <c r="AT25071" s="690"/>
      <c r="AU25071" s="690"/>
    </row>
    <row r="25072" spans="46:47">
      <c r="AT25072" s="690"/>
      <c r="AU25072" s="690"/>
    </row>
    <row r="25073" spans="46:47">
      <c r="AT25073" s="690"/>
      <c r="AU25073" s="690"/>
    </row>
    <row r="25074" spans="46:47">
      <c r="AT25074" s="690"/>
      <c r="AU25074" s="690"/>
    </row>
    <row r="25075" spans="46:47">
      <c r="AT25075" s="690"/>
      <c r="AU25075" s="690"/>
    </row>
    <row r="25076" spans="46:47">
      <c r="AT25076" s="690"/>
      <c r="AU25076" s="690"/>
    </row>
    <row r="25077" spans="46:47">
      <c r="AT25077" s="690"/>
      <c r="AU25077" s="690"/>
    </row>
    <row r="25078" spans="46:47">
      <c r="AT25078" s="690"/>
      <c r="AU25078" s="690"/>
    </row>
    <row r="25079" spans="46:47">
      <c r="AT25079" s="690"/>
      <c r="AU25079" s="690"/>
    </row>
    <row r="25080" spans="46:47">
      <c r="AT25080" s="690"/>
      <c r="AU25080" s="690"/>
    </row>
    <row r="25081" spans="46:47">
      <c r="AT25081" s="690"/>
      <c r="AU25081" s="690"/>
    </row>
    <row r="25082" spans="46:47">
      <c r="AT25082" s="690"/>
      <c r="AU25082" s="690"/>
    </row>
    <row r="25083" spans="46:47">
      <c r="AT25083" s="690"/>
      <c r="AU25083" s="690"/>
    </row>
    <row r="25084" spans="46:47">
      <c r="AT25084" s="690"/>
      <c r="AU25084" s="690"/>
    </row>
    <row r="25085" spans="46:47">
      <c r="AT25085" s="690"/>
      <c r="AU25085" s="690"/>
    </row>
    <row r="25086" spans="46:47">
      <c r="AT25086" s="690"/>
      <c r="AU25086" s="690"/>
    </row>
    <row r="25087" spans="46:47">
      <c r="AT25087" s="690"/>
      <c r="AU25087" s="690"/>
    </row>
    <row r="25088" spans="46:47">
      <c r="AT25088" s="690"/>
      <c r="AU25088" s="690"/>
    </row>
    <row r="25089" spans="46:47">
      <c r="AT25089" s="690"/>
      <c r="AU25089" s="690"/>
    </row>
    <row r="25090" spans="46:47">
      <c r="AT25090" s="690"/>
      <c r="AU25090" s="690"/>
    </row>
    <row r="25091" spans="46:47">
      <c r="AT25091" s="690"/>
      <c r="AU25091" s="690"/>
    </row>
    <row r="25092" spans="46:47">
      <c r="AT25092" s="690"/>
      <c r="AU25092" s="690"/>
    </row>
    <row r="25093" spans="46:47">
      <c r="AT25093" s="690"/>
      <c r="AU25093" s="690"/>
    </row>
    <row r="25094" spans="46:47">
      <c r="AT25094" s="690"/>
      <c r="AU25094" s="690"/>
    </row>
    <row r="25095" spans="46:47">
      <c r="AT25095" s="690"/>
      <c r="AU25095" s="690"/>
    </row>
    <row r="25096" spans="46:47">
      <c r="AT25096" s="690"/>
      <c r="AU25096" s="690"/>
    </row>
    <row r="25097" spans="46:47">
      <c r="AT25097" s="690"/>
      <c r="AU25097" s="690"/>
    </row>
    <row r="25098" spans="46:47">
      <c r="AT25098" s="690"/>
      <c r="AU25098" s="690"/>
    </row>
    <row r="25099" spans="46:47">
      <c r="AT25099" s="690"/>
      <c r="AU25099" s="690"/>
    </row>
    <row r="25100" spans="46:47">
      <c r="AT25100" s="690"/>
      <c r="AU25100" s="690"/>
    </row>
    <row r="25101" spans="46:47">
      <c r="AT25101" s="690"/>
      <c r="AU25101" s="690"/>
    </row>
    <row r="25102" spans="46:47">
      <c r="AT25102" s="690"/>
      <c r="AU25102" s="690"/>
    </row>
    <row r="25103" spans="46:47">
      <c r="AT25103" s="690"/>
      <c r="AU25103" s="690"/>
    </row>
    <row r="25104" spans="46:47">
      <c r="AT25104" s="690"/>
      <c r="AU25104" s="690"/>
    </row>
    <row r="25105" spans="46:47">
      <c r="AT25105" s="690"/>
      <c r="AU25105" s="690"/>
    </row>
    <row r="25106" spans="46:47">
      <c r="AT25106" s="690"/>
      <c r="AU25106" s="690"/>
    </row>
    <row r="25107" spans="46:47">
      <c r="AT25107" s="690"/>
      <c r="AU25107" s="690"/>
    </row>
    <row r="25108" spans="46:47">
      <c r="AT25108" s="690"/>
      <c r="AU25108" s="690"/>
    </row>
    <row r="25109" spans="46:47">
      <c r="AT25109" s="690"/>
      <c r="AU25109" s="690"/>
    </row>
    <row r="25110" spans="46:47">
      <c r="AT25110" s="690"/>
      <c r="AU25110" s="690"/>
    </row>
    <row r="25111" spans="46:47">
      <c r="AT25111" s="690"/>
      <c r="AU25111" s="690"/>
    </row>
    <row r="25112" spans="46:47">
      <c r="AT25112" s="690"/>
      <c r="AU25112" s="690"/>
    </row>
    <row r="25113" spans="46:47">
      <c r="AT25113" s="690"/>
      <c r="AU25113" s="690"/>
    </row>
    <row r="25114" spans="46:47">
      <c r="AT25114" s="690"/>
      <c r="AU25114" s="690"/>
    </row>
    <row r="25115" spans="46:47">
      <c r="AT25115" s="690"/>
      <c r="AU25115" s="690"/>
    </row>
    <row r="25116" spans="46:47">
      <c r="AT25116" s="690"/>
      <c r="AU25116" s="690"/>
    </row>
    <row r="25117" spans="46:47">
      <c r="AT25117" s="690"/>
      <c r="AU25117" s="690"/>
    </row>
    <row r="25118" spans="46:47">
      <c r="AT25118" s="690"/>
      <c r="AU25118" s="690"/>
    </row>
    <row r="25119" spans="46:47">
      <c r="AT25119" s="690"/>
      <c r="AU25119" s="690"/>
    </row>
    <row r="25120" spans="46:47">
      <c r="AT25120" s="690"/>
      <c r="AU25120" s="690"/>
    </row>
    <row r="25121" spans="46:47">
      <c r="AT25121" s="690"/>
      <c r="AU25121" s="690"/>
    </row>
    <row r="25122" spans="46:47">
      <c r="AT25122" s="690"/>
      <c r="AU25122" s="690"/>
    </row>
    <row r="25123" spans="46:47">
      <c r="AT25123" s="690"/>
      <c r="AU25123" s="690"/>
    </row>
    <row r="25124" spans="46:47">
      <c r="AT25124" s="690"/>
      <c r="AU25124" s="690"/>
    </row>
    <row r="25125" spans="46:47">
      <c r="AT25125" s="690"/>
      <c r="AU25125" s="690"/>
    </row>
    <row r="25126" spans="46:47">
      <c r="AT25126" s="690"/>
      <c r="AU25126" s="690"/>
    </row>
    <row r="25127" spans="46:47">
      <c r="AT25127" s="690"/>
      <c r="AU25127" s="690"/>
    </row>
    <row r="25128" spans="46:47">
      <c r="AT25128" s="690"/>
      <c r="AU25128" s="690"/>
    </row>
    <row r="25129" spans="46:47">
      <c r="AT25129" s="690"/>
      <c r="AU25129" s="690"/>
    </row>
    <row r="25130" spans="46:47">
      <c r="AT25130" s="690"/>
      <c r="AU25130" s="690"/>
    </row>
    <row r="25131" spans="46:47">
      <c r="AT25131" s="690"/>
      <c r="AU25131" s="690"/>
    </row>
    <row r="25132" spans="46:47">
      <c r="AT25132" s="690"/>
      <c r="AU25132" s="690"/>
    </row>
    <row r="25133" spans="46:47">
      <c r="AT25133" s="690"/>
      <c r="AU25133" s="690"/>
    </row>
    <row r="25134" spans="46:47">
      <c r="AT25134" s="690"/>
      <c r="AU25134" s="690"/>
    </row>
    <row r="25135" spans="46:47">
      <c r="AT25135" s="690"/>
      <c r="AU25135" s="690"/>
    </row>
    <row r="25136" spans="46:47">
      <c r="AT25136" s="690"/>
      <c r="AU25136" s="690"/>
    </row>
    <row r="25137" spans="46:47">
      <c r="AT25137" s="690"/>
      <c r="AU25137" s="690"/>
    </row>
    <row r="25138" spans="46:47">
      <c r="AT25138" s="690"/>
      <c r="AU25138" s="690"/>
    </row>
    <row r="25139" spans="46:47">
      <c r="AT25139" s="690"/>
      <c r="AU25139" s="690"/>
    </row>
    <row r="25140" spans="46:47">
      <c r="AT25140" s="690"/>
      <c r="AU25140" s="690"/>
    </row>
    <row r="25141" spans="46:47">
      <c r="AT25141" s="690"/>
      <c r="AU25141" s="690"/>
    </row>
    <row r="25142" spans="46:47">
      <c r="AT25142" s="690"/>
      <c r="AU25142" s="690"/>
    </row>
    <row r="25143" spans="46:47">
      <c r="AT25143" s="690"/>
      <c r="AU25143" s="690"/>
    </row>
    <row r="25144" spans="46:47">
      <c r="AT25144" s="690"/>
      <c r="AU25144" s="690"/>
    </row>
    <row r="25145" spans="46:47">
      <c r="AT25145" s="690"/>
      <c r="AU25145" s="690"/>
    </row>
    <row r="25146" spans="46:47">
      <c r="AT25146" s="690"/>
      <c r="AU25146" s="690"/>
    </row>
    <row r="25147" spans="46:47">
      <c r="AT25147" s="690"/>
      <c r="AU25147" s="690"/>
    </row>
    <row r="25148" spans="46:47">
      <c r="AT25148" s="690"/>
      <c r="AU25148" s="690"/>
    </row>
    <row r="25149" spans="46:47">
      <c r="AT25149" s="690"/>
      <c r="AU25149" s="690"/>
    </row>
    <row r="25150" spans="46:47">
      <c r="AT25150" s="690"/>
      <c r="AU25150" s="690"/>
    </row>
    <row r="25151" spans="46:47">
      <c r="AT25151" s="690"/>
      <c r="AU25151" s="690"/>
    </row>
    <row r="25152" spans="46:47">
      <c r="AT25152" s="690"/>
      <c r="AU25152" s="690"/>
    </row>
    <row r="25153" spans="46:47">
      <c r="AT25153" s="690"/>
      <c r="AU25153" s="690"/>
    </row>
    <row r="25154" spans="46:47">
      <c r="AT25154" s="690"/>
      <c r="AU25154" s="690"/>
    </row>
    <row r="25155" spans="46:47">
      <c r="AT25155" s="690"/>
      <c r="AU25155" s="690"/>
    </row>
    <row r="25156" spans="46:47">
      <c r="AT25156" s="690"/>
      <c r="AU25156" s="690"/>
    </row>
    <row r="25157" spans="46:47">
      <c r="AT25157" s="690"/>
      <c r="AU25157" s="690"/>
    </row>
    <row r="25158" spans="46:47">
      <c r="AT25158" s="690"/>
      <c r="AU25158" s="690"/>
    </row>
    <row r="25159" spans="46:47">
      <c r="AT25159" s="690"/>
      <c r="AU25159" s="690"/>
    </row>
    <row r="25160" spans="46:47">
      <c r="AT25160" s="690"/>
      <c r="AU25160" s="690"/>
    </row>
    <row r="25161" spans="46:47">
      <c r="AT25161" s="690"/>
      <c r="AU25161" s="690"/>
    </row>
    <row r="25162" spans="46:47">
      <c r="AT25162" s="690"/>
      <c r="AU25162" s="690"/>
    </row>
    <row r="25163" spans="46:47">
      <c r="AT25163" s="690"/>
      <c r="AU25163" s="690"/>
    </row>
    <row r="25164" spans="46:47">
      <c r="AT25164" s="690"/>
      <c r="AU25164" s="690"/>
    </row>
    <row r="25165" spans="46:47">
      <c r="AT25165" s="690"/>
      <c r="AU25165" s="690"/>
    </row>
    <row r="25166" spans="46:47">
      <c r="AT25166" s="690"/>
      <c r="AU25166" s="690"/>
    </row>
    <row r="25167" spans="46:47">
      <c r="AT25167" s="690"/>
      <c r="AU25167" s="690"/>
    </row>
    <row r="25168" spans="46:47">
      <c r="AT25168" s="690"/>
      <c r="AU25168" s="690"/>
    </row>
    <row r="25169" spans="46:47">
      <c r="AT25169" s="690"/>
      <c r="AU25169" s="690"/>
    </row>
    <row r="25170" spans="46:47">
      <c r="AT25170" s="690"/>
      <c r="AU25170" s="690"/>
    </row>
    <row r="25171" spans="46:47">
      <c r="AT25171" s="690"/>
      <c r="AU25171" s="690"/>
    </row>
    <row r="25172" spans="46:47">
      <c r="AT25172" s="690"/>
      <c r="AU25172" s="690"/>
    </row>
    <row r="25173" spans="46:47">
      <c r="AT25173" s="690"/>
      <c r="AU25173" s="690"/>
    </row>
    <row r="25174" spans="46:47">
      <c r="AT25174" s="690"/>
      <c r="AU25174" s="690"/>
    </row>
    <row r="25175" spans="46:47">
      <c r="AT25175" s="690"/>
      <c r="AU25175" s="690"/>
    </row>
    <row r="25176" spans="46:47">
      <c r="AT25176" s="690"/>
      <c r="AU25176" s="690"/>
    </row>
    <row r="25177" spans="46:47">
      <c r="AT25177" s="690"/>
      <c r="AU25177" s="690"/>
    </row>
    <row r="25178" spans="46:47">
      <c r="AT25178" s="690"/>
      <c r="AU25178" s="690"/>
    </row>
    <row r="25179" spans="46:47">
      <c r="AT25179" s="690"/>
      <c r="AU25179" s="690"/>
    </row>
    <row r="25180" spans="46:47">
      <c r="AT25180" s="690"/>
      <c r="AU25180" s="690"/>
    </row>
    <row r="25181" spans="46:47">
      <c r="AT25181" s="690"/>
      <c r="AU25181" s="690"/>
    </row>
    <row r="25182" spans="46:47">
      <c r="AT25182" s="690"/>
      <c r="AU25182" s="690"/>
    </row>
    <row r="25183" spans="46:47">
      <c r="AT25183" s="690"/>
      <c r="AU25183" s="690"/>
    </row>
    <row r="25184" spans="46:47">
      <c r="AT25184" s="690"/>
      <c r="AU25184" s="690"/>
    </row>
    <row r="25185" spans="46:47">
      <c r="AT25185" s="690"/>
      <c r="AU25185" s="690"/>
    </row>
    <row r="25186" spans="46:47">
      <c r="AT25186" s="690"/>
      <c r="AU25186" s="690"/>
    </row>
    <row r="25187" spans="46:47">
      <c r="AT25187" s="690"/>
      <c r="AU25187" s="690"/>
    </row>
    <row r="25188" spans="46:47">
      <c r="AT25188" s="690"/>
      <c r="AU25188" s="690"/>
    </row>
    <row r="25189" spans="46:47">
      <c r="AT25189" s="690"/>
      <c r="AU25189" s="690"/>
    </row>
    <row r="25190" spans="46:47">
      <c r="AT25190" s="690"/>
      <c r="AU25190" s="690"/>
    </row>
    <row r="25191" spans="46:47">
      <c r="AT25191" s="690"/>
      <c r="AU25191" s="690"/>
    </row>
    <row r="25192" spans="46:47">
      <c r="AT25192" s="690"/>
      <c r="AU25192" s="690"/>
    </row>
    <row r="25193" spans="46:47">
      <c r="AT25193" s="690"/>
      <c r="AU25193" s="690"/>
    </row>
    <row r="25194" spans="46:47">
      <c r="AT25194" s="690"/>
      <c r="AU25194" s="690"/>
    </row>
    <row r="25195" spans="46:47">
      <c r="AT25195" s="690"/>
      <c r="AU25195" s="690"/>
    </row>
    <row r="25196" spans="46:47">
      <c r="AT25196" s="690"/>
      <c r="AU25196" s="690"/>
    </row>
    <row r="25197" spans="46:47">
      <c r="AT25197" s="690"/>
      <c r="AU25197" s="690"/>
    </row>
    <row r="25198" spans="46:47">
      <c r="AT25198" s="690"/>
      <c r="AU25198" s="690"/>
    </row>
    <row r="25199" spans="46:47">
      <c r="AT25199" s="690"/>
      <c r="AU25199" s="690"/>
    </row>
    <row r="25200" spans="46:47">
      <c r="AT25200" s="690"/>
      <c r="AU25200" s="690"/>
    </row>
    <row r="25201" spans="46:47">
      <c r="AT25201" s="690"/>
      <c r="AU25201" s="690"/>
    </row>
    <row r="25202" spans="46:47">
      <c r="AT25202" s="690"/>
      <c r="AU25202" s="690"/>
    </row>
    <row r="25203" spans="46:47">
      <c r="AT25203" s="690"/>
      <c r="AU25203" s="690"/>
    </row>
    <row r="25204" spans="46:47">
      <c r="AT25204" s="690"/>
      <c r="AU25204" s="690"/>
    </row>
    <row r="25205" spans="46:47">
      <c r="AT25205" s="690"/>
      <c r="AU25205" s="690"/>
    </row>
    <row r="25206" spans="46:47">
      <c r="AT25206" s="690"/>
      <c r="AU25206" s="690"/>
    </row>
    <row r="25207" spans="46:47">
      <c r="AT25207" s="690"/>
      <c r="AU25207" s="690"/>
    </row>
    <row r="25208" spans="46:47">
      <c r="AT25208" s="690"/>
      <c r="AU25208" s="690"/>
    </row>
    <row r="25209" spans="46:47">
      <c r="AT25209" s="690"/>
      <c r="AU25209" s="690"/>
    </row>
    <row r="25210" spans="46:47">
      <c r="AT25210" s="690"/>
      <c r="AU25210" s="690"/>
    </row>
    <row r="25211" spans="46:47">
      <c r="AT25211" s="690"/>
      <c r="AU25211" s="690"/>
    </row>
    <row r="25212" spans="46:47">
      <c r="AT25212" s="690"/>
      <c r="AU25212" s="690"/>
    </row>
    <row r="25213" spans="46:47">
      <c r="AT25213" s="690"/>
      <c r="AU25213" s="690"/>
    </row>
    <row r="25214" spans="46:47">
      <c r="AT25214" s="690"/>
      <c r="AU25214" s="690"/>
    </row>
    <row r="25215" spans="46:47">
      <c r="AT25215" s="690"/>
      <c r="AU25215" s="690"/>
    </row>
    <row r="25216" spans="46:47">
      <c r="AT25216" s="690"/>
      <c r="AU25216" s="690"/>
    </row>
    <row r="25217" spans="46:47">
      <c r="AT25217" s="690"/>
      <c r="AU25217" s="690"/>
    </row>
    <row r="25218" spans="46:47">
      <c r="AT25218" s="690"/>
      <c r="AU25218" s="690"/>
    </row>
    <row r="25219" spans="46:47">
      <c r="AT25219" s="690"/>
      <c r="AU25219" s="690"/>
    </row>
    <row r="25220" spans="46:47">
      <c r="AT25220" s="690"/>
      <c r="AU25220" s="690"/>
    </row>
    <row r="25221" spans="46:47">
      <c r="AT25221" s="690"/>
      <c r="AU25221" s="690"/>
    </row>
    <row r="25222" spans="46:47">
      <c r="AT25222" s="690"/>
      <c r="AU25222" s="690"/>
    </row>
    <row r="25223" spans="46:47">
      <c r="AT25223" s="690"/>
      <c r="AU25223" s="690"/>
    </row>
    <row r="25224" spans="46:47">
      <c r="AT25224" s="690"/>
      <c r="AU25224" s="690"/>
    </row>
    <row r="25225" spans="46:47">
      <c r="AT25225" s="690"/>
      <c r="AU25225" s="690"/>
    </row>
    <row r="25226" spans="46:47">
      <c r="AT25226" s="690"/>
      <c r="AU25226" s="690"/>
    </row>
    <row r="25227" spans="46:47">
      <c r="AT25227" s="690"/>
      <c r="AU25227" s="690"/>
    </row>
    <row r="25228" spans="46:47">
      <c r="AT25228" s="690"/>
      <c r="AU25228" s="690"/>
    </row>
    <row r="25229" spans="46:47">
      <c r="AT25229" s="690"/>
      <c r="AU25229" s="690"/>
    </row>
    <row r="25230" spans="46:47">
      <c r="AT25230" s="690"/>
      <c r="AU25230" s="690"/>
    </row>
    <row r="25231" spans="46:47">
      <c r="AT25231" s="690"/>
      <c r="AU25231" s="690"/>
    </row>
    <row r="25232" spans="46:47">
      <c r="AT25232" s="690"/>
      <c r="AU25232" s="690"/>
    </row>
    <row r="25233" spans="46:47">
      <c r="AT25233" s="690"/>
      <c r="AU25233" s="690"/>
    </row>
    <row r="25234" spans="46:47">
      <c r="AT25234" s="690"/>
      <c r="AU25234" s="690"/>
    </row>
    <row r="25235" spans="46:47">
      <c r="AT25235" s="690"/>
      <c r="AU25235" s="690"/>
    </row>
    <row r="25236" spans="46:47">
      <c r="AT25236" s="690"/>
      <c r="AU25236" s="690"/>
    </row>
    <row r="25237" spans="46:47">
      <c r="AT25237" s="690"/>
      <c r="AU25237" s="690"/>
    </row>
    <row r="25238" spans="46:47">
      <c r="AT25238" s="690"/>
      <c r="AU25238" s="690"/>
    </row>
    <row r="25239" spans="46:47">
      <c r="AT25239" s="690"/>
      <c r="AU25239" s="690"/>
    </row>
    <row r="25240" spans="46:47">
      <c r="AT25240" s="690"/>
      <c r="AU25240" s="690"/>
    </row>
    <row r="25241" spans="46:47">
      <c r="AT25241" s="690"/>
      <c r="AU25241" s="690"/>
    </row>
    <row r="25242" spans="46:47">
      <c r="AT25242" s="690"/>
      <c r="AU25242" s="690"/>
    </row>
    <row r="25243" spans="46:47">
      <c r="AT25243" s="690"/>
      <c r="AU25243" s="690"/>
    </row>
    <row r="25244" spans="46:47">
      <c r="AT25244" s="690"/>
      <c r="AU25244" s="690"/>
    </row>
    <row r="25245" spans="46:47">
      <c r="AT25245" s="690"/>
      <c r="AU25245" s="690"/>
    </row>
    <row r="25246" spans="46:47">
      <c r="AT25246" s="690"/>
      <c r="AU25246" s="690"/>
    </row>
    <row r="25247" spans="46:47">
      <c r="AT25247" s="690"/>
      <c r="AU25247" s="690"/>
    </row>
    <row r="25248" spans="46:47">
      <c r="AT25248" s="690"/>
      <c r="AU25248" s="690"/>
    </row>
    <row r="25249" spans="46:47">
      <c r="AT25249" s="690"/>
      <c r="AU25249" s="690"/>
    </row>
    <row r="25250" spans="46:47">
      <c r="AT25250" s="690"/>
      <c r="AU25250" s="690"/>
    </row>
    <row r="25251" spans="46:47">
      <c r="AT25251" s="690"/>
      <c r="AU25251" s="690"/>
    </row>
    <row r="25252" spans="46:47">
      <c r="AT25252" s="690"/>
      <c r="AU25252" s="690"/>
    </row>
    <row r="25253" spans="46:47">
      <c r="AT25253" s="690"/>
      <c r="AU25253" s="690"/>
    </row>
    <row r="25254" spans="46:47">
      <c r="AT25254" s="690"/>
      <c r="AU25254" s="690"/>
    </row>
    <row r="25255" spans="46:47">
      <c r="AT25255" s="690"/>
      <c r="AU25255" s="690"/>
    </row>
    <row r="25256" spans="46:47">
      <c r="AT25256" s="690"/>
      <c r="AU25256" s="690"/>
    </row>
    <row r="25257" spans="46:47">
      <c r="AT25257" s="690"/>
      <c r="AU25257" s="690"/>
    </row>
    <row r="25258" spans="46:47">
      <c r="AT25258" s="690"/>
      <c r="AU25258" s="690"/>
    </row>
    <row r="25259" spans="46:47">
      <c r="AT25259" s="690"/>
      <c r="AU25259" s="690"/>
    </row>
    <row r="25260" spans="46:47">
      <c r="AT25260" s="690"/>
      <c r="AU25260" s="690"/>
    </row>
    <row r="25261" spans="46:47">
      <c r="AT25261" s="690"/>
      <c r="AU25261" s="690"/>
    </row>
    <row r="25262" spans="46:47">
      <c r="AT25262" s="690"/>
      <c r="AU25262" s="690"/>
    </row>
    <row r="25263" spans="46:47">
      <c r="AT25263" s="690"/>
      <c r="AU25263" s="690"/>
    </row>
    <row r="25264" spans="46:47">
      <c r="AT25264" s="690"/>
      <c r="AU25264" s="690"/>
    </row>
    <row r="25265" spans="46:47">
      <c r="AT25265" s="690"/>
      <c r="AU25265" s="690"/>
    </row>
    <row r="25266" spans="46:47">
      <c r="AT25266" s="690"/>
      <c r="AU25266" s="690"/>
    </row>
    <row r="25267" spans="46:47">
      <c r="AT25267" s="690"/>
      <c r="AU25267" s="690"/>
    </row>
    <row r="25268" spans="46:47">
      <c r="AT25268" s="690"/>
      <c r="AU25268" s="690"/>
    </row>
    <row r="25269" spans="46:47">
      <c r="AT25269" s="690"/>
      <c r="AU25269" s="690"/>
    </row>
    <row r="25270" spans="46:47">
      <c r="AT25270" s="690"/>
      <c r="AU25270" s="690"/>
    </row>
    <row r="25271" spans="46:47">
      <c r="AT25271" s="690"/>
      <c r="AU25271" s="690"/>
    </row>
    <row r="25272" spans="46:47">
      <c r="AT25272" s="690"/>
      <c r="AU25272" s="690"/>
    </row>
    <row r="25273" spans="46:47">
      <c r="AT25273" s="690"/>
      <c r="AU25273" s="690"/>
    </row>
    <row r="25274" spans="46:47">
      <c r="AT25274" s="690"/>
      <c r="AU25274" s="690"/>
    </row>
    <row r="25275" spans="46:47">
      <c r="AT25275" s="690"/>
      <c r="AU25275" s="690"/>
    </row>
    <row r="25276" spans="46:47">
      <c r="AT25276" s="690"/>
      <c r="AU25276" s="690"/>
    </row>
    <row r="25277" spans="46:47">
      <c r="AT25277" s="690"/>
      <c r="AU25277" s="690"/>
    </row>
    <row r="25278" spans="46:47">
      <c r="AT25278" s="690"/>
      <c r="AU25278" s="690"/>
    </row>
    <row r="25279" spans="46:47">
      <c r="AT25279" s="690"/>
      <c r="AU25279" s="690"/>
    </row>
    <row r="25280" spans="46:47">
      <c r="AT25280" s="690"/>
      <c r="AU25280" s="690"/>
    </row>
    <row r="25281" spans="46:47">
      <c r="AT25281" s="690"/>
      <c r="AU25281" s="690"/>
    </row>
    <row r="25282" spans="46:47">
      <c r="AT25282" s="690"/>
      <c r="AU25282" s="690"/>
    </row>
    <row r="25283" spans="46:47">
      <c r="AT25283" s="690"/>
      <c r="AU25283" s="690"/>
    </row>
    <row r="25284" spans="46:47">
      <c r="AT25284" s="690"/>
      <c r="AU25284" s="690"/>
    </row>
    <row r="25285" spans="46:47">
      <c r="AT25285" s="690"/>
      <c r="AU25285" s="690"/>
    </row>
    <row r="25286" spans="46:47">
      <c r="AT25286" s="690"/>
      <c r="AU25286" s="690"/>
    </row>
    <row r="25287" spans="46:47">
      <c r="AT25287" s="690"/>
      <c r="AU25287" s="690"/>
    </row>
    <row r="25288" spans="46:47">
      <c r="AT25288" s="690"/>
      <c r="AU25288" s="690"/>
    </row>
    <row r="25289" spans="46:47">
      <c r="AT25289" s="690"/>
      <c r="AU25289" s="690"/>
    </row>
    <row r="25290" spans="46:47">
      <c r="AT25290" s="690"/>
      <c r="AU25290" s="690"/>
    </row>
    <row r="25291" spans="46:47">
      <c r="AT25291" s="690"/>
      <c r="AU25291" s="690"/>
    </row>
    <row r="25292" spans="46:47">
      <c r="AT25292" s="690"/>
      <c r="AU25292" s="690"/>
    </row>
    <row r="25293" spans="46:47">
      <c r="AT25293" s="690"/>
      <c r="AU25293" s="690"/>
    </row>
    <row r="25294" spans="46:47">
      <c r="AT25294" s="690"/>
      <c r="AU25294" s="690"/>
    </row>
    <row r="25295" spans="46:47">
      <c r="AT25295" s="690"/>
      <c r="AU25295" s="690"/>
    </row>
    <row r="25296" spans="46:47">
      <c r="AT25296" s="690"/>
      <c r="AU25296" s="690"/>
    </row>
    <row r="25297" spans="46:47">
      <c r="AT25297" s="690"/>
      <c r="AU25297" s="690"/>
    </row>
    <row r="25298" spans="46:47">
      <c r="AT25298" s="690"/>
      <c r="AU25298" s="690"/>
    </row>
    <row r="25299" spans="46:47">
      <c r="AT25299" s="690"/>
      <c r="AU25299" s="690"/>
    </row>
    <row r="25300" spans="46:47">
      <c r="AT25300" s="690"/>
      <c r="AU25300" s="690"/>
    </row>
    <row r="25301" spans="46:47">
      <c r="AT25301" s="690"/>
      <c r="AU25301" s="690"/>
    </row>
    <row r="25302" spans="46:47">
      <c r="AT25302" s="690"/>
      <c r="AU25302" s="690"/>
    </row>
    <row r="25303" spans="46:47">
      <c r="AT25303" s="690"/>
      <c r="AU25303" s="690"/>
    </row>
    <row r="25304" spans="46:47">
      <c r="AT25304" s="690"/>
      <c r="AU25304" s="690"/>
    </row>
    <row r="25305" spans="46:47">
      <c r="AT25305" s="690"/>
      <c r="AU25305" s="690"/>
    </row>
    <row r="25306" spans="46:47">
      <c r="AT25306" s="690"/>
      <c r="AU25306" s="690"/>
    </row>
    <row r="25307" spans="46:47">
      <c r="AT25307" s="690"/>
      <c r="AU25307" s="690"/>
    </row>
    <row r="25308" spans="46:47">
      <c r="AT25308" s="690"/>
      <c r="AU25308" s="690"/>
    </row>
    <row r="25309" spans="46:47">
      <c r="AT25309" s="690"/>
      <c r="AU25309" s="690"/>
    </row>
    <row r="25310" spans="46:47">
      <c r="AT25310" s="690"/>
      <c r="AU25310" s="690"/>
    </row>
    <row r="25311" spans="46:47">
      <c r="AT25311" s="690"/>
      <c r="AU25311" s="690"/>
    </row>
    <row r="25312" spans="46:47">
      <c r="AT25312" s="690"/>
      <c r="AU25312" s="690"/>
    </row>
    <row r="25313" spans="46:47">
      <c r="AT25313" s="690"/>
      <c r="AU25313" s="690"/>
    </row>
    <row r="25314" spans="46:47">
      <c r="AT25314" s="690"/>
      <c r="AU25314" s="690"/>
    </row>
    <row r="25315" spans="46:47">
      <c r="AT25315" s="690"/>
      <c r="AU25315" s="690"/>
    </row>
    <row r="25316" spans="46:47">
      <c r="AT25316" s="690"/>
      <c r="AU25316" s="690"/>
    </row>
    <row r="25317" spans="46:47">
      <c r="AT25317" s="690"/>
      <c r="AU25317" s="690"/>
    </row>
    <row r="25318" spans="46:47">
      <c r="AT25318" s="690"/>
      <c r="AU25318" s="690"/>
    </row>
    <row r="25319" spans="46:47">
      <c r="AT25319" s="690"/>
      <c r="AU25319" s="690"/>
    </row>
    <row r="25320" spans="46:47">
      <c r="AT25320" s="690"/>
      <c r="AU25320" s="690"/>
    </row>
    <row r="25321" spans="46:47">
      <c r="AT25321" s="690"/>
      <c r="AU25321" s="690"/>
    </row>
    <row r="25322" spans="46:47">
      <c r="AT25322" s="690"/>
      <c r="AU25322" s="690"/>
    </row>
    <row r="25323" spans="46:47">
      <c r="AT25323" s="690"/>
      <c r="AU25323" s="690"/>
    </row>
    <row r="25324" spans="46:47">
      <c r="AT25324" s="690"/>
      <c r="AU25324" s="690"/>
    </row>
    <row r="25325" spans="46:47">
      <c r="AT25325" s="690"/>
      <c r="AU25325" s="690"/>
    </row>
    <row r="25326" spans="46:47">
      <c r="AT25326" s="690"/>
      <c r="AU25326" s="690"/>
    </row>
    <row r="25327" spans="46:47">
      <c r="AT25327" s="690"/>
      <c r="AU25327" s="690"/>
    </row>
    <row r="25328" spans="46:47">
      <c r="AT25328" s="690"/>
      <c r="AU25328" s="690"/>
    </row>
    <row r="25329" spans="46:47">
      <c r="AT25329" s="690"/>
      <c r="AU25329" s="690"/>
    </row>
    <row r="25330" spans="46:47">
      <c r="AT25330" s="690"/>
      <c r="AU25330" s="690"/>
    </row>
    <row r="25331" spans="46:47">
      <c r="AT25331" s="690"/>
      <c r="AU25331" s="690"/>
    </row>
    <row r="25332" spans="46:47">
      <c r="AT25332" s="690"/>
      <c r="AU25332" s="690"/>
    </row>
    <row r="25333" spans="46:47">
      <c r="AT25333" s="690"/>
      <c r="AU25333" s="690"/>
    </row>
    <row r="25334" spans="46:47">
      <c r="AT25334" s="690"/>
      <c r="AU25334" s="690"/>
    </row>
    <row r="25335" spans="46:47">
      <c r="AT25335" s="690"/>
      <c r="AU25335" s="690"/>
    </row>
    <row r="25336" spans="46:47">
      <c r="AT25336" s="690"/>
      <c r="AU25336" s="690"/>
    </row>
    <row r="25337" spans="46:47">
      <c r="AT25337" s="690"/>
      <c r="AU25337" s="690"/>
    </row>
    <row r="25338" spans="46:47">
      <c r="AT25338" s="690"/>
      <c r="AU25338" s="690"/>
    </row>
    <row r="25339" spans="46:47">
      <c r="AT25339" s="690"/>
      <c r="AU25339" s="690"/>
    </row>
    <row r="25340" spans="46:47">
      <c r="AT25340" s="690"/>
      <c r="AU25340" s="690"/>
    </row>
    <row r="25341" spans="46:47">
      <c r="AT25341" s="690"/>
      <c r="AU25341" s="690"/>
    </row>
    <row r="25342" spans="46:47">
      <c r="AT25342" s="690"/>
      <c r="AU25342" s="690"/>
    </row>
    <row r="25343" spans="46:47">
      <c r="AT25343" s="690"/>
      <c r="AU25343" s="690"/>
    </row>
    <row r="25344" spans="46:47">
      <c r="AT25344" s="690"/>
      <c r="AU25344" s="690"/>
    </row>
    <row r="25345" spans="46:47">
      <c r="AT25345" s="690"/>
      <c r="AU25345" s="690"/>
    </row>
    <row r="25346" spans="46:47">
      <c r="AT25346" s="690"/>
      <c r="AU25346" s="690"/>
    </row>
    <row r="25347" spans="46:47">
      <c r="AT25347" s="690"/>
      <c r="AU25347" s="690"/>
    </row>
    <row r="25348" spans="46:47">
      <c r="AT25348" s="690"/>
      <c r="AU25348" s="690"/>
    </row>
    <row r="25349" spans="46:47">
      <c r="AT25349" s="690"/>
      <c r="AU25349" s="690"/>
    </row>
    <row r="25350" spans="46:47">
      <c r="AT25350" s="690"/>
      <c r="AU25350" s="690"/>
    </row>
    <row r="25351" spans="46:47">
      <c r="AT25351" s="690"/>
      <c r="AU25351" s="690"/>
    </row>
    <row r="25352" spans="46:47">
      <c r="AT25352" s="690"/>
      <c r="AU25352" s="690"/>
    </row>
    <row r="25353" spans="46:47">
      <c r="AT25353" s="690"/>
      <c r="AU25353" s="690"/>
    </row>
    <row r="25354" spans="46:47">
      <c r="AT25354" s="690"/>
      <c r="AU25354" s="690"/>
    </row>
    <row r="25355" spans="46:47">
      <c r="AT25355" s="690"/>
      <c r="AU25355" s="690"/>
    </row>
    <row r="25356" spans="46:47">
      <c r="AT25356" s="690"/>
      <c r="AU25356" s="690"/>
    </row>
    <row r="25357" spans="46:47">
      <c r="AT25357" s="690"/>
      <c r="AU25357" s="690"/>
    </row>
    <row r="25358" spans="46:47">
      <c r="AT25358" s="690"/>
      <c r="AU25358" s="690"/>
    </row>
    <row r="25359" spans="46:47">
      <c r="AT25359" s="690"/>
      <c r="AU25359" s="690"/>
    </row>
    <row r="25360" spans="46:47">
      <c r="AT25360" s="690"/>
      <c r="AU25360" s="690"/>
    </row>
    <row r="25361" spans="46:47">
      <c r="AT25361" s="690"/>
      <c r="AU25361" s="690"/>
    </row>
    <row r="25362" spans="46:47">
      <c r="AT25362" s="690"/>
      <c r="AU25362" s="690"/>
    </row>
    <row r="25363" spans="46:47">
      <c r="AT25363" s="690"/>
      <c r="AU25363" s="690"/>
    </row>
    <row r="25364" spans="46:47">
      <c r="AT25364" s="690"/>
      <c r="AU25364" s="690"/>
    </row>
    <row r="25365" spans="46:47">
      <c r="AT25365" s="690"/>
      <c r="AU25365" s="690"/>
    </row>
    <row r="25366" spans="46:47">
      <c r="AT25366" s="690"/>
      <c r="AU25366" s="690"/>
    </row>
    <row r="25367" spans="46:47">
      <c r="AT25367" s="690"/>
      <c r="AU25367" s="690"/>
    </row>
    <row r="25368" spans="46:47">
      <c r="AT25368" s="690"/>
      <c r="AU25368" s="690"/>
    </row>
    <row r="25369" spans="46:47">
      <c r="AT25369" s="690"/>
      <c r="AU25369" s="690"/>
    </row>
    <row r="25370" spans="46:47">
      <c r="AT25370" s="690"/>
      <c r="AU25370" s="690"/>
    </row>
    <row r="25371" spans="46:47">
      <c r="AT25371" s="690"/>
      <c r="AU25371" s="690"/>
    </row>
    <row r="25372" spans="46:47">
      <c r="AT25372" s="690"/>
      <c r="AU25372" s="690"/>
    </row>
    <row r="25373" spans="46:47">
      <c r="AT25373" s="690"/>
      <c r="AU25373" s="690"/>
    </row>
    <row r="25374" spans="46:47">
      <c r="AT25374" s="690"/>
      <c r="AU25374" s="690"/>
    </row>
    <row r="25375" spans="46:47">
      <c r="AT25375" s="690"/>
      <c r="AU25375" s="690"/>
    </row>
    <row r="25376" spans="46:47">
      <c r="AT25376" s="690"/>
      <c r="AU25376" s="690"/>
    </row>
    <row r="25377" spans="46:47">
      <c r="AT25377" s="690"/>
      <c r="AU25377" s="690"/>
    </row>
    <row r="25378" spans="46:47">
      <c r="AT25378" s="690"/>
      <c r="AU25378" s="690"/>
    </row>
    <row r="25379" spans="46:47">
      <c r="AT25379" s="690"/>
      <c r="AU25379" s="690"/>
    </row>
    <row r="25380" spans="46:47">
      <c r="AT25380" s="690"/>
      <c r="AU25380" s="690"/>
    </row>
    <row r="25381" spans="46:47">
      <c r="AT25381" s="690"/>
      <c r="AU25381" s="690"/>
    </row>
    <row r="25382" spans="46:47">
      <c r="AT25382" s="690"/>
      <c r="AU25382" s="690"/>
    </row>
    <row r="25383" spans="46:47">
      <c r="AT25383" s="690"/>
      <c r="AU25383" s="690"/>
    </row>
    <row r="25384" spans="46:47">
      <c r="AT25384" s="690"/>
      <c r="AU25384" s="690"/>
    </row>
    <row r="25385" spans="46:47">
      <c r="AT25385" s="690"/>
      <c r="AU25385" s="690"/>
    </row>
    <row r="25386" spans="46:47">
      <c r="AT25386" s="690"/>
      <c r="AU25386" s="690"/>
    </row>
    <row r="25387" spans="46:47">
      <c r="AT25387" s="690"/>
      <c r="AU25387" s="690"/>
    </row>
    <row r="25388" spans="46:47">
      <c r="AT25388" s="690"/>
      <c r="AU25388" s="690"/>
    </row>
    <row r="25389" spans="46:47">
      <c r="AT25389" s="690"/>
      <c r="AU25389" s="690"/>
    </row>
    <row r="25390" spans="46:47">
      <c r="AT25390" s="690"/>
      <c r="AU25390" s="690"/>
    </row>
    <row r="25391" spans="46:47">
      <c r="AT25391" s="690"/>
      <c r="AU25391" s="690"/>
    </row>
    <row r="25392" spans="46:47">
      <c r="AT25392" s="690"/>
      <c r="AU25392" s="690"/>
    </row>
    <row r="25393" spans="46:47">
      <c r="AT25393" s="690"/>
      <c r="AU25393" s="690"/>
    </row>
    <row r="25394" spans="46:47">
      <c r="AT25394" s="690"/>
      <c r="AU25394" s="690"/>
    </row>
    <row r="25395" spans="46:47">
      <c r="AT25395" s="690"/>
      <c r="AU25395" s="690"/>
    </row>
    <row r="25396" spans="46:47">
      <c r="AT25396" s="690"/>
      <c r="AU25396" s="690"/>
    </row>
    <row r="25397" spans="46:47">
      <c r="AT25397" s="690"/>
      <c r="AU25397" s="690"/>
    </row>
    <row r="25398" spans="46:47">
      <c r="AT25398" s="690"/>
      <c r="AU25398" s="690"/>
    </row>
    <row r="25399" spans="46:47">
      <c r="AT25399" s="690"/>
      <c r="AU25399" s="690"/>
    </row>
    <row r="25400" spans="46:47">
      <c r="AT25400" s="690"/>
      <c r="AU25400" s="690"/>
    </row>
    <row r="25401" spans="46:47">
      <c r="AT25401" s="690"/>
      <c r="AU25401" s="690"/>
    </row>
    <row r="25402" spans="46:47">
      <c r="AT25402" s="690"/>
      <c r="AU25402" s="690"/>
    </row>
    <row r="25403" spans="46:47">
      <c r="AT25403" s="690"/>
      <c r="AU25403" s="690"/>
    </row>
    <row r="25404" spans="46:47">
      <c r="AT25404" s="690"/>
      <c r="AU25404" s="690"/>
    </row>
    <row r="25405" spans="46:47">
      <c r="AT25405" s="690"/>
      <c r="AU25405" s="690"/>
    </row>
    <row r="25406" spans="46:47">
      <c r="AT25406" s="690"/>
      <c r="AU25406" s="690"/>
    </row>
    <row r="25407" spans="46:47">
      <c r="AT25407" s="690"/>
      <c r="AU25407" s="690"/>
    </row>
    <row r="25408" spans="46:47">
      <c r="AT25408" s="690"/>
      <c r="AU25408" s="690"/>
    </row>
    <row r="25409" spans="46:47">
      <c r="AT25409" s="690"/>
      <c r="AU25409" s="690"/>
    </row>
    <row r="25410" spans="46:47">
      <c r="AT25410" s="690"/>
      <c r="AU25410" s="690"/>
    </row>
    <row r="25411" spans="46:47">
      <c r="AT25411" s="690"/>
      <c r="AU25411" s="690"/>
    </row>
    <row r="25412" spans="46:47">
      <c r="AT25412" s="690"/>
      <c r="AU25412" s="690"/>
    </row>
    <row r="25413" spans="46:47">
      <c r="AT25413" s="690"/>
      <c r="AU25413" s="690"/>
    </row>
    <row r="25414" spans="46:47">
      <c r="AT25414" s="690"/>
      <c r="AU25414" s="690"/>
    </row>
    <row r="25415" spans="46:47">
      <c r="AT25415" s="690"/>
      <c r="AU25415" s="690"/>
    </row>
    <row r="25416" spans="46:47">
      <c r="AT25416" s="690"/>
      <c r="AU25416" s="690"/>
    </row>
    <row r="25417" spans="46:47">
      <c r="AT25417" s="690"/>
      <c r="AU25417" s="690"/>
    </row>
    <row r="25418" spans="46:47">
      <c r="AT25418" s="690"/>
      <c r="AU25418" s="690"/>
    </row>
    <row r="25419" spans="46:47">
      <c r="AT25419" s="690"/>
      <c r="AU25419" s="690"/>
    </row>
    <row r="25420" spans="46:47">
      <c r="AT25420" s="690"/>
      <c r="AU25420" s="690"/>
    </row>
    <row r="25421" spans="46:47">
      <c r="AT25421" s="690"/>
      <c r="AU25421" s="690"/>
    </row>
    <row r="25422" spans="46:47">
      <c r="AT25422" s="690"/>
      <c r="AU25422" s="690"/>
    </row>
    <row r="25423" spans="46:47">
      <c r="AT25423" s="690"/>
      <c r="AU25423" s="690"/>
    </row>
    <row r="25424" spans="46:47">
      <c r="AT25424" s="690"/>
      <c r="AU25424" s="690"/>
    </row>
    <row r="25425" spans="46:47">
      <c r="AT25425" s="690"/>
      <c r="AU25425" s="690"/>
    </row>
    <row r="25426" spans="46:47">
      <c r="AT25426" s="690"/>
      <c r="AU25426" s="690"/>
    </row>
    <row r="25427" spans="46:47">
      <c r="AT25427" s="690"/>
      <c r="AU25427" s="690"/>
    </row>
    <row r="25428" spans="46:47">
      <c r="AT25428" s="690"/>
      <c r="AU25428" s="690"/>
    </row>
    <row r="25429" spans="46:47">
      <c r="AT25429" s="690"/>
      <c r="AU25429" s="690"/>
    </row>
    <row r="25430" spans="46:47">
      <c r="AT25430" s="690"/>
      <c r="AU25430" s="690"/>
    </row>
    <row r="25431" spans="46:47">
      <c r="AT25431" s="690"/>
      <c r="AU25431" s="690"/>
    </row>
    <row r="25432" spans="46:47">
      <c r="AT25432" s="690"/>
      <c r="AU25432" s="690"/>
    </row>
    <row r="25433" spans="46:47">
      <c r="AT25433" s="690"/>
      <c r="AU25433" s="690"/>
    </row>
    <row r="25434" spans="46:47">
      <c r="AT25434" s="690"/>
      <c r="AU25434" s="690"/>
    </row>
    <row r="25435" spans="46:47">
      <c r="AT25435" s="690"/>
      <c r="AU25435" s="690"/>
    </row>
    <row r="25436" spans="46:47">
      <c r="AT25436" s="690"/>
      <c r="AU25436" s="690"/>
    </row>
    <row r="25437" spans="46:47">
      <c r="AT25437" s="690"/>
      <c r="AU25437" s="690"/>
    </row>
    <row r="25438" spans="46:47">
      <c r="AT25438" s="690"/>
      <c r="AU25438" s="690"/>
    </row>
    <row r="25439" spans="46:47">
      <c r="AT25439" s="690"/>
      <c r="AU25439" s="690"/>
    </row>
    <row r="25440" spans="46:47">
      <c r="AT25440" s="690"/>
      <c r="AU25440" s="690"/>
    </row>
    <row r="25441" spans="46:47">
      <c r="AT25441" s="690"/>
      <c r="AU25441" s="690"/>
    </row>
    <row r="25442" spans="46:47">
      <c r="AT25442" s="690"/>
      <c r="AU25442" s="690"/>
    </row>
    <row r="25443" spans="46:47">
      <c r="AT25443" s="690"/>
      <c r="AU25443" s="690"/>
    </row>
    <row r="25444" spans="46:47">
      <c r="AT25444" s="690"/>
      <c r="AU25444" s="690"/>
    </row>
    <row r="25445" spans="46:47">
      <c r="AT25445" s="690"/>
      <c r="AU25445" s="690"/>
    </row>
    <row r="25446" spans="46:47">
      <c r="AT25446" s="690"/>
      <c r="AU25446" s="690"/>
    </row>
    <row r="25447" spans="46:47">
      <c r="AT25447" s="690"/>
      <c r="AU25447" s="690"/>
    </row>
    <row r="25448" spans="46:47">
      <c r="AT25448" s="690"/>
      <c r="AU25448" s="690"/>
    </row>
    <row r="25449" spans="46:47">
      <c r="AT25449" s="690"/>
      <c r="AU25449" s="690"/>
    </row>
    <row r="25450" spans="46:47">
      <c r="AT25450" s="690"/>
      <c r="AU25450" s="690"/>
    </row>
    <row r="25451" spans="46:47">
      <c r="AT25451" s="690"/>
      <c r="AU25451" s="690"/>
    </row>
    <row r="25452" spans="46:47">
      <c r="AT25452" s="690"/>
      <c r="AU25452" s="690"/>
    </row>
    <row r="25453" spans="46:47">
      <c r="AT25453" s="690"/>
      <c r="AU25453" s="690"/>
    </row>
    <row r="25454" spans="46:47">
      <c r="AT25454" s="690"/>
      <c r="AU25454" s="690"/>
    </row>
    <row r="25455" spans="46:47">
      <c r="AT25455" s="690"/>
      <c r="AU25455" s="690"/>
    </row>
    <row r="25456" spans="46:47">
      <c r="AT25456" s="690"/>
      <c r="AU25456" s="690"/>
    </row>
    <row r="25457" spans="46:47">
      <c r="AT25457" s="690"/>
      <c r="AU25457" s="690"/>
    </row>
    <row r="25458" spans="46:47">
      <c r="AT25458" s="690"/>
      <c r="AU25458" s="690"/>
    </row>
    <row r="25459" spans="46:47">
      <c r="AT25459" s="690"/>
      <c r="AU25459" s="690"/>
    </row>
    <row r="25460" spans="46:47">
      <c r="AT25460" s="690"/>
      <c r="AU25460" s="690"/>
    </row>
    <row r="25461" spans="46:47">
      <c r="AT25461" s="690"/>
      <c r="AU25461" s="690"/>
    </row>
    <row r="25462" spans="46:47">
      <c r="AT25462" s="690"/>
      <c r="AU25462" s="690"/>
    </row>
    <row r="25463" spans="46:47">
      <c r="AT25463" s="690"/>
      <c r="AU25463" s="690"/>
    </row>
    <row r="25464" spans="46:47">
      <c r="AT25464" s="690"/>
      <c r="AU25464" s="690"/>
    </row>
    <row r="25465" spans="46:47">
      <c r="AT25465" s="690"/>
      <c r="AU25465" s="690"/>
    </row>
    <row r="25466" spans="46:47">
      <c r="AT25466" s="690"/>
      <c r="AU25466" s="690"/>
    </row>
    <row r="25467" spans="46:47">
      <c r="AT25467" s="690"/>
      <c r="AU25467" s="690"/>
    </row>
    <row r="25468" spans="46:47">
      <c r="AT25468" s="690"/>
      <c r="AU25468" s="690"/>
    </row>
    <row r="25469" spans="46:47">
      <c r="AT25469" s="690"/>
      <c r="AU25469" s="690"/>
    </row>
    <row r="25470" spans="46:47">
      <c r="AT25470" s="690"/>
      <c r="AU25470" s="690"/>
    </row>
    <row r="25471" spans="46:47">
      <c r="AT25471" s="690"/>
      <c r="AU25471" s="690"/>
    </row>
    <row r="25472" spans="46:47">
      <c r="AT25472" s="690"/>
      <c r="AU25472" s="690"/>
    </row>
    <row r="25473" spans="46:47">
      <c r="AT25473" s="690"/>
      <c r="AU25473" s="690"/>
    </row>
    <row r="25474" spans="46:47">
      <c r="AT25474" s="690"/>
      <c r="AU25474" s="690"/>
    </row>
    <row r="25475" spans="46:47">
      <c r="AT25475" s="690"/>
      <c r="AU25475" s="690"/>
    </row>
    <row r="25476" spans="46:47">
      <c r="AT25476" s="690"/>
      <c r="AU25476" s="690"/>
    </row>
    <row r="25477" spans="46:47">
      <c r="AT25477" s="690"/>
      <c r="AU25477" s="690"/>
    </row>
    <row r="25478" spans="46:47">
      <c r="AT25478" s="690"/>
      <c r="AU25478" s="690"/>
    </row>
    <row r="25479" spans="46:47">
      <c r="AT25479" s="690"/>
      <c r="AU25479" s="690"/>
    </row>
    <row r="25480" spans="46:47">
      <c r="AT25480" s="690"/>
      <c r="AU25480" s="690"/>
    </row>
    <row r="25481" spans="46:47">
      <c r="AT25481" s="690"/>
      <c r="AU25481" s="690"/>
    </row>
    <row r="25482" spans="46:47">
      <c r="AT25482" s="690"/>
      <c r="AU25482" s="690"/>
    </row>
    <row r="25483" spans="46:47">
      <c r="AT25483" s="690"/>
      <c r="AU25483" s="690"/>
    </row>
    <row r="25484" spans="46:47">
      <c r="AT25484" s="690"/>
      <c r="AU25484" s="690"/>
    </row>
    <row r="25485" spans="46:47">
      <c r="AT25485" s="690"/>
      <c r="AU25485" s="690"/>
    </row>
    <row r="25486" spans="46:47">
      <c r="AT25486" s="690"/>
      <c r="AU25486" s="690"/>
    </row>
    <row r="25487" spans="46:47">
      <c r="AT25487" s="690"/>
      <c r="AU25487" s="690"/>
    </row>
    <row r="25488" spans="46:47">
      <c r="AT25488" s="690"/>
      <c r="AU25488" s="690"/>
    </row>
    <row r="25489" spans="46:47">
      <c r="AT25489" s="690"/>
      <c r="AU25489" s="690"/>
    </row>
    <row r="25490" spans="46:47">
      <c r="AT25490" s="690"/>
      <c r="AU25490" s="690"/>
    </row>
    <row r="25491" spans="46:47">
      <c r="AT25491" s="690"/>
      <c r="AU25491" s="690"/>
    </row>
    <row r="25492" spans="46:47">
      <c r="AT25492" s="690"/>
      <c r="AU25492" s="690"/>
    </row>
    <row r="25493" spans="46:47">
      <c r="AT25493" s="690"/>
      <c r="AU25493" s="690"/>
    </row>
    <row r="25494" spans="46:47">
      <c r="AT25494" s="690"/>
      <c r="AU25494" s="690"/>
    </row>
    <row r="25495" spans="46:47">
      <c r="AT25495" s="690"/>
      <c r="AU25495" s="690"/>
    </row>
    <row r="25496" spans="46:47">
      <c r="AT25496" s="690"/>
      <c r="AU25496" s="690"/>
    </row>
    <row r="25497" spans="46:47">
      <c r="AT25497" s="690"/>
      <c r="AU25497" s="690"/>
    </row>
    <row r="25498" spans="46:47">
      <c r="AT25498" s="690"/>
      <c r="AU25498" s="690"/>
    </row>
    <row r="25499" spans="46:47">
      <c r="AT25499" s="690"/>
      <c r="AU25499" s="690"/>
    </row>
    <row r="25500" spans="46:47">
      <c r="AT25500" s="690"/>
      <c r="AU25500" s="690"/>
    </row>
    <row r="25501" spans="46:47">
      <c r="AT25501" s="690"/>
      <c r="AU25501" s="690"/>
    </row>
    <row r="25502" spans="46:47">
      <c r="AT25502" s="690"/>
      <c r="AU25502" s="690"/>
    </row>
    <row r="25503" spans="46:47">
      <c r="AT25503" s="690"/>
      <c r="AU25503" s="690"/>
    </row>
    <row r="25504" spans="46:47">
      <c r="AT25504" s="690"/>
      <c r="AU25504" s="690"/>
    </row>
    <row r="25505" spans="46:47">
      <c r="AT25505" s="690"/>
      <c r="AU25505" s="690"/>
    </row>
    <row r="25506" spans="46:47">
      <c r="AT25506" s="690"/>
      <c r="AU25506" s="690"/>
    </row>
    <row r="25507" spans="46:47">
      <c r="AT25507" s="690"/>
      <c r="AU25507" s="690"/>
    </row>
    <row r="25508" spans="46:47">
      <c r="AT25508" s="690"/>
      <c r="AU25508" s="690"/>
    </row>
    <row r="25509" spans="46:47">
      <c r="AT25509" s="690"/>
      <c r="AU25509" s="690"/>
    </row>
    <row r="25510" spans="46:47">
      <c r="AT25510" s="690"/>
      <c r="AU25510" s="690"/>
    </row>
    <row r="25511" spans="46:47">
      <c r="AT25511" s="690"/>
      <c r="AU25511" s="690"/>
    </row>
    <row r="25512" spans="46:47">
      <c r="AT25512" s="690"/>
      <c r="AU25512" s="690"/>
    </row>
    <row r="25513" spans="46:47">
      <c r="AT25513" s="690"/>
      <c r="AU25513" s="690"/>
    </row>
    <row r="25514" spans="46:47">
      <c r="AT25514" s="690"/>
      <c r="AU25514" s="690"/>
    </row>
    <row r="25515" spans="46:47">
      <c r="AT25515" s="690"/>
      <c r="AU25515" s="690"/>
    </row>
    <row r="25516" spans="46:47">
      <c r="AT25516" s="690"/>
      <c r="AU25516" s="690"/>
    </row>
    <row r="25517" spans="46:47">
      <c r="AT25517" s="690"/>
      <c r="AU25517" s="690"/>
    </row>
    <row r="25518" spans="46:47">
      <c r="AT25518" s="690"/>
      <c r="AU25518" s="690"/>
    </row>
    <row r="25519" spans="46:47">
      <c r="AT25519" s="690"/>
      <c r="AU25519" s="690"/>
    </row>
    <row r="25520" spans="46:47">
      <c r="AT25520" s="690"/>
      <c r="AU25520" s="690"/>
    </row>
    <row r="25521" spans="46:47">
      <c r="AT25521" s="690"/>
      <c r="AU25521" s="690"/>
    </row>
    <row r="25522" spans="46:47">
      <c r="AT25522" s="690"/>
      <c r="AU25522" s="690"/>
    </row>
    <row r="25523" spans="46:47">
      <c r="AT25523" s="690"/>
      <c r="AU25523" s="690"/>
    </row>
    <row r="25524" spans="46:47">
      <c r="AT25524" s="690"/>
      <c r="AU25524" s="690"/>
    </row>
    <row r="25525" spans="46:47">
      <c r="AT25525" s="690"/>
      <c r="AU25525" s="690"/>
    </row>
    <row r="25526" spans="46:47">
      <c r="AT25526" s="690"/>
      <c r="AU25526" s="690"/>
    </row>
    <row r="25527" spans="46:47">
      <c r="AT25527" s="690"/>
      <c r="AU25527" s="690"/>
    </row>
    <row r="25528" spans="46:47">
      <c r="AT25528" s="690"/>
      <c r="AU25528" s="690"/>
    </row>
    <row r="25529" spans="46:47">
      <c r="AT25529" s="690"/>
      <c r="AU25529" s="690"/>
    </row>
    <row r="25530" spans="46:47">
      <c r="AT25530" s="690"/>
      <c r="AU25530" s="690"/>
    </row>
    <row r="25531" spans="46:47">
      <c r="AT25531" s="690"/>
      <c r="AU25531" s="690"/>
    </row>
    <row r="25532" spans="46:47">
      <c r="AT25532" s="690"/>
      <c r="AU25532" s="690"/>
    </row>
    <row r="25533" spans="46:47">
      <c r="AT25533" s="690"/>
      <c r="AU25533" s="690"/>
    </row>
    <row r="25534" spans="46:47">
      <c r="AT25534" s="690"/>
      <c r="AU25534" s="690"/>
    </row>
    <row r="25535" spans="46:47">
      <c r="AT25535" s="690"/>
      <c r="AU25535" s="690"/>
    </row>
    <row r="25536" spans="46:47">
      <c r="AT25536" s="690"/>
      <c r="AU25536" s="690"/>
    </row>
    <row r="25537" spans="46:47">
      <c r="AT25537" s="690"/>
      <c r="AU25537" s="690"/>
    </row>
    <row r="25538" spans="46:47">
      <c r="AT25538" s="690"/>
      <c r="AU25538" s="690"/>
    </row>
    <row r="25539" spans="46:47">
      <c r="AT25539" s="690"/>
      <c r="AU25539" s="690"/>
    </row>
    <row r="25540" spans="46:47">
      <c r="AT25540" s="690"/>
      <c r="AU25540" s="690"/>
    </row>
    <row r="25541" spans="46:47">
      <c r="AT25541" s="690"/>
      <c r="AU25541" s="690"/>
    </row>
    <row r="25542" spans="46:47">
      <c r="AT25542" s="690"/>
      <c r="AU25542" s="690"/>
    </row>
    <row r="25543" spans="46:47">
      <c r="AT25543" s="690"/>
      <c r="AU25543" s="690"/>
    </row>
    <row r="25544" spans="46:47">
      <c r="AT25544" s="690"/>
      <c r="AU25544" s="690"/>
    </row>
    <row r="25545" spans="46:47">
      <c r="AT25545" s="690"/>
      <c r="AU25545" s="690"/>
    </row>
    <row r="25546" spans="46:47">
      <c r="AT25546" s="690"/>
      <c r="AU25546" s="690"/>
    </row>
    <row r="25547" spans="46:47">
      <c r="AT25547" s="690"/>
      <c r="AU25547" s="690"/>
    </row>
    <row r="25548" spans="46:47">
      <c r="AT25548" s="690"/>
      <c r="AU25548" s="690"/>
    </row>
    <row r="25549" spans="46:47">
      <c r="AT25549" s="690"/>
      <c r="AU25549" s="690"/>
    </row>
    <row r="25550" spans="46:47">
      <c r="AT25550" s="690"/>
      <c r="AU25550" s="690"/>
    </row>
    <row r="25551" spans="46:47">
      <c r="AT25551" s="690"/>
      <c r="AU25551" s="690"/>
    </row>
    <row r="25552" spans="46:47">
      <c r="AT25552" s="690"/>
      <c r="AU25552" s="690"/>
    </row>
    <row r="25553" spans="46:47">
      <c r="AT25553" s="690"/>
      <c r="AU25553" s="690"/>
    </row>
    <row r="25554" spans="46:47">
      <c r="AT25554" s="690"/>
      <c r="AU25554" s="690"/>
    </row>
    <row r="25555" spans="46:47">
      <c r="AT25555" s="690"/>
      <c r="AU25555" s="690"/>
    </row>
    <row r="25556" spans="46:47">
      <c r="AT25556" s="690"/>
      <c r="AU25556" s="690"/>
    </row>
    <row r="25557" spans="46:47">
      <c r="AT25557" s="690"/>
      <c r="AU25557" s="690"/>
    </row>
    <row r="25558" spans="46:47">
      <c r="AT25558" s="690"/>
      <c r="AU25558" s="690"/>
    </row>
    <row r="25559" spans="46:47">
      <c r="AT25559" s="690"/>
      <c r="AU25559" s="690"/>
    </row>
    <row r="25560" spans="46:47">
      <c r="AT25560" s="690"/>
      <c r="AU25560" s="690"/>
    </row>
    <row r="25561" spans="46:47">
      <c r="AT25561" s="690"/>
      <c r="AU25561" s="690"/>
    </row>
    <row r="25562" spans="46:47">
      <c r="AT25562" s="690"/>
      <c r="AU25562" s="690"/>
    </row>
    <row r="25563" spans="46:47">
      <c r="AT25563" s="690"/>
      <c r="AU25563" s="690"/>
    </row>
    <row r="25564" spans="46:47">
      <c r="AT25564" s="690"/>
      <c r="AU25564" s="690"/>
    </row>
    <row r="25565" spans="46:47">
      <c r="AT25565" s="690"/>
      <c r="AU25565" s="690"/>
    </row>
    <row r="25566" spans="46:47">
      <c r="AT25566" s="690"/>
      <c r="AU25566" s="690"/>
    </row>
    <row r="25567" spans="46:47">
      <c r="AT25567" s="690"/>
      <c r="AU25567" s="690"/>
    </row>
    <row r="25568" spans="46:47">
      <c r="AT25568" s="690"/>
      <c r="AU25568" s="690"/>
    </row>
    <row r="25569" spans="46:47">
      <c r="AT25569" s="690"/>
      <c r="AU25569" s="690"/>
    </row>
    <row r="25570" spans="46:47">
      <c r="AT25570" s="690"/>
      <c r="AU25570" s="690"/>
    </row>
    <row r="25571" spans="46:47">
      <c r="AT25571" s="690"/>
      <c r="AU25571" s="690"/>
    </row>
    <row r="25572" spans="46:47">
      <c r="AT25572" s="690"/>
      <c r="AU25572" s="690"/>
    </row>
    <row r="25573" spans="46:47">
      <c r="AT25573" s="690"/>
      <c r="AU25573" s="690"/>
    </row>
    <row r="25574" spans="46:47">
      <c r="AT25574" s="690"/>
      <c r="AU25574" s="690"/>
    </row>
    <row r="25575" spans="46:47">
      <c r="AT25575" s="690"/>
      <c r="AU25575" s="690"/>
    </row>
    <row r="25576" spans="46:47">
      <c r="AT25576" s="690"/>
      <c r="AU25576" s="690"/>
    </row>
    <row r="25577" spans="46:47">
      <c r="AT25577" s="690"/>
      <c r="AU25577" s="690"/>
    </row>
    <row r="25578" spans="46:47">
      <c r="AT25578" s="690"/>
      <c r="AU25578" s="690"/>
    </row>
    <row r="25579" spans="46:47">
      <c r="AT25579" s="690"/>
      <c r="AU25579" s="690"/>
    </row>
    <row r="25580" spans="46:47">
      <c r="AT25580" s="690"/>
      <c r="AU25580" s="690"/>
    </row>
    <row r="25581" spans="46:47">
      <c r="AT25581" s="690"/>
      <c r="AU25581" s="690"/>
    </row>
    <row r="25582" spans="46:47">
      <c r="AT25582" s="690"/>
      <c r="AU25582" s="690"/>
    </row>
    <row r="25583" spans="46:47">
      <c r="AT25583" s="690"/>
      <c r="AU25583" s="690"/>
    </row>
    <row r="25584" spans="46:47">
      <c r="AT25584" s="690"/>
      <c r="AU25584" s="690"/>
    </row>
    <row r="25585" spans="46:47">
      <c r="AT25585" s="690"/>
      <c r="AU25585" s="690"/>
    </row>
    <row r="25586" spans="46:47">
      <c r="AT25586" s="690"/>
      <c r="AU25586" s="690"/>
    </row>
    <row r="25587" spans="46:47">
      <c r="AT25587" s="690"/>
      <c r="AU25587" s="690"/>
    </row>
    <row r="25588" spans="46:47">
      <c r="AT25588" s="690"/>
      <c r="AU25588" s="690"/>
    </row>
    <row r="25589" spans="46:47">
      <c r="AT25589" s="690"/>
      <c r="AU25589" s="690"/>
    </row>
    <row r="25590" spans="46:47">
      <c r="AT25590" s="690"/>
      <c r="AU25590" s="690"/>
    </row>
    <row r="25591" spans="46:47">
      <c r="AT25591" s="690"/>
      <c r="AU25591" s="690"/>
    </row>
    <row r="25592" spans="46:47">
      <c r="AT25592" s="690"/>
      <c r="AU25592" s="690"/>
    </row>
    <row r="25593" spans="46:47">
      <c r="AT25593" s="690"/>
      <c r="AU25593" s="690"/>
    </row>
    <row r="25594" spans="46:47">
      <c r="AT25594" s="690"/>
      <c r="AU25594" s="690"/>
    </row>
    <row r="25595" spans="46:47">
      <c r="AT25595" s="690"/>
      <c r="AU25595" s="690"/>
    </row>
    <row r="25596" spans="46:47">
      <c r="AT25596" s="690"/>
      <c r="AU25596" s="690"/>
    </row>
    <row r="25597" spans="46:47">
      <c r="AT25597" s="690"/>
      <c r="AU25597" s="690"/>
    </row>
    <row r="25598" spans="46:47">
      <c r="AT25598" s="690"/>
      <c r="AU25598" s="690"/>
    </row>
    <row r="25599" spans="46:47">
      <c r="AT25599" s="690"/>
      <c r="AU25599" s="690"/>
    </row>
    <row r="25600" spans="46:47">
      <c r="AT25600" s="690"/>
      <c r="AU25600" s="690"/>
    </row>
    <row r="25601" spans="46:47">
      <c r="AT25601" s="690"/>
      <c r="AU25601" s="690"/>
    </row>
    <row r="25602" spans="46:47">
      <c r="AT25602" s="690"/>
      <c r="AU25602" s="690"/>
    </row>
    <row r="25603" spans="46:47">
      <c r="AT25603" s="690"/>
      <c r="AU25603" s="690"/>
    </row>
    <row r="25604" spans="46:47">
      <c r="AT25604" s="690"/>
      <c r="AU25604" s="690"/>
    </row>
    <row r="25605" spans="46:47">
      <c r="AT25605" s="690"/>
      <c r="AU25605" s="690"/>
    </row>
    <row r="25606" spans="46:47">
      <c r="AT25606" s="690"/>
      <c r="AU25606" s="690"/>
    </row>
    <row r="25607" spans="46:47">
      <c r="AT25607" s="690"/>
      <c r="AU25607" s="690"/>
    </row>
    <row r="25608" spans="46:47">
      <c r="AT25608" s="690"/>
      <c r="AU25608" s="690"/>
    </row>
    <row r="25609" spans="46:47">
      <c r="AT25609" s="690"/>
      <c r="AU25609" s="690"/>
    </row>
    <row r="25610" spans="46:47">
      <c r="AT25610" s="690"/>
      <c r="AU25610" s="690"/>
    </row>
    <row r="25611" spans="46:47">
      <c r="AT25611" s="690"/>
      <c r="AU25611" s="690"/>
    </row>
    <row r="25612" spans="46:47">
      <c r="AT25612" s="690"/>
      <c r="AU25612" s="690"/>
    </row>
    <row r="25613" spans="46:47">
      <c r="AT25613" s="690"/>
      <c r="AU25613" s="690"/>
    </row>
    <row r="25614" spans="46:47">
      <c r="AT25614" s="690"/>
      <c r="AU25614" s="690"/>
    </row>
    <row r="25615" spans="46:47">
      <c r="AT25615" s="690"/>
      <c r="AU25615" s="690"/>
    </row>
    <row r="25616" spans="46:47">
      <c r="AT25616" s="690"/>
      <c r="AU25616" s="690"/>
    </row>
    <row r="25617" spans="46:47">
      <c r="AT25617" s="690"/>
      <c r="AU25617" s="690"/>
    </row>
    <row r="25618" spans="46:47">
      <c r="AT25618" s="690"/>
      <c r="AU25618" s="690"/>
    </row>
    <row r="25619" spans="46:47">
      <c r="AT25619" s="690"/>
      <c r="AU25619" s="690"/>
    </row>
    <row r="25620" spans="46:47">
      <c r="AT25620" s="690"/>
      <c r="AU25620" s="690"/>
    </row>
    <row r="25621" spans="46:47">
      <c r="AT25621" s="690"/>
      <c r="AU25621" s="690"/>
    </row>
    <row r="25622" spans="46:47">
      <c r="AT25622" s="690"/>
      <c r="AU25622" s="690"/>
    </row>
    <row r="25623" spans="46:47">
      <c r="AT25623" s="690"/>
      <c r="AU25623" s="690"/>
    </row>
    <row r="25624" spans="46:47">
      <c r="AT25624" s="690"/>
      <c r="AU25624" s="690"/>
    </row>
    <row r="25625" spans="46:47">
      <c r="AT25625" s="690"/>
      <c r="AU25625" s="690"/>
    </row>
    <row r="25626" spans="46:47">
      <c r="AT25626" s="690"/>
      <c r="AU25626" s="690"/>
    </row>
    <row r="25627" spans="46:47">
      <c r="AT25627" s="690"/>
      <c r="AU25627" s="690"/>
    </row>
    <row r="25628" spans="46:47">
      <c r="AT25628" s="690"/>
      <c r="AU25628" s="690"/>
    </row>
    <row r="25629" spans="46:47">
      <c r="AT25629" s="690"/>
      <c r="AU25629" s="690"/>
    </row>
    <row r="25630" spans="46:47">
      <c r="AT25630" s="690"/>
      <c r="AU25630" s="690"/>
    </row>
    <row r="25631" spans="46:47">
      <c r="AT25631" s="690"/>
      <c r="AU25631" s="690"/>
    </row>
    <row r="25632" spans="46:47">
      <c r="AT25632" s="690"/>
      <c r="AU25632" s="690"/>
    </row>
    <row r="25633" spans="46:47">
      <c r="AT25633" s="690"/>
      <c r="AU25633" s="690"/>
    </row>
    <row r="25634" spans="46:47">
      <c r="AT25634" s="690"/>
      <c r="AU25634" s="690"/>
    </row>
    <row r="25635" spans="46:47">
      <c r="AT25635" s="690"/>
      <c r="AU25635" s="690"/>
    </row>
    <row r="25636" spans="46:47">
      <c r="AT25636" s="690"/>
      <c r="AU25636" s="690"/>
    </row>
    <row r="25637" spans="46:47">
      <c r="AT25637" s="690"/>
      <c r="AU25637" s="690"/>
    </row>
    <row r="25638" spans="46:47">
      <c r="AT25638" s="690"/>
      <c r="AU25638" s="690"/>
    </row>
    <row r="25639" spans="46:47">
      <c r="AT25639" s="690"/>
      <c r="AU25639" s="690"/>
    </row>
    <row r="25640" spans="46:47">
      <c r="AT25640" s="690"/>
      <c r="AU25640" s="690"/>
    </row>
    <row r="25641" spans="46:47">
      <c r="AT25641" s="690"/>
      <c r="AU25641" s="690"/>
    </row>
    <row r="25642" spans="46:47">
      <c r="AT25642" s="690"/>
      <c r="AU25642" s="690"/>
    </row>
    <row r="25643" spans="46:47">
      <c r="AT25643" s="690"/>
      <c r="AU25643" s="690"/>
    </row>
    <row r="25644" spans="46:47">
      <c r="AT25644" s="690"/>
      <c r="AU25644" s="690"/>
    </row>
    <row r="25645" spans="46:47">
      <c r="AT25645" s="690"/>
      <c r="AU25645" s="690"/>
    </row>
    <row r="25646" spans="46:47">
      <c r="AT25646" s="690"/>
      <c r="AU25646" s="690"/>
    </row>
    <row r="25647" spans="46:47">
      <c r="AT25647" s="690"/>
      <c r="AU25647" s="690"/>
    </row>
    <row r="25648" spans="46:47">
      <c r="AT25648" s="690"/>
      <c r="AU25648" s="690"/>
    </row>
    <row r="25649" spans="46:47">
      <c r="AT25649" s="690"/>
      <c r="AU25649" s="690"/>
    </row>
    <row r="25650" spans="46:47">
      <c r="AT25650" s="690"/>
      <c r="AU25650" s="690"/>
    </row>
    <row r="25651" spans="46:47">
      <c r="AT25651" s="690"/>
      <c r="AU25651" s="690"/>
    </row>
    <row r="25652" spans="46:47">
      <c r="AT25652" s="690"/>
      <c r="AU25652" s="690"/>
    </row>
    <row r="25653" spans="46:47">
      <c r="AT25653" s="690"/>
      <c r="AU25653" s="690"/>
    </row>
    <row r="25654" spans="46:47">
      <c r="AT25654" s="690"/>
      <c r="AU25654" s="690"/>
    </row>
    <row r="25655" spans="46:47">
      <c r="AT25655" s="690"/>
      <c r="AU25655" s="690"/>
    </row>
    <row r="25656" spans="46:47">
      <c r="AT25656" s="690"/>
      <c r="AU25656" s="690"/>
    </row>
    <row r="25657" spans="46:47">
      <c r="AT25657" s="690"/>
      <c r="AU25657" s="690"/>
    </row>
    <row r="25658" spans="46:47">
      <c r="AT25658" s="690"/>
      <c r="AU25658" s="690"/>
    </row>
    <row r="25659" spans="46:47">
      <c r="AT25659" s="690"/>
      <c r="AU25659" s="690"/>
    </row>
    <row r="25660" spans="46:47">
      <c r="AT25660" s="690"/>
      <c r="AU25660" s="690"/>
    </row>
    <row r="25661" spans="46:47">
      <c r="AT25661" s="690"/>
      <c r="AU25661" s="690"/>
    </row>
    <row r="25662" spans="46:47">
      <c r="AT25662" s="690"/>
      <c r="AU25662" s="690"/>
    </row>
    <row r="25663" spans="46:47">
      <c r="AT25663" s="690"/>
      <c r="AU25663" s="690"/>
    </row>
    <row r="25664" spans="46:47">
      <c r="AT25664" s="690"/>
      <c r="AU25664" s="690"/>
    </row>
    <row r="25665" spans="46:47">
      <c r="AT25665" s="690"/>
      <c r="AU25665" s="690"/>
    </row>
    <row r="25666" spans="46:47">
      <c r="AT25666" s="690"/>
      <c r="AU25666" s="690"/>
    </row>
    <row r="25667" spans="46:47">
      <c r="AT25667" s="690"/>
      <c r="AU25667" s="690"/>
    </row>
    <row r="25668" spans="46:47">
      <c r="AT25668" s="690"/>
      <c r="AU25668" s="690"/>
    </row>
    <row r="25669" spans="46:47">
      <c r="AT25669" s="690"/>
      <c r="AU25669" s="690"/>
    </row>
    <row r="25670" spans="46:47">
      <c r="AT25670" s="690"/>
      <c r="AU25670" s="690"/>
    </row>
    <row r="25671" spans="46:47">
      <c r="AT25671" s="690"/>
      <c r="AU25671" s="690"/>
    </row>
    <row r="25672" spans="46:47">
      <c r="AT25672" s="690"/>
      <c r="AU25672" s="690"/>
    </row>
    <row r="25673" spans="46:47">
      <c r="AT25673" s="690"/>
      <c r="AU25673" s="690"/>
    </row>
    <row r="25674" spans="46:47">
      <c r="AT25674" s="690"/>
      <c r="AU25674" s="690"/>
    </row>
    <row r="25675" spans="46:47">
      <c r="AT25675" s="690"/>
      <c r="AU25675" s="690"/>
    </row>
    <row r="25676" spans="46:47">
      <c r="AT25676" s="690"/>
      <c r="AU25676" s="690"/>
    </row>
    <row r="25677" spans="46:47">
      <c r="AT25677" s="690"/>
      <c r="AU25677" s="690"/>
    </row>
    <row r="25678" spans="46:47">
      <c r="AT25678" s="690"/>
      <c r="AU25678" s="690"/>
    </row>
    <row r="25679" spans="46:47">
      <c r="AT25679" s="690"/>
      <c r="AU25679" s="690"/>
    </row>
    <row r="25680" spans="46:47">
      <c r="AT25680" s="690"/>
      <c r="AU25680" s="690"/>
    </row>
    <row r="25681" spans="46:47">
      <c r="AT25681" s="690"/>
      <c r="AU25681" s="690"/>
    </row>
    <row r="25682" spans="46:47">
      <c r="AT25682" s="690"/>
      <c r="AU25682" s="690"/>
    </row>
    <row r="25683" spans="46:47">
      <c r="AT25683" s="690"/>
      <c r="AU25683" s="690"/>
    </row>
    <row r="25684" spans="46:47">
      <c r="AT25684" s="690"/>
      <c r="AU25684" s="690"/>
    </row>
    <row r="25685" spans="46:47">
      <c r="AT25685" s="690"/>
      <c r="AU25685" s="690"/>
    </row>
    <row r="25686" spans="46:47">
      <c r="AT25686" s="690"/>
      <c r="AU25686" s="690"/>
    </row>
    <row r="25687" spans="46:47">
      <c r="AT25687" s="690"/>
      <c r="AU25687" s="690"/>
    </row>
    <row r="25688" spans="46:47">
      <c r="AT25688" s="690"/>
      <c r="AU25688" s="690"/>
    </row>
    <row r="25689" spans="46:47">
      <c r="AT25689" s="690"/>
      <c r="AU25689" s="690"/>
    </row>
    <row r="25690" spans="46:47">
      <c r="AT25690" s="690"/>
      <c r="AU25690" s="690"/>
    </row>
    <row r="25691" spans="46:47">
      <c r="AT25691" s="690"/>
      <c r="AU25691" s="690"/>
    </row>
    <row r="25692" spans="46:47">
      <c r="AT25692" s="690"/>
      <c r="AU25692" s="690"/>
    </row>
    <row r="25693" spans="46:47">
      <c r="AT25693" s="690"/>
      <c r="AU25693" s="690"/>
    </row>
    <row r="25694" spans="46:47">
      <c r="AT25694" s="690"/>
      <c r="AU25694" s="690"/>
    </row>
    <row r="25695" spans="46:47">
      <c r="AT25695" s="690"/>
      <c r="AU25695" s="690"/>
    </row>
    <row r="25696" spans="46:47">
      <c r="AT25696" s="690"/>
      <c r="AU25696" s="690"/>
    </row>
    <row r="25697" spans="46:47">
      <c r="AT25697" s="690"/>
      <c r="AU25697" s="690"/>
    </row>
    <row r="25698" spans="46:47">
      <c r="AT25698" s="690"/>
      <c r="AU25698" s="690"/>
    </row>
    <row r="25699" spans="46:47">
      <c r="AT25699" s="690"/>
      <c r="AU25699" s="690"/>
    </row>
    <row r="25700" spans="46:47">
      <c r="AT25700" s="690"/>
      <c r="AU25700" s="690"/>
    </row>
    <row r="25701" spans="46:47">
      <c r="AT25701" s="690"/>
      <c r="AU25701" s="690"/>
    </row>
    <row r="25702" spans="46:47">
      <c r="AT25702" s="690"/>
      <c r="AU25702" s="690"/>
    </row>
    <row r="25703" spans="46:47">
      <c r="AT25703" s="690"/>
      <c r="AU25703" s="690"/>
    </row>
    <row r="25704" spans="46:47">
      <c r="AT25704" s="690"/>
      <c r="AU25704" s="690"/>
    </row>
    <row r="25705" spans="46:47">
      <c r="AT25705" s="690"/>
      <c r="AU25705" s="690"/>
    </row>
    <row r="25706" spans="46:47">
      <c r="AT25706" s="690"/>
      <c r="AU25706" s="690"/>
    </row>
    <row r="25707" spans="46:47">
      <c r="AT25707" s="690"/>
      <c r="AU25707" s="690"/>
    </row>
    <row r="25708" spans="46:47">
      <c r="AT25708" s="690"/>
      <c r="AU25708" s="690"/>
    </row>
    <row r="25709" spans="46:47">
      <c r="AT25709" s="690"/>
      <c r="AU25709" s="690"/>
    </row>
    <row r="25710" spans="46:47">
      <c r="AT25710" s="690"/>
      <c r="AU25710" s="690"/>
    </row>
    <row r="25711" spans="46:47">
      <c r="AT25711" s="690"/>
      <c r="AU25711" s="690"/>
    </row>
    <row r="25712" spans="46:47">
      <c r="AT25712" s="690"/>
      <c r="AU25712" s="690"/>
    </row>
    <row r="25713" spans="46:47">
      <c r="AT25713" s="690"/>
      <c r="AU25713" s="690"/>
    </row>
    <row r="25714" spans="46:47">
      <c r="AT25714" s="690"/>
      <c r="AU25714" s="690"/>
    </row>
    <row r="25715" spans="46:47">
      <c r="AT25715" s="690"/>
      <c r="AU25715" s="690"/>
    </row>
    <row r="25716" spans="46:47">
      <c r="AT25716" s="690"/>
      <c r="AU25716" s="690"/>
    </row>
    <row r="25717" spans="46:47">
      <c r="AT25717" s="690"/>
      <c r="AU25717" s="690"/>
    </row>
    <row r="25718" spans="46:47">
      <c r="AT25718" s="690"/>
      <c r="AU25718" s="690"/>
    </row>
    <row r="25719" spans="46:47">
      <c r="AT25719" s="690"/>
      <c r="AU25719" s="690"/>
    </row>
    <row r="25720" spans="46:47">
      <c r="AT25720" s="690"/>
      <c r="AU25720" s="690"/>
    </row>
    <row r="25721" spans="46:47">
      <c r="AT25721" s="690"/>
      <c r="AU25721" s="690"/>
    </row>
    <row r="25722" spans="46:47">
      <c r="AT25722" s="690"/>
      <c r="AU25722" s="690"/>
    </row>
    <row r="25723" spans="46:47">
      <c r="AT25723" s="690"/>
      <c r="AU25723" s="690"/>
    </row>
    <row r="25724" spans="46:47">
      <c r="AT25724" s="690"/>
      <c r="AU25724" s="690"/>
    </row>
    <row r="25725" spans="46:47">
      <c r="AT25725" s="690"/>
      <c r="AU25725" s="690"/>
    </row>
    <row r="25726" spans="46:47">
      <c r="AT25726" s="690"/>
      <c r="AU25726" s="690"/>
    </row>
    <row r="25727" spans="46:47">
      <c r="AT25727" s="690"/>
      <c r="AU25727" s="690"/>
    </row>
    <row r="25728" spans="46:47">
      <c r="AT25728" s="690"/>
      <c r="AU25728" s="690"/>
    </row>
    <row r="25729" spans="46:47">
      <c r="AT25729" s="690"/>
      <c r="AU25729" s="690"/>
    </row>
    <row r="25730" spans="46:47">
      <c r="AT25730" s="690"/>
      <c r="AU25730" s="690"/>
    </row>
    <row r="25731" spans="46:47">
      <c r="AT25731" s="690"/>
      <c r="AU25731" s="690"/>
    </row>
    <row r="25732" spans="46:47">
      <c r="AT25732" s="690"/>
      <c r="AU25732" s="690"/>
    </row>
    <row r="25733" spans="46:47">
      <c r="AT25733" s="690"/>
      <c r="AU25733" s="690"/>
    </row>
    <row r="25734" spans="46:47">
      <c r="AT25734" s="690"/>
      <c r="AU25734" s="690"/>
    </row>
    <row r="25735" spans="46:47">
      <c r="AT25735" s="690"/>
      <c r="AU25735" s="690"/>
    </row>
    <row r="25736" spans="46:47">
      <c r="AT25736" s="690"/>
      <c r="AU25736" s="690"/>
    </row>
    <row r="25737" spans="46:47">
      <c r="AT25737" s="690"/>
      <c r="AU25737" s="690"/>
    </row>
    <row r="25738" spans="46:47">
      <c r="AT25738" s="690"/>
      <c r="AU25738" s="690"/>
    </row>
    <row r="25739" spans="46:47">
      <c r="AT25739" s="690"/>
      <c r="AU25739" s="690"/>
    </row>
    <row r="25740" spans="46:47">
      <c r="AT25740" s="690"/>
      <c r="AU25740" s="690"/>
    </row>
    <row r="25741" spans="46:47">
      <c r="AT25741" s="690"/>
      <c r="AU25741" s="690"/>
    </row>
    <row r="25742" spans="46:47">
      <c r="AT25742" s="690"/>
      <c r="AU25742" s="690"/>
    </row>
    <row r="25743" spans="46:47">
      <c r="AT25743" s="690"/>
      <c r="AU25743" s="690"/>
    </row>
    <row r="25744" spans="46:47">
      <c r="AT25744" s="690"/>
      <c r="AU25744" s="690"/>
    </row>
    <row r="25745" spans="46:47">
      <c r="AT25745" s="690"/>
      <c r="AU25745" s="690"/>
    </row>
    <row r="25746" spans="46:47">
      <c r="AT25746" s="690"/>
      <c r="AU25746" s="690"/>
    </row>
    <row r="25747" spans="46:47">
      <c r="AT25747" s="690"/>
      <c r="AU25747" s="690"/>
    </row>
    <row r="25748" spans="46:47">
      <c r="AT25748" s="690"/>
      <c r="AU25748" s="690"/>
    </row>
    <row r="25749" spans="46:47">
      <c r="AT25749" s="690"/>
      <c r="AU25749" s="690"/>
    </row>
    <row r="25750" spans="46:47">
      <c r="AT25750" s="690"/>
      <c r="AU25750" s="690"/>
    </row>
    <row r="25751" spans="46:47">
      <c r="AT25751" s="690"/>
      <c r="AU25751" s="690"/>
    </row>
    <row r="25752" spans="46:47">
      <c r="AT25752" s="690"/>
      <c r="AU25752" s="690"/>
    </row>
    <row r="25753" spans="46:47">
      <c r="AT25753" s="690"/>
      <c r="AU25753" s="690"/>
    </row>
    <row r="25754" spans="46:47">
      <c r="AT25754" s="690"/>
      <c r="AU25754" s="690"/>
    </row>
    <row r="25755" spans="46:47">
      <c r="AT25755" s="690"/>
      <c r="AU25755" s="690"/>
    </row>
    <row r="25756" spans="46:47">
      <c r="AT25756" s="690"/>
      <c r="AU25756" s="690"/>
    </row>
    <row r="25757" spans="46:47">
      <c r="AT25757" s="690"/>
      <c r="AU25757" s="690"/>
    </row>
    <row r="25758" spans="46:47">
      <c r="AT25758" s="690"/>
      <c r="AU25758" s="690"/>
    </row>
    <row r="25759" spans="46:47">
      <c r="AT25759" s="690"/>
      <c r="AU25759" s="690"/>
    </row>
    <row r="25760" spans="46:47">
      <c r="AT25760" s="690"/>
      <c r="AU25760" s="690"/>
    </row>
    <row r="25761" spans="46:47">
      <c r="AT25761" s="690"/>
      <c r="AU25761" s="690"/>
    </row>
    <row r="25762" spans="46:47">
      <c r="AT25762" s="690"/>
      <c r="AU25762" s="690"/>
    </row>
    <row r="25763" spans="46:47">
      <c r="AT25763" s="690"/>
      <c r="AU25763" s="690"/>
    </row>
    <row r="25764" spans="46:47">
      <c r="AT25764" s="690"/>
      <c r="AU25764" s="690"/>
    </row>
    <row r="25765" spans="46:47">
      <c r="AT25765" s="690"/>
      <c r="AU25765" s="690"/>
    </row>
    <row r="25766" spans="46:47">
      <c r="AT25766" s="690"/>
      <c r="AU25766" s="690"/>
    </row>
    <row r="25767" spans="46:47">
      <c r="AT25767" s="690"/>
      <c r="AU25767" s="690"/>
    </row>
    <row r="25768" spans="46:47">
      <c r="AT25768" s="690"/>
      <c r="AU25768" s="690"/>
    </row>
    <row r="25769" spans="46:47">
      <c r="AT25769" s="690"/>
      <c r="AU25769" s="690"/>
    </row>
    <row r="25770" spans="46:47">
      <c r="AT25770" s="690"/>
      <c r="AU25770" s="690"/>
    </row>
    <row r="25771" spans="46:47">
      <c r="AT25771" s="690"/>
      <c r="AU25771" s="690"/>
    </row>
    <row r="25772" spans="46:47">
      <c r="AT25772" s="690"/>
      <c r="AU25772" s="690"/>
    </row>
    <row r="25773" spans="46:47">
      <c r="AT25773" s="690"/>
      <c r="AU25773" s="690"/>
    </row>
    <row r="25774" spans="46:47">
      <c r="AT25774" s="690"/>
      <c r="AU25774" s="690"/>
    </row>
    <row r="25775" spans="46:47">
      <c r="AT25775" s="690"/>
      <c r="AU25775" s="690"/>
    </row>
    <row r="25776" spans="46:47">
      <c r="AT25776" s="690"/>
      <c r="AU25776" s="690"/>
    </row>
    <row r="25777" spans="46:47">
      <c r="AT25777" s="690"/>
      <c r="AU25777" s="690"/>
    </row>
    <row r="25778" spans="46:47">
      <c r="AT25778" s="690"/>
      <c r="AU25778" s="690"/>
    </row>
    <row r="25779" spans="46:47">
      <c r="AT25779" s="690"/>
      <c r="AU25779" s="690"/>
    </row>
    <row r="25780" spans="46:47">
      <c r="AT25780" s="690"/>
      <c r="AU25780" s="690"/>
    </row>
    <row r="25781" spans="46:47">
      <c r="AT25781" s="690"/>
      <c r="AU25781" s="690"/>
    </row>
    <row r="25782" spans="46:47">
      <c r="AT25782" s="690"/>
      <c r="AU25782" s="690"/>
    </row>
    <row r="25783" spans="46:47">
      <c r="AT25783" s="690"/>
      <c r="AU25783" s="690"/>
    </row>
    <row r="25784" spans="46:47">
      <c r="AT25784" s="690"/>
      <c r="AU25784" s="690"/>
    </row>
    <row r="25785" spans="46:47">
      <c r="AT25785" s="690"/>
      <c r="AU25785" s="690"/>
    </row>
    <row r="25786" spans="46:47">
      <c r="AT25786" s="690"/>
      <c r="AU25786" s="690"/>
    </row>
    <row r="25787" spans="46:47">
      <c r="AT25787" s="690"/>
      <c r="AU25787" s="690"/>
    </row>
    <row r="25788" spans="46:47">
      <c r="AT25788" s="690"/>
      <c r="AU25788" s="690"/>
    </row>
    <row r="25789" spans="46:47">
      <c r="AT25789" s="690"/>
      <c r="AU25789" s="690"/>
    </row>
    <row r="25790" spans="46:47">
      <c r="AT25790" s="690"/>
      <c r="AU25790" s="690"/>
    </row>
    <row r="25791" spans="46:47">
      <c r="AT25791" s="690"/>
      <c r="AU25791" s="690"/>
    </row>
    <row r="25792" spans="46:47">
      <c r="AT25792" s="690"/>
      <c r="AU25792" s="690"/>
    </row>
    <row r="25793" spans="46:47">
      <c r="AT25793" s="690"/>
      <c r="AU25793" s="690"/>
    </row>
    <row r="25794" spans="46:47">
      <c r="AT25794" s="690"/>
      <c r="AU25794" s="690"/>
    </row>
    <row r="25795" spans="46:47">
      <c r="AT25795" s="690"/>
      <c r="AU25795" s="690"/>
    </row>
    <row r="25796" spans="46:47">
      <c r="AT25796" s="690"/>
      <c r="AU25796" s="690"/>
    </row>
    <row r="25797" spans="46:47">
      <c r="AT25797" s="690"/>
      <c r="AU25797" s="690"/>
    </row>
    <row r="25798" spans="46:47">
      <c r="AT25798" s="690"/>
      <c r="AU25798" s="690"/>
    </row>
    <row r="25799" spans="46:47">
      <c r="AT25799" s="690"/>
      <c r="AU25799" s="690"/>
    </row>
    <row r="25800" spans="46:47">
      <c r="AT25800" s="690"/>
      <c r="AU25800" s="690"/>
    </row>
    <row r="25801" spans="46:47">
      <c r="AT25801" s="690"/>
      <c r="AU25801" s="690"/>
    </row>
    <row r="25802" spans="46:47">
      <c r="AT25802" s="690"/>
      <c r="AU25802" s="690"/>
    </row>
    <row r="25803" spans="46:47">
      <c r="AT25803" s="690"/>
      <c r="AU25803" s="690"/>
    </row>
    <row r="25804" spans="46:47">
      <c r="AT25804" s="690"/>
      <c r="AU25804" s="690"/>
    </row>
    <row r="25805" spans="46:47">
      <c r="AT25805" s="690"/>
      <c r="AU25805" s="690"/>
    </row>
    <row r="25806" spans="46:47">
      <c r="AT25806" s="690"/>
      <c r="AU25806" s="690"/>
    </row>
    <row r="25807" spans="46:47">
      <c r="AT25807" s="690"/>
      <c r="AU25807" s="690"/>
    </row>
    <row r="25808" spans="46:47">
      <c r="AT25808" s="690"/>
      <c r="AU25808" s="690"/>
    </row>
    <row r="25809" spans="46:47">
      <c r="AT25809" s="690"/>
      <c r="AU25809" s="690"/>
    </row>
    <row r="25810" spans="46:47">
      <c r="AT25810" s="690"/>
      <c r="AU25810" s="690"/>
    </row>
    <row r="25811" spans="46:47">
      <c r="AT25811" s="690"/>
      <c r="AU25811" s="690"/>
    </row>
    <row r="25812" spans="46:47">
      <c r="AT25812" s="690"/>
      <c r="AU25812" s="690"/>
    </row>
    <row r="25813" spans="46:47">
      <c r="AT25813" s="690"/>
      <c r="AU25813" s="690"/>
    </row>
    <row r="25814" spans="46:47">
      <c r="AT25814" s="690"/>
      <c r="AU25814" s="690"/>
    </row>
    <row r="25815" spans="46:47">
      <c r="AT25815" s="690"/>
      <c r="AU25815" s="690"/>
    </row>
    <row r="25816" spans="46:47">
      <c r="AT25816" s="690"/>
      <c r="AU25816" s="690"/>
    </row>
    <row r="25817" spans="46:47">
      <c r="AT25817" s="690"/>
      <c r="AU25817" s="690"/>
    </row>
    <row r="25818" spans="46:47">
      <c r="AT25818" s="690"/>
      <c r="AU25818" s="690"/>
    </row>
    <row r="25819" spans="46:47">
      <c r="AT25819" s="690"/>
      <c r="AU25819" s="690"/>
    </row>
    <row r="25820" spans="46:47">
      <c r="AT25820" s="690"/>
      <c r="AU25820" s="690"/>
    </row>
    <row r="25821" spans="46:47">
      <c r="AT25821" s="690"/>
      <c r="AU25821" s="690"/>
    </row>
    <row r="25822" spans="46:47">
      <c r="AT25822" s="690"/>
      <c r="AU25822" s="690"/>
    </row>
    <row r="25823" spans="46:47">
      <c r="AT25823" s="690"/>
      <c r="AU25823" s="690"/>
    </row>
    <row r="25824" spans="46:47">
      <c r="AT25824" s="690"/>
      <c r="AU25824" s="690"/>
    </row>
    <row r="25825" spans="46:47">
      <c r="AT25825" s="690"/>
      <c r="AU25825" s="690"/>
    </row>
    <row r="25826" spans="46:47">
      <c r="AT25826" s="690"/>
      <c r="AU25826" s="690"/>
    </row>
    <row r="25827" spans="46:47">
      <c r="AT25827" s="690"/>
      <c r="AU25827" s="690"/>
    </row>
    <row r="25828" spans="46:47">
      <c r="AT25828" s="690"/>
      <c r="AU25828" s="690"/>
    </row>
    <row r="25829" spans="46:47">
      <c r="AT25829" s="690"/>
      <c r="AU25829" s="690"/>
    </row>
    <row r="25830" spans="46:47">
      <c r="AT25830" s="690"/>
      <c r="AU25830" s="690"/>
    </row>
    <row r="25831" spans="46:47">
      <c r="AT25831" s="690"/>
      <c r="AU25831" s="690"/>
    </row>
    <row r="25832" spans="46:47">
      <c r="AT25832" s="690"/>
      <c r="AU25832" s="690"/>
    </row>
    <row r="25833" spans="46:47">
      <c r="AT25833" s="690"/>
      <c r="AU25833" s="690"/>
    </row>
    <row r="25834" spans="46:47">
      <c r="AT25834" s="690"/>
      <c r="AU25834" s="690"/>
    </row>
    <row r="25835" spans="46:47">
      <c r="AT25835" s="690"/>
      <c r="AU25835" s="690"/>
    </row>
    <row r="25836" spans="46:47">
      <c r="AT25836" s="690"/>
      <c r="AU25836" s="690"/>
    </row>
    <row r="25837" spans="46:47">
      <c r="AT25837" s="690"/>
      <c r="AU25837" s="690"/>
    </row>
    <row r="25838" spans="46:47">
      <c r="AT25838" s="690"/>
      <c r="AU25838" s="690"/>
    </row>
    <row r="25839" spans="46:47">
      <c r="AT25839" s="690"/>
      <c r="AU25839" s="690"/>
    </row>
    <row r="25840" spans="46:47">
      <c r="AT25840" s="690"/>
      <c r="AU25840" s="690"/>
    </row>
    <row r="25841" spans="46:47">
      <c r="AT25841" s="690"/>
      <c r="AU25841" s="690"/>
    </row>
    <row r="25842" spans="46:47">
      <c r="AT25842" s="690"/>
      <c r="AU25842" s="690"/>
    </row>
    <row r="25843" spans="46:47">
      <c r="AT25843" s="690"/>
      <c r="AU25843" s="690"/>
    </row>
    <row r="25844" spans="46:47">
      <c r="AT25844" s="690"/>
      <c r="AU25844" s="690"/>
    </row>
    <row r="25845" spans="46:47">
      <c r="AT25845" s="690"/>
      <c r="AU25845" s="690"/>
    </row>
    <row r="25846" spans="46:47">
      <c r="AT25846" s="690"/>
      <c r="AU25846" s="690"/>
    </row>
    <row r="25847" spans="46:47">
      <c r="AT25847" s="690"/>
      <c r="AU25847" s="690"/>
    </row>
    <row r="25848" spans="46:47">
      <c r="AT25848" s="690"/>
      <c r="AU25848" s="690"/>
    </row>
    <row r="25849" spans="46:47">
      <c r="AT25849" s="690"/>
      <c r="AU25849" s="690"/>
    </row>
    <row r="25850" spans="46:47">
      <c r="AT25850" s="690"/>
      <c r="AU25850" s="690"/>
    </row>
    <row r="25851" spans="46:47">
      <c r="AT25851" s="690"/>
      <c r="AU25851" s="690"/>
    </row>
    <row r="25852" spans="46:47">
      <c r="AT25852" s="690"/>
      <c r="AU25852" s="690"/>
    </row>
    <row r="25853" spans="46:47">
      <c r="AT25853" s="690"/>
      <c r="AU25853" s="690"/>
    </row>
    <row r="25854" spans="46:47">
      <c r="AT25854" s="690"/>
      <c r="AU25854" s="690"/>
    </row>
    <row r="25855" spans="46:47">
      <c r="AT25855" s="690"/>
      <c r="AU25855" s="690"/>
    </row>
    <row r="25856" spans="46:47">
      <c r="AT25856" s="690"/>
      <c r="AU25856" s="690"/>
    </row>
    <row r="25857" spans="46:47">
      <c r="AT25857" s="690"/>
      <c r="AU25857" s="690"/>
    </row>
    <row r="25858" spans="46:47">
      <c r="AT25858" s="690"/>
      <c r="AU25858" s="690"/>
    </row>
    <row r="25859" spans="46:47">
      <c r="AT25859" s="690"/>
      <c r="AU25859" s="690"/>
    </row>
    <row r="25860" spans="46:47">
      <c r="AT25860" s="690"/>
      <c r="AU25860" s="690"/>
    </row>
    <row r="25861" spans="46:47">
      <c r="AT25861" s="690"/>
      <c r="AU25861" s="690"/>
    </row>
    <row r="25862" spans="46:47">
      <c r="AT25862" s="690"/>
      <c r="AU25862" s="690"/>
    </row>
    <row r="25863" spans="46:47">
      <c r="AT25863" s="690"/>
      <c r="AU25863" s="690"/>
    </row>
    <row r="25864" spans="46:47">
      <c r="AT25864" s="690"/>
      <c r="AU25864" s="690"/>
    </row>
    <row r="25865" spans="46:47">
      <c r="AT25865" s="690"/>
      <c r="AU25865" s="690"/>
    </row>
    <row r="25866" spans="46:47">
      <c r="AT25866" s="690"/>
      <c r="AU25866" s="690"/>
    </row>
    <row r="25867" spans="46:47">
      <c r="AT25867" s="690"/>
      <c r="AU25867" s="690"/>
    </row>
    <row r="25868" spans="46:47">
      <c r="AT25868" s="690"/>
      <c r="AU25868" s="690"/>
    </row>
    <row r="25869" spans="46:47">
      <c r="AT25869" s="690"/>
      <c r="AU25869" s="690"/>
    </row>
    <row r="25870" spans="46:47">
      <c r="AT25870" s="690"/>
      <c r="AU25870" s="690"/>
    </row>
    <row r="25871" spans="46:47">
      <c r="AT25871" s="690"/>
      <c r="AU25871" s="690"/>
    </row>
    <row r="25872" spans="46:47">
      <c r="AT25872" s="690"/>
      <c r="AU25872" s="690"/>
    </row>
    <row r="25873" spans="46:47">
      <c r="AT25873" s="690"/>
      <c r="AU25873" s="690"/>
    </row>
    <row r="25874" spans="46:47">
      <c r="AT25874" s="690"/>
      <c r="AU25874" s="690"/>
    </row>
    <row r="25875" spans="46:47">
      <c r="AT25875" s="690"/>
      <c r="AU25875" s="690"/>
    </row>
    <row r="25876" spans="46:47">
      <c r="AT25876" s="690"/>
      <c r="AU25876" s="690"/>
    </row>
    <row r="25877" spans="46:47">
      <c r="AT25877" s="690"/>
      <c r="AU25877" s="690"/>
    </row>
    <row r="25878" spans="46:47">
      <c r="AT25878" s="690"/>
      <c r="AU25878" s="690"/>
    </row>
    <row r="25879" spans="46:47">
      <c r="AT25879" s="690"/>
      <c r="AU25879" s="690"/>
    </row>
    <row r="25880" spans="46:47">
      <c r="AT25880" s="690"/>
      <c r="AU25880" s="690"/>
    </row>
    <row r="25881" spans="46:47">
      <c r="AT25881" s="690"/>
      <c r="AU25881" s="690"/>
    </row>
    <row r="25882" spans="46:47">
      <c r="AT25882" s="690"/>
      <c r="AU25882" s="690"/>
    </row>
    <row r="25883" spans="46:47">
      <c r="AT25883" s="690"/>
      <c r="AU25883" s="690"/>
    </row>
    <row r="25884" spans="46:47">
      <c r="AT25884" s="690"/>
      <c r="AU25884" s="690"/>
    </row>
    <row r="25885" spans="46:47">
      <c r="AT25885" s="690"/>
      <c r="AU25885" s="690"/>
    </row>
    <row r="25886" spans="46:47">
      <c r="AT25886" s="690"/>
      <c r="AU25886" s="690"/>
    </row>
    <row r="25887" spans="46:47">
      <c r="AT25887" s="690"/>
      <c r="AU25887" s="690"/>
    </row>
    <row r="25888" spans="46:47">
      <c r="AT25888" s="690"/>
      <c r="AU25888" s="690"/>
    </row>
    <row r="25889" spans="46:47">
      <c r="AT25889" s="690"/>
      <c r="AU25889" s="690"/>
    </row>
    <row r="25890" spans="46:47">
      <c r="AT25890" s="690"/>
      <c r="AU25890" s="690"/>
    </row>
    <row r="25891" spans="46:47">
      <c r="AT25891" s="690"/>
      <c r="AU25891" s="690"/>
    </row>
    <row r="25892" spans="46:47">
      <c r="AT25892" s="690"/>
      <c r="AU25892" s="690"/>
    </row>
    <row r="25893" spans="46:47">
      <c r="AT25893" s="690"/>
      <c r="AU25893" s="690"/>
    </row>
    <row r="25894" spans="46:47">
      <c r="AT25894" s="690"/>
      <c r="AU25894" s="690"/>
    </row>
    <row r="25895" spans="46:47">
      <c r="AT25895" s="690"/>
      <c r="AU25895" s="690"/>
    </row>
    <row r="25896" spans="46:47">
      <c r="AT25896" s="690"/>
      <c r="AU25896" s="690"/>
    </row>
    <row r="25897" spans="46:47">
      <c r="AT25897" s="690"/>
      <c r="AU25897" s="690"/>
    </row>
    <row r="25898" spans="46:47">
      <c r="AT25898" s="690"/>
      <c r="AU25898" s="690"/>
    </row>
    <row r="25899" spans="46:47">
      <c r="AT25899" s="690"/>
      <c r="AU25899" s="690"/>
    </row>
    <row r="25900" spans="46:47">
      <c r="AT25900" s="690"/>
      <c r="AU25900" s="690"/>
    </row>
    <row r="25901" spans="46:47">
      <c r="AT25901" s="690"/>
      <c r="AU25901" s="690"/>
    </row>
    <row r="25902" spans="46:47">
      <c r="AT25902" s="690"/>
      <c r="AU25902" s="690"/>
    </row>
    <row r="25903" spans="46:47">
      <c r="AT25903" s="690"/>
      <c r="AU25903" s="690"/>
    </row>
    <row r="25904" spans="46:47">
      <c r="AT25904" s="690"/>
      <c r="AU25904" s="690"/>
    </row>
    <row r="25905" spans="46:47">
      <c r="AT25905" s="690"/>
      <c r="AU25905" s="690"/>
    </row>
    <row r="25906" spans="46:47">
      <c r="AT25906" s="690"/>
      <c r="AU25906" s="690"/>
    </row>
    <row r="25907" spans="46:47">
      <c r="AT25907" s="690"/>
      <c r="AU25907" s="690"/>
    </row>
    <row r="25908" spans="46:47">
      <c r="AT25908" s="690"/>
      <c r="AU25908" s="690"/>
    </row>
    <row r="25909" spans="46:47">
      <c r="AT25909" s="690"/>
      <c r="AU25909" s="690"/>
    </row>
    <row r="25910" spans="46:47">
      <c r="AT25910" s="690"/>
      <c r="AU25910" s="690"/>
    </row>
    <row r="25911" spans="46:47">
      <c r="AT25911" s="690"/>
      <c r="AU25911" s="690"/>
    </row>
    <row r="25912" spans="46:47">
      <c r="AT25912" s="690"/>
      <c r="AU25912" s="690"/>
    </row>
    <row r="25913" spans="46:47">
      <c r="AT25913" s="690"/>
      <c r="AU25913" s="690"/>
    </row>
    <row r="25914" spans="46:47">
      <c r="AT25914" s="690"/>
      <c r="AU25914" s="690"/>
    </row>
    <row r="25915" spans="46:47">
      <c r="AT25915" s="690"/>
      <c r="AU25915" s="690"/>
    </row>
    <row r="25916" spans="46:47">
      <c r="AT25916" s="690"/>
      <c r="AU25916" s="690"/>
    </row>
    <row r="25917" spans="46:47">
      <c r="AT25917" s="690"/>
      <c r="AU25917" s="690"/>
    </row>
    <row r="25918" spans="46:47">
      <c r="AT25918" s="690"/>
      <c r="AU25918" s="690"/>
    </row>
    <row r="25919" spans="46:47">
      <c r="AT25919" s="690"/>
      <c r="AU25919" s="690"/>
    </row>
    <row r="25920" spans="46:47">
      <c r="AT25920" s="690"/>
      <c r="AU25920" s="690"/>
    </row>
    <row r="25921" spans="46:47">
      <c r="AT25921" s="690"/>
      <c r="AU25921" s="690"/>
    </row>
    <row r="25922" spans="46:47">
      <c r="AT25922" s="690"/>
      <c r="AU25922" s="690"/>
    </row>
    <row r="25923" spans="46:47">
      <c r="AT25923" s="690"/>
      <c r="AU25923" s="690"/>
    </row>
    <row r="25924" spans="46:47">
      <c r="AT25924" s="690"/>
      <c r="AU25924" s="690"/>
    </row>
    <row r="25925" spans="46:47">
      <c r="AT25925" s="690"/>
      <c r="AU25925" s="690"/>
    </row>
    <row r="25926" spans="46:47">
      <c r="AT25926" s="690"/>
      <c r="AU25926" s="690"/>
    </row>
    <row r="25927" spans="46:47">
      <c r="AT25927" s="690"/>
      <c r="AU25927" s="690"/>
    </row>
    <row r="25928" spans="46:47">
      <c r="AT25928" s="690"/>
      <c r="AU25928" s="690"/>
    </row>
    <row r="25929" spans="46:47">
      <c r="AT25929" s="690"/>
      <c r="AU25929" s="690"/>
    </row>
    <row r="25930" spans="46:47">
      <c r="AT25930" s="690"/>
      <c r="AU25930" s="690"/>
    </row>
    <row r="25931" spans="46:47">
      <c r="AT25931" s="690"/>
      <c r="AU25931" s="690"/>
    </row>
    <row r="25932" spans="46:47">
      <c r="AT25932" s="690"/>
      <c r="AU25932" s="690"/>
    </row>
    <row r="25933" spans="46:47">
      <c r="AT25933" s="690"/>
      <c r="AU25933" s="690"/>
    </row>
    <row r="25934" spans="46:47">
      <c r="AT25934" s="690"/>
      <c r="AU25934" s="690"/>
    </row>
    <row r="25935" spans="46:47">
      <c r="AT25935" s="690"/>
      <c r="AU25935" s="690"/>
    </row>
    <row r="25936" spans="46:47">
      <c r="AT25936" s="690"/>
      <c r="AU25936" s="690"/>
    </row>
    <row r="25937" spans="46:47">
      <c r="AT25937" s="690"/>
      <c r="AU25937" s="690"/>
    </row>
    <row r="25938" spans="46:47">
      <c r="AT25938" s="690"/>
      <c r="AU25938" s="690"/>
    </row>
    <row r="25939" spans="46:47">
      <c r="AT25939" s="690"/>
      <c r="AU25939" s="690"/>
    </row>
    <row r="25940" spans="46:47">
      <c r="AT25940" s="690"/>
      <c r="AU25940" s="690"/>
    </row>
    <row r="25941" spans="46:47">
      <c r="AT25941" s="690"/>
      <c r="AU25941" s="690"/>
    </row>
    <row r="25942" spans="46:47">
      <c r="AT25942" s="690"/>
      <c r="AU25942" s="690"/>
    </row>
    <row r="25943" spans="46:47">
      <c r="AT25943" s="690"/>
      <c r="AU25943" s="690"/>
    </row>
    <row r="25944" spans="46:47">
      <c r="AT25944" s="690"/>
      <c r="AU25944" s="690"/>
    </row>
    <row r="25945" spans="46:47">
      <c r="AT25945" s="690"/>
      <c r="AU25945" s="690"/>
    </row>
    <row r="25946" spans="46:47">
      <c r="AT25946" s="690"/>
      <c r="AU25946" s="690"/>
    </row>
    <row r="25947" spans="46:47">
      <c r="AT25947" s="690"/>
      <c r="AU25947" s="690"/>
    </row>
    <row r="25948" spans="46:47">
      <c r="AT25948" s="690"/>
      <c r="AU25948" s="690"/>
    </row>
    <row r="25949" spans="46:47">
      <c r="AT25949" s="690"/>
      <c r="AU25949" s="690"/>
    </row>
    <row r="25950" spans="46:47">
      <c r="AT25950" s="690"/>
      <c r="AU25950" s="690"/>
    </row>
    <row r="25951" spans="46:47">
      <c r="AT25951" s="690"/>
      <c r="AU25951" s="690"/>
    </row>
    <row r="25952" spans="46:47">
      <c r="AT25952" s="690"/>
      <c r="AU25952" s="690"/>
    </row>
    <row r="25953" spans="46:47">
      <c r="AT25953" s="690"/>
      <c r="AU25953" s="690"/>
    </row>
    <row r="25954" spans="46:47">
      <c r="AT25954" s="690"/>
      <c r="AU25954" s="690"/>
    </row>
    <row r="25955" spans="46:47">
      <c r="AT25955" s="690"/>
      <c r="AU25955" s="690"/>
    </row>
    <row r="25956" spans="46:47">
      <c r="AT25956" s="690"/>
      <c r="AU25956" s="690"/>
    </row>
    <row r="25957" spans="46:47">
      <c r="AT25957" s="690"/>
      <c r="AU25957" s="690"/>
    </row>
    <row r="25958" spans="46:47">
      <c r="AT25958" s="690"/>
      <c r="AU25958" s="690"/>
    </row>
    <row r="25959" spans="46:47">
      <c r="AT25959" s="690"/>
      <c r="AU25959" s="690"/>
    </row>
    <row r="25960" spans="46:47">
      <c r="AT25960" s="690"/>
      <c r="AU25960" s="690"/>
    </row>
    <row r="25961" spans="46:47">
      <c r="AT25961" s="690"/>
      <c r="AU25961" s="690"/>
    </row>
    <row r="25962" spans="46:47">
      <c r="AT25962" s="690"/>
      <c r="AU25962" s="690"/>
    </row>
    <row r="25963" spans="46:47">
      <c r="AT25963" s="690"/>
      <c r="AU25963" s="690"/>
    </row>
    <row r="25964" spans="46:47">
      <c r="AT25964" s="690"/>
      <c r="AU25964" s="690"/>
    </row>
    <row r="25965" spans="46:47">
      <c r="AT25965" s="690"/>
      <c r="AU25965" s="690"/>
    </row>
    <row r="25966" spans="46:47">
      <c r="AT25966" s="690"/>
      <c r="AU25966" s="690"/>
    </row>
    <row r="25967" spans="46:47">
      <c r="AT25967" s="690"/>
      <c r="AU25967" s="690"/>
    </row>
    <row r="25968" spans="46:47">
      <c r="AT25968" s="690"/>
      <c r="AU25968" s="690"/>
    </row>
    <row r="25969" spans="46:47">
      <c r="AT25969" s="690"/>
      <c r="AU25969" s="690"/>
    </row>
    <row r="25970" spans="46:47">
      <c r="AT25970" s="690"/>
      <c r="AU25970" s="690"/>
    </row>
    <row r="25971" spans="46:47">
      <c r="AT25971" s="690"/>
      <c r="AU25971" s="690"/>
    </row>
    <row r="25972" spans="46:47">
      <c r="AT25972" s="690"/>
      <c r="AU25972" s="690"/>
    </row>
    <row r="25973" spans="46:47">
      <c r="AT25973" s="690"/>
      <c r="AU25973" s="690"/>
    </row>
    <row r="25974" spans="46:47">
      <c r="AT25974" s="690"/>
      <c r="AU25974" s="690"/>
    </row>
    <row r="25975" spans="46:47">
      <c r="AT25975" s="690"/>
      <c r="AU25975" s="690"/>
    </row>
    <row r="25976" spans="46:47">
      <c r="AT25976" s="690"/>
      <c r="AU25976" s="690"/>
    </row>
    <row r="25977" spans="46:47">
      <c r="AT25977" s="690"/>
      <c r="AU25977" s="690"/>
    </row>
    <row r="25978" spans="46:47">
      <c r="AT25978" s="690"/>
      <c r="AU25978" s="690"/>
    </row>
    <row r="25979" spans="46:47">
      <c r="AT25979" s="690"/>
      <c r="AU25979" s="690"/>
    </row>
    <row r="25980" spans="46:47">
      <c r="AT25980" s="690"/>
      <c r="AU25980" s="690"/>
    </row>
    <row r="25981" spans="46:47">
      <c r="AT25981" s="690"/>
      <c r="AU25981" s="690"/>
    </row>
    <row r="25982" spans="46:47">
      <c r="AT25982" s="690"/>
      <c r="AU25982" s="690"/>
    </row>
    <row r="25983" spans="46:47">
      <c r="AT25983" s="690"/>
      <c r="AU25983" s="690"/>
    </row>
    <row r="25984" spans="46:47">
      <c r="AT25984" s="690"/>
      <c r="AU25984" s="690"/>
    </row>
    <row r="25985" spans="46:47">
      <c r="AT25985" s="690"/>
      <c r="AU25985" s="690"/>
    </row>
    <row r="25986" spans="46:47">
      <c r="AT25986" s="690"/>
      <c r="AU25986" s="690"/>
    </row>
    <row r="25987" spans="46:47">
      <c r="AT25987" s="690"/>
      <c r="AU25987" s="690"/>
    </row>
    <row r="25988" spans="46:47">
      <c r="AT25988" s="690"/>
      <c r="AU25988" s="690"/>
    </row>
    <row r="25989" spans="46:47">
      <c r="AT25989" s="690"/>
      <c r="AU25989" s="690"/>
    </row>
    <row r="25990" spans="46:47">
      <c r="AT25990" s="690"/>
      <c r="AU25990" s="690"/>
    </row>
    <row r="25991" spans="46:47">
      <c r="AT25991" s="690"/>
      <c r="AU25991" s="690"/>
    </row>
    <row r="25992" spans="46:47">
      <c r="AT25992" s="690"/>
      <c r="AU25992" s="690"/>
    </row>
    <row r="25993" spans="46:47">
      <c r="AT25993" s="690"/>
      <c r="AU25993" s="690"/>
    </row>
    <row r="25994" spans="46:47">
      <c r="AT25994" s="690"/>
      <c r="AU25994" s="690"/>
    </row>
    <row r="25995" spans="46:47">
      <c r="AT25995" s="690"/>
      <c r="AU25995" s="690"/>
    </row>
    <row r="25996" spans="46:47">
      <c r="AT25996" s="690"/>
      <c r="AU25996" s="690"/>
    </row>
    <row r="25997" spans="46:47">
      <c r="AT25997" s="690"/>
      <c r="AU25997" s="690"/>
    </row>
    <row r="25998" spans="46:47">
      <c r="AT25998" s="690"/>
      <c r="AU25998" s="690"/>
    </row>
    <row r="25999" spans="46:47">
      <c r="AT25999" s="690"/>
      <c r="AU25999" s="690"/>
    </row>
    <row r="26000" spans="46:47">
      <c r="AT26000" s="690"/>
      <c r="AU26000" s="690"/>
    </row>
    <row r="26001" spans="46:47">
      <c r="AT26001" s="690"/>
      <c r="AU26001" s="690"/>
    </row>
    <row r="26002" spans="46:47">
      <c r="AT26002" s="690"/>
      <c r="AU26002" s="690"/>
    </row>
    <row r="26003" spans="46:47">
      <c r="AT26003" s="690"/>
      <c r="AU26003" s="690"/>
    </row>
    <row r="26004" spans="46:47">
      <c r="AT26004" s="690"/>
      <c r="AU26004" s="690"/>
    </row>
    <row r="26005" spans="46:47">
      <c r="AT26005" s="690"/>
      <c r="AU26005" s="690"/>
    </row>
    <row r="26006" spans="46:47">
      <c r="AT26006" s="690"/>
      <c r="AU26006" s="690"/>
    </row>
    <row r="26007" spans="46:47">
      <c r="AT26007" s="690"/>
      <c r="AU26007" s="690"/>
    </row>
    <row r="26008" spans="46:47">
      <c r="AT26008" s="690"/>
      <c r="AU26008" s="690"/>
    </row>
    <row r="26009" spans="46:47">
      <c r="AT26009" s="690"/>
      <c r="AU26009" s="690"/>
    </row>
    <row r="26010" spans="46:47">
      <c r="AT26010" s="690"/>
      <c r="AU26010" s="690"/>
    </row>
    <row r="26011" spans="46:47">
      <c r="AT26011" s="690"/>
      <c r="AU26011" s="690"/>
    </row>
    <row r="26012" spans="46:47">
      <c r="AT26012" s="690"/>
      <c r="AU26012" s="690"/>
    </row>
    <row r="26013" spans="46:47">
      <c r="AT26013" s="690"/>
      <c r="AU26013" s="690"/>
    </row>
    <row r="26014" spans="46:47">
      <c r="AT26014" s="690"/>
      <c r="AU26014" s="690"/>
    </row>
    <row r="26015" spans="46:47">
      <c r="AT26015" s="690"/>
      <c r="AU26015" s="690"/>
    </row>
    <row r="26016" spans="46:47">
      <c r="AT26016" s="690"/>
      <c r="AU26016" s="690"/>
    </row>
    <row r="26017" spans="46:47">
      <c r="AT26017" s="690"/>
      <c r="AU26017" s="690"/>
    </row>
    <row r="26018" spans="46:47">
      <c r="AT26018" s="690"/>
      <c r="AU26018" s="690"/>
    </row>
    <row r="26019" spans="46:47">
      <c r="AT26019" s="690"/>
      <c r="AU26019" s="690"/>
    </row>
    <row r="26020" spans="46:47">
      <c r="AT26020" s="690"/>
      <c r="AU26020" s="690"/>
    </row>
    <row r="26021" spans="46:47">
      <c r="AT26021" s="690"/>
      <c r="AU26021" s="690"/>
    </row>
    <row r="26022" spans="46:47">
      <c r="AT26022" s="690"/>
      <c r="AU26022" s="690"/>
    </row>
    <row r="26023" spans="46:47">
      <c r="AT26023" s="690"/>
      <c r="AU26023" s="690"/>
    </row>
    <row r="26024" spans="46:47">
      <c r="AT26024" s="690"/>
      <c r="AU26024" s="690"/>
    </row>
    <row r="26025" spans="46:47">
      <c r="AT26025" s="690"/>
      <c r="AU26025" s="690"/>
    </row>
    <row r="26026" spans="46:47">
      <c r="AT26026" s="690"/>
      <c r="AU26026" s="690"/>
    </row>
    <row r="26027" spans="46:47">
      <c r="AT26027" s="690"/>
      <c r="AU26027" s="690"/>
    </row>
    <row r="26028" spans="46:47">
      <c r="AT26028" s="690"/>
      <c r="AU26028" s="690"/>
    </row>
    <row r="26029" spans="46:47">
      <c r="AT26029" s="690"/>
      <c r="AU26029" s="690"/>
    </row>
    <row r="26030" spans="46:47">
      <c r="AT26030" s="690"/>
      <c r="AU26030" s="690"/>
    </row>
    <row r="26031" spans="46:47">
      <c r="AT26031" s="690"/>
      <c r="AU26031" s="690"/>
    </row>
    <row r="26032" spans="46:47">
      <c r="AT26032" s="690"/>
      <c r="AU26032" s="690"/>
    </row>
    <row r="26033" spans="46:47">
      <c r="AT26033" s="690"/>
      <c r="AU26033" s="690"/>
    </row>
    <row r="26034" spans="46:47">
      <c r="AT26034" s="690"/>
      <c r="AU26034" s="690"/>
    </row>
    <row r="26035" spans="46:47">
      <c r="AT26035" s="690"/>
      <c r="AU26035" s="690"/>
    </row>
    <row r="26036" spans="46:47">
      <c r="AT26036" s="690"/>
      <c r="AU26036" s="690"/>
    </row>
    <row r="26037" spans="46:47">
      <c r="AT26037" s="690"/>
      <c r="AU26037" s="690"/>
    </row>
    <row r="26038" spans="46:47">
      <c r="AT26038" s="690"/>
      <c r="AU26038" s="690"/>
    </row>
    <row r="26039" spans="46:47">
      <c r="AT26039" s="690"/>
      <c r="AU26039" s="690"/>
    </row>
    <row r="26040" spans="46:47">
      <c r="AT26040" s="690"/>
      <c r="AU26040" s="690"/>
    </row>
    <row r="26041" spans="46:47">
      <c r="AT26041" s="690"/>
      <c r="AU26041" s="690"/>
    </row>
    <row r="26042" spans="46:47">
      <c r="AT26042" s="690"/>
      <c r="AU26042" s="690"/>
    </row>
    <row r="26043" spans="46:47">
      <c r="AT26043" s="690"/>
      <c r="AU26043" s="690"/>
    </row>
    <row r="26044" spans="46:47">
      <c r="AT26044" s="690"/>
      <c r="AU26044" s="690"/>
    </row>
    <row r="26045" spans="46:47">
      <c r="AT26045" s="690"/>
      <c r="AU26045" s="690"/>
    </row>
    <row r="26046" spans="46:47">
      <c r="AT26046" s="690"/>
      <c r="AU26046" s="690"/>
    </row>
    <row r="26047" spans="46:47">
      <c r="AT26047" s="690"/>
      <c r="AU26047" s="690"/>
    </row>
    <row r="26048" spans="46:47">
      <c r="AT26048" s="690"/>
      <c r="AU26048" s="690"/>
    </row>
    <row r="26049" spans="46:47">
      <c r="AT26049" s="690"/>
      <c r="AU26049" s="690"/>
    </row>
    <row r="26050" spans="46:47">
      <c r="AT26050" s="690"/>
      <c r="AU26050" s="690"/>
    </row>
    <row r="26051" spans="46:47">
      <c r="AT26051" s="690"/>
      <c r="AU26051" s="690"/>
    </row>
    <row r="26052" spans="46:47">
      <c r="AT26052" s="690"/>
      <c r="AU26052" s="690"/>
    </row>
    <row r="26053" spans="46:47">
      <c r="AT26053" s="690"/>
      <c r="AU26053" s="690"/>
    </row>
    <row r="26054" spans="46:47">
      <c r="AT26054" s="690"/>
      <c r="AU26054" s="690"/>
    </row>
    <row r="26055" spans="46:47">
      <c r="AT26055" s="690"/>
      <c r="AU26055" s="690"/>
    </row>
    <row r="26056" spans="46:47">
      <c r="AT26056" s="690"/>
      <c r="AU26056" s="690"/>
    </row>
    <row r="26057" spans="46:47">
      <c r="AT26057" s="690"/>
      <c r="AU26057" s="690"/>
    </row>
    <row r="26058" spans="46:47">
      <c r="AT26058" s="690"/>
      <c r="AU26058" s="690"/>
    </row>
    <row r="26059" spans="46:47">
      <c r="AT26059" s="690"/>
      <c r="AU26059" s="690"/>
    </row>
    <row r="26060" spans="46:47">
      <c r="AT26060" s="690"/>
      <c r="AU26060" s="690"/>
    </row>
    <row r="26061" spans="46:47">
      <c r="AT26061" s="690"/>
      <c r="AU26061" s="690"/>
    </row>
    <row r="26062" spans="46:47">
      <c r="AT26062" s="690"/>
      <c r="AU26062" s="690"/>
    </row>
    <row r="26063" spans="46:47">
      <c r="AT26063" s="690"/>
      <c r="AU26063" s="690"/>
    </row>
    <row r="26064" spans="46:47">
      <c r="AT26064" s="690"/>
      <c r="AU26064" s="690"/>
    </row>
    <row r="26065" spans="46:47">
      <c r="AT26065" s="690"/>
      <c r="AU26065" s="690"/>
    </row>
    <row r="26066" spans="46:47">
      <c r="AT26066" s="690"/>
      <c r="AU26066" s="690"/>
    </row>
    <row r="26067" spans="46:47">
      <c r="AT26067" s="690"/>
      <c r="AU26067" s="690"/>
    </row>
    <row r="26068" spans="46:47">
      <c r="AT26068" s="690"/>
      <c r="AU26068" s="690"/>
    </row>
    <row r="26069" spans="46:47">
      <c r="AT26069" s="690"/>
      <c r="AU26069" s="690"/>
    </row>
    <row r="26070" spans="46:47">
      <c r="AT26070" s="690"/>
      <c r="AU26070" s="690"/>
    </row>
    <row r="26071" spans="46:47">
      <c r="AT26071" s="690"/>
      <c r="AU26071" s="690"/>
    </row>
    <row r="26072" spans="46:47">
      <c r="AT26072" s="690"/>
      <c r="AU26072" s="690"/>
    </row>
    <row r="26073" spans="46:47">
      <c r="AT26073" s="690"/>
      <c r="AU26073" s="690"/>
    </row>
    <row r="26074" spans="46:47">
      <c r="AT26074" s="690"/>
      <c r="AU26074" s="690"/>
    </row>
    <row r="26075" spans="46:47">
      <c r="AT26075" s="690"/>
      <c r="AU26075" s="690"/>
    </row>
    <row r="26076" spans="46:47">
      <c r="AT26076" s="690"/>
      <c r="AU26076" s="690"/>
    </row>
    <row r="26077" spans="46:47">
      <c r="AT26077" s="690"/>
      <c r="AU26077" s="690"/>
    </row>
    <row r="26078" spans="46:47">
      <c r="AT26078" s="690"/>
      <c r="AU26078" s="690"/>
    </row>
    <row r="26079" spans="46:47">
      <c r="AT26079" s="690"/>
      <c r="AU26079" s="690"/>
    </row>
    <row r="26080" spans="46:47">
      <c r="AT26080" s="690"/>
      <c r="AU26080" s="690"/>
    </row>
    <row r="26081" spans="46:47">
      <c r="AT26081" s="690"/>
      <c r="AU26081" s="690"/>
    </row>
    <row r="26082" spans="46:47">
      <c r="AT26082" s="690"/>
      <c r="AU26082" s="690"/>
    </row>
    <row r="26083" spans="46:47">
      <c r="AT26083" s="690"/>
      <c r="AU26083" s="690"/>
    </row>
    <row r="26084" spans="46:47">
      <c r="AT26084" s="690"/>
      <c r="AU26084" s="690"/>
    </row>
    <row r="26085" spans="46:47">
      <c r="AT26085" s="690"/>
      <c r="AU26085" s="690"/>
    </row>
    <row r="26086" spans="46:47">
      <c r="AT26086" s="690"/>
      <c r="AU26086" s="690"/>
    </row>
    <row r="26087" spans="46:47">
      <c r="AT26087" s="690"/>
      <c r="AU26087" s="690"/>
    </row>
    <row r="26088" spans="46:47">
      <c r="AT26088" s="690"/>
      <c r="AU26088" s="690"/>
    </row>
    <row r="26089" spans="46:47">
      <c r="AT26089" s="690"/>
      <c r="AU26089" s="690"/>
    </row>
    <row r="26090" spans="46:47">
      <c r="AT26090" s="690"/>
      <c r="AU26090" s="690"/>
    </row>
    <row r="26091" spans="46:47">
      <c r="AT26091" s="690"/>
      <c r="AU26091" s="690"/>
    </row>
    <row r="26092" spans="46:47">
      <c r="AT26092" s="690"/>
      <c r="AU26092" s="690"/>
    </row>
    <row r="26093" spans="46:47">
      <c r="AT26093" s="690"/>
      <c r="AU26093" s="690"/>
    </row>
    <row r="26094" spans="46:47">
      <c r="AT26094" s="690"/>
      <c r="AU26094" s="690"/>
    </row>
    <row r="26095" spans="46:47">
      <c r="AT26095" s="690"/>
      <c r="AU26095" s="690"/>
    </row>
    <row r="26096" spans="46:47">
      <c r="AT26096" s="690"/>
      <c r="AU26096" s="690"/>
    </row>
    <row r="26097" spans="46:47">
      <c r="AT26097" s="690"/>
      <c r="AU26097" s="690"/>
    </row>
    <row r="26098" spans="46:47">
      <c r="AT26098" s="690"/>
      <c r="AU26098" s="690"/>
    </row>
    <row r="26099" spans="46:47">
      <c r="AT26099" s="690"/>
      <c r="AU26099" s="690"/>
    </row>
    <row r="26100" spans="46:47">
      <c r="AT26100" s="690"/>
      <c r="AU26100" s="690"/>
    </row>
    <row r="26101" spans="46:47">
      <c r="AT26101" s="690"/>
      <c r="AU26101" s="690"/>
    </row>
    <row r="26102" spans="46:47">
      <c r="AT26102" s="690"/>
      <c r="AU26102" s="690"/>
    </row>
    <row r="26103" spans="46:47">
      <c r="AT26103" s="690"/>
      <c r="AU26103" s="690"/>
    </row>
    <row r="26104" spans="46:47">
      <c r="AT26104" s="690"/>
      <c r="AU26104" s="690"/>
    </row>
    <row r="26105" spans="46:47">
      <c r="AT26105" s="690"/>
      <c r="AU26105" s="690"/>
    </row>
    <row r="26106" spans="46:47">
      <c r="AT26106" s="690"/>
      <c r="AU26106" s="690"/>
    </row>
    <row r="26107" spans="46:47">
      <c r="AT26107" s="690"/>
      <c r="AU26107" s="690"/>
    </row>
    <row r="26108" spans="46:47">
      <c r="AT26108" s="690"/>
      <c r="AU26108" s="690"/>
    </row>
    <row r="26109" spans="46:47">
      <c r="AT26109" s="690"/>
      <c r="AU26109" s="690"/>
    </row>
    <row r="26110" spans="46:47">
      <c r="AT26110" s="690"/>
      <c r="AU26110" s="690"/>
    </row>
    <row r="26111" spans="46:47">
      <c r="AT26111" s="690"/>
      <c r="AU26111" s="690"/>
    </row>
    <row r="26112" spans="46:47">
      <c r="AT26112" s="690"/>
      <c r="AU26112" s="690"/>
    </row>
    <row r="26113" spans="46:47">
      <c r="AT26113" s="690"/>
      <c r="AU26113" s="690"/>
    </row>
    <row r="26114" spans="46:47">
      <c r="AT26114" s="690"/>
      <c r="AU26114" s="690"/>
    </row>
    <row r="26115" spans="46:47">
      <c r="AT26115" s="690"/>
      <c r="AU26115" s="690"/>
    </row>
    <row r="26116" spans="46:47">
      <c r="AT26116" s="690"/>
      <c r="AU26116" s="690"/>
    </row>
    <row r="26117" spans="46:47">
      <c r="AT26117" s="690"/>
      <c r="AU26117" s="690"/>
    </row>
    <row r="26118" spans="46:47">
      <c r="AT26118" s="690"/>
      <c r="AU26118" s="690"/>
    </row>
    <row r="26119" spans="46:47">
      <c r="AT26119" s="690"/>
      <c r="AU26119" s="690"/>
    </row>
    <row r="26120" spans="46:47">
      <c r="AT26120" s="690"/>
      <c r="AU26120" s="690"/>
    </row>
    <row r="26121" spans="46:47">
      <c r="AT26121" s="690"/>
      <c r="AU26121" s="690"/>
    </row>
    <row r="26122" spans="46:47">
      <c r="AT26122" s="690"/>
      <c r="AU26122" s="690"/>
    </row>
    <row r="26123" spans="46:47">
      <c r="AT26123" s="690"/>
      <c r="AU26123" s="690"/>
    </row>
    <row r="26124" spans="46:47">
      <c r="AT26124" s="690"/>
      <c r="AU26124" s="690"/>
    </row>
    <row r="26125" spans="46:47">
      <c r="AT26125" s="690"/>
      <c r="AU26125" s="690"/>
    </row>
    <row r="26126" spans="46:47">
      <c r="AT26126" s="690"/>
      <c r="AU26126" s="690"/>
    </row>
    <row r="26127" spans="46:47">
      <c r="AT26127" s="690"/>
      <c r="AU26127" s="690"/>
    </row>
    <row r="26128" spans="46:47">
      <c r="AT26128" s="690"/>
      <c r="AU26128" s="690"/>
    </row>
    <row r="26129" spans="46:47">
      <c r="AT26129" s="690"/>
      <c r="AU26129" s="690"/>
    </row>
    <row r="26130" spans="46:47">
      <c r="AT26130" s="690"/>
      <c r="AU26130" s="690"/>
    </row>
    <row r="26131" spans="46:47">
      <c r="AT26131" s="690"/>
      <c r="AU26131" s="690"/>
    </row>
    <row r="26132" spans="46:47">
      <c r="AT26132" s="690"/>
      <c r="AU26132" s="690"/>
    </row>
    <row r="26133" spans="46:47">
      <c r="AT26133" s="690"/>
      <c r="AU26133" s="690"/>
    </row>
    <row r="26134" spans="46:47">
      <c r="AT26134" s="690"/>
      <c r="AU26134" s="690"/>
    </row>
    <row r="26135" spans="46:47">
      <c r="AT26135" s="690"/>
      <c r="AU26135" s="690"/>
    </row>
    <row r="26136" spans="46:47">
      <c r="AT26136" s="690"/>
      <c r="AU26136" s="690"/>
    </row>
    <row r="26137" spans="46:47">
      <c r="AT26137" s="690"/>
      <c r="AU26137" s="690"/>
    </row>
    <row r="26138" spans="46:47">
      <c r="AT26138" s="690"/>
      <c r="AU26138" s="690"/>
    </row>
    <row r="26139" spans="46:47">
      <c r="AT26139" s="690"/>
      <c r="AU26139" s="690"/>
    </row>
    <row r="26140" spans="46:47">
      <c r="AT26140" s="690"/>
      <c r="AU26140" s="690"/>
    </row>
    <row r="26141" spans="46:47">
      <c r="AT26141" s="690"/>
      <c r="AU26141" s="690"/>
    </row>
    <row r="26142" spans="46:47">
      <c r="AT26142" s="690"/>
      <c r="AU26142" s="690"/>
    </row>
    <row r="26143" spans="46:47">
      <c r="AT26143" s="690"/>
      <c r="AU26143" s="690"/>
    </row>
    <row r="26144" spans="46:47">
      <c r="AT26144" s="690"/>
      <c r="AU26144" s="690"/>
    </row>
    <row r="26145" spans="46:47">
      <c r="AT26145" s="690"/>
      <c r="AU26145" s="690"/>
    </row>
    <row r="26146" spans="46:47">
      <c r="AT26146" s="690"/>
      <c r="AU26146" s="690"/>
    </row>
    <row r="26147" spans="46:47">
      <c r="AT26147" s="690"/>
      <c r="AU26147" s="690"/>
    </row>
    <row r="26148" spans="46:47">
      <c r="AT26148" s="690"/>
      <c r="AU26148" s="690"/>
    </row>
    <row r="26149" spans="46:47">
      <c r="AT26149" s="690"/>
      <c r="AU26149" s="690"/>
    </row>
    <row r="26150" spans="46:47">
      <c r="AT26150" s="690"/>
      <c r="AU26150" s="690"/>
    </row>
    <row r="26151" spans="46:47">
      <c r="AT26151" s="690"/>
      <c r="AU26151" s="690"/>
    </row>
    <row r="26152" spans="46:47">
      <c r="AT26152" s="690"/>
      <c r="AU26152" s="690"/>
    </row>
    <row r="26153" spans="46:47">
      <c r="AT26153" s="690"/>
      <c r="AU26153" s="690"/>
    </row>
    <row r="26154" spans="46:47">
      <c r="AT26154" s="690"/>
      <c r="AU26154" s="690"/>
    </row>
    <row r="26155" spans="46:47">
      <c r="AT26155" s="690"/>
      <c r="AU26155" s="690"/>
    </row>
    <row r="26156" spans="46:47">
      <c r="AT26156" s="690"/>
      <c r="AU26156" s="690"/>
    </row>
    <row r="26157" spans="46:47">
      <c r="AT26157" s="690"/>
      <c r="AU26157" s="690"/>
    </row>
    <row r="26158" spans="46:47">
      <c r="AT26158" s="690"/>
      <c r="AU26158" s="690"/>
    </row>
    <row r="26159" spans="46:47">
      <c r="AT26159" s="690"/>
      <c r="AU26159" s="690"/>
    </row>
    <row r="26160" spans="46:47">
      <c r="AT26160" s="690"/>
      <c r="AU26160" s="690"/>
    </row>
    <row r="26161" spans="46:47">
      <c r="AT26161" s="690"/>
      <c r="AU26161" s="690"/>
    </row>
    <row r="26162" spans="46:47">
      <c r="AT26162" s="690"/>
      <c r="AU26162" s="690"/>
    </row>
    <row r="26163" spans="46:47">
      <c r="AT26163" s="690"/>
      <c r="AU26163" s="690"/>
    </row>
    <row r="26164" spans="46:47">
      <c r="AT26164" s="690"/>
      <c r="AU26164" s="690"/>
    </row>
    <row r="26165" spans="46:47">
      <c r="AT26165" s="690"/>
      <c r="AU26165" s="690"/>
    </row>
    <row r="26166" spans="46:47">
      <c r="AT26166" s="690"/>
      <c r="AU26166" s="690"/>
    </row>
    <row r="26167" spans="46:47">
      <c r="AT26167" s="690"/>
      <c r="AU26167" s="690"/>
    </row>
    <row r="26168" spans="46:47">
      <c r="AT26168" s="690"/>
      <c r="AU26168" s="690"/>
    </row>
    <row r="26169" spans="46:47">
      <c r="AT26169" s="690"/>
      <c r="AU26169" s="690"/>
    </row>
    <row r="26170" spans="46:47">
      <c r="AT26170" s="690"/>
      <c r="AU26170" s="690"/>
    </row>
    <row r="26171" spans="46:47">
      <c r="AT26171" s="690"/>
      <c r="AU26171" s="690"/>
    </row>
    <row r="26172" spans="46:47">
      <c r="AT26172" s="690"/>
      <c r="AU26172" s="690"/>
    </row>
    <row r="26173" spans="46:47">
      <c r="AT26173" s="690"/>
      <c r="AU26173" s="690"/>
    </row>
    <row r="26174" spans="46:47">
      <c r="AT26174" s="690"/>
      <c r="AU26174" s="690"/>
    </row>
    <row r="26175" spans="46:47">
      <c r="AT26175" s="690"/>
      <c r="AU26175" s="690"/>
    </row>
    <row r="26176" spans="46:47">
      <c r="AT26176" s="690"/>
      <c r="AU26176" s="690"/>
    </row>
    <row r="26177" spans="46:47">
      <c r="AT26177" s="690"/>
      <c r="AU26177" s="690"/>
    </row>
    <row r="26178" spans="46:47">
      <c r="AT26178" s="690"/>
      <c r="AU26178" s="690"/>
    </row>
    <row r="26179" spans="46:47">
      <c r="AT26179" s="690"/>
      <c r="AU26179" s="690"/>
    </row>
    <row r="26180" spans="46:47">
      <c r="AT26180" s="690"/>
      <c r="AU26180" s="690"/>
    </row>
    <row r="26181" spans="46:47">
      <c r="AT26181" s="690"/>
      <c r="AU26181" s="690"/>
    </row>
    <row r="26182" spans="46:47">
      <c r="AT26182" s="690"/>
      <c r="AU26182" s="690"/>
    </row>
    <row r="26183" spans="46:47">
      <c r="AT26183" s="690"/>
      <c r="AU26183" s="690"/>
    </row>
    <row r="26184" spans="46:47">
      <c r="AT26184" s="690"/>
      <c r="AU26184" s="690"/>
    </row>
    <row r="26185" spans="46:47">
      <c r="AT26185" s="690"/>
      <c r="AU26185" s="690"/>
    </row>
    <row r="26186" spans="46:47">
      <c r="AT26186" s="690"/>
      <c r="AU26186" s="690"/>
    </row>
    <row r="26187" spans="46:47">
      <c r="AT26187" s="690"/>
      <c r="AU26187" s="690"/>
    </row>
    <row r="26188" spans="46:47">
      <c r="AT26188" s="690"/>
      <c r="AU26188" s="690"/>
    </row>
    <row r="26189" spans="46:47">
      <c r="AT26189" s="690"/>
      <c r="AU26189" s="690"/>
    </row>
    <row r="26190" spans="46:47">
      <c r="AT26190" s="690"/>
      <c r="AU26190" s="690"/>
    </row>
    <row r="26191" spans="46:47">
      <c r="AT26191" s="690"/>
      <c r="AU26191" s="690"/>
    </row>
    <row r="26192" spans="46:47">
      <c r="AT26192" s="690"/>
      <c r="AU26192" s="690"/>
    </row>
    <row r="26193" spans="46:47">
      <c r="AT26193" s="690"/>
      <c r="AU26193" s="690"/>
    </row>
    <row r="26194" spans="46:47">
      <c r="AT26194" s="690"/>
      <c r="AU26194" s="690"/>
    </row>
    <row r="26195" spans="46:47">
      <c r="AT26195" s="690"/>
      <c r="AU26195" s="690"/>
    </row>
    <row r="26196" spans="46:47">
      <c r="AT26196" s="690"/>
      <c r="AU26196" s="690"/>
    </row>
    <row r="26197" spans="46:47">
      <c r="AT26197" s="690"/>
      <c r="AU26197" s="690"/>
    </row>
    <row r="26198" spans="46:47">
      <c r="AT26198" s="690"/>
      <c r="AU26198" s="690"/>
    </row>
    <row r="26199" spans="46:47">
      <c r="AT26199" s="690"/>
      <c r="AU26199" s="690"/>
    </row>
    <row r="26200" spans="46:47">
      <c r="AT26200" s="690"/>
      <c r="AU26200" s="690"/>
    </row>
    <row r="26201" spans="46:47">
      <c r="AT26201" s="690"/>
      <c r="AU26201" s="690"/>
    </row>
    <row r="26202" spans="46:47">
      <c r="AT26202" s="690"/>
      <c r="AU26202" s="690"/>
    </row>
    <row r="26203" spans="46:47">
      <c r="AT26203" s="690"/>
      <c r="AU26203" s="690"/>
    </row>
    <row r="26204" spans="46:47">
      <c r="AT26204" s="690"/>
      <c r="AU26204" s="690"/>
    </row>
    <row r="26205" spans="46:47">
      <c r="AT26205" s="690"/>
      <c r="AU26205" s="690"/>
    </row>
    <row r="26206" spans="46:47">
      <c r="AT26206" s="690"/>
      <c r="AU26206" s="690"/>
    </row>
    <row r="26207" spans="46:47">
      <c r="AT26207" s="690"/>
      <c r="AU26207" s="690"/>
    </row>
    <row r="26208" spans="46:47">
      <c r="AT26208" s="690"/>
      <c r="AU26208" s="690"/>
    </row>
    <row r="26209" spans="46:47">
      <c r="AT26209" s="690"/>
      <c r="AU26209" s="690"/>
    </row>
    <row r="26210" spans="46:47">
      <c r="AT26210" s="690"/>
      <c r="AU26210" s="690"/>
    </row>
    <row r="26211" spans="46:47">
      <c r="AT26211" s="690"/>
      <c r="AU26211" s="690"/>
    </row>
    <row r="26212" spans="46:47">
      <c r="AT26212" s="690"/>
      <c r="AU26212" s="690"/>
    </row>
    <row r="26213" spans="46:47">
      <c r="AT26213" s="690"/>
      <c r="AU26213" s="690"/>
    </row>
    <row r="26214" spans="46:47">
      <c r="AT26214" s="690"/>
      <c r="AU26214" s="690"/>
    </row>
    <row r="26215" spans="46:47">
      <c r="AT26215" s="690"/>
      <c r="AU26215" s="690"/>
    </row>
    <row r="26216" spans="46:47">
      <c r="AT26216" s="690"/>
      <c r="AU26216" s="690"/>
    </row>
    <row r="26217" spans="46:47">
      <c r="AT26217" s="690"/>
      <c r="AU26217" s="690"/>
    </row>
    <row r="26218" spans="46:47">
      <c r="AT26218" s="690"/>
      <c r="AU26218" s="690"/>
    </row>
    <row r="26219" spans="46:47">
      <c r="AT26219" s="690"/>
      <c r="AU26219" s="690"/>
    </row>
    <row r="26220" spans="46:47">
      <c r="AT26220" s="690"/>
      <c r="AU26220" s="690"/>
    </row>
    <row r="26221" spans="46:47">
      <c r="AT26221" s="690"/>
      <c r="AU26221" s="690"/>
    </row>
    <row r="26222" spans="46:47">
      <c r="AT26222" s="690"/>
      <c r="AU26222" s="690"/>
    </row>
    <row r="26223" spans="46:47">
      <c r="AT26223" s="690"/>
      <c r="AU26223" s="690"/>
    </row>
    <row r="26224" spans="46:47">
      <c r="AT26224" s="690"/>
      <c r="AU26224" s="690"/>
    </row>
    <row r="26225" spans="46:47">
      <c r="AT26225" s="690"/>
      <c r="AU26225" s="690"/>
    </row>
    <row r="26226" spans="46:47">
      <c r="AT26226" s="690"/>
      <c r="AU26226" s="690"/>
    </row>
    <row r="26227" spans="46:47">
      <c r="AT26227" s="690"/>
      <c r="AU26227" s="690"/>
    </row>
    <row r="26228" spans="46:47">
      <c r="AT26228" s="690"/>
      <c r="AU26228" s="690"/>
    </row>
    <row r="26229" spans="46:47">
      <c r="AT26229" s="690"/>
      <c r="AU26229" s="690"/>
    </row>
    <row r="26230" spans="46:47">
      <c r="AT26230" s="690"/>
      <c r="AU26230" s="690"/>
    </row>
    <row r="26231" spans="46:47">
      <c r="AT26231" s="690"/>
      <c r="AU26231" s="690"/>
    </row>
    <row r="26232" spans="46:47">
      <c r="AT26232" s="690"/>
      <c r="AU26232" s="690"/>
    </row>
    <row r="26233" spans="46:47">
      <c r="AT26233" s="690"/>
      <c r="AU26233" s="690"/>
    </row>
    <row r="26234" spans="46:47">
      <c r="AT26234" s="690"/>
      <c r="AU26234" s="690"/>
    </row>
    <row r="26235" spans="46:47">
      <c r="AT26235" s="690"/>
      <c r="AU26235" s="690"/>
    </row>
    <row r="26236" spans="46:47">
      <c r="AT26236" s="690"/>
      <c r="AU26236" s="690"/>
    </row>
    <row r="26237" spans="46:47">
      <c r="AT26237" s="690"/>
      <c r="AU26237" s="690"/>
    </row>
    <row r="26238" spans="46:47">
      <c r="AT26238" s="690"/>
      <c r="AU26238" s="690"/>
    </row>
    <row r="26239" spans="46:47">
      <c r="AT26239" s="690"/>
      <c r="AU26239" s="690"/>
    </row>
    <row r="26240" spans="46:47">
      <c r="AT26240" s="690"/>
      <c r="AU26240" s="690"/>
    </row>
    <row r="26241" spans="46:47">
      <c r="AT26241" s="690"/>
      <c r="AU26241" s="690"/>
    </row>
    <row r="26242" spans="46:47">
      <c r="AT26242" s="690"/>
      <c r="AU26242" s="690"/>
    </row>
    <row r="26243" spans="46:47">
      <c r="AT26243" s="690"/>
      <c r="AU26243" s="690"/>
    </row>
    <row r="26244" spans="46:47">
      <c r="AT26244" s="690"/>
      <c r="AU26244" s="690"/>
    </row>
    <row r="26245" spans="46:47">
      <c r="AT26245" s="690"/>
      <c r="AU26245" s="690"/>
    </row>
    <row r="26246" spans="46:47">
      <c r="AT26246" s="690"/>
      <c r="AU26246" s="690"/>
    </row>
    <row r="26247" spans="46:47">
      <c r="AT26247" s="690"/>
      <c r="AU26247" s="690"/>
    </row>
    <row r="26248" spans="46:47">
      <c r="AT26248" s="690"/>
      <c r="AU26248" s="690"/>
    </row>
    <row r="26249" spans="46:47">
      <c r="AT26249" s="690"/>
      <c r="AU26249" s="690"/>
    </row>
    <row r="26250" spans="46:47">
      <c r="AT26250" s="690"/>
      <c r="AU26250" s="690"/>
    </row>
    <row r="26251" spans="46:47">
      <c r="AT26251" s="690"/>
      <c r="AU26251" s="690"/>
    </row>
    <row r="26252" spans="46:47">
      <c r="AT26252" s="690"/>
      <c r="AU26252" s="690"/>
    </row>
    <row r="26253" spans="46:47">
      <c r="AT26253" s="690"/>
      <c r="AU26253" s="690"/>
    </row>
    <row r="26254" spans="46:47">
      <c r="AT26254" s="690"/>
      <c r="AU26254" s="690"/>
    </row>
    <row r="26255" spans="46:47">
      <c r="AT26255" s="690"/>
      <c r="AU26255" s="690"/>
    </row>
    <row r="26256" spans="46:47">
      <c r="AT26256" s="690"/>
      <c r="AU26256" s="690"/>
    </row>
    <row r="26257" spans="46:47">
      <c r="AT26257" s="690"/>
      <c r="AU26257" s="690"/>
    </row>
    <row r="26258" spans="46:47">
      <c r="AT26258" s="690"/>
      <c r="AU26258" s="690"/>
    </row>
    <row r="26259" spans="46:47">
      <c r="AT26259" s="690"/>
      <c r="AU26259" s="690"/>
    </row>
    <row r="26260" spans="46:47">
      <c r="AT26260" s="690"/>
      <c r="AU26260" s="690"/>
    </row>
    <row r="26261" spans="46:47">
      <c r="AT26261" s="690"/>
      <c r="AU26261" s="690"/>
    </row>
    <row r="26262" spans="46:47">
      <c r="AT26262" s="690"/>
      <c r="AU26262" s="690"/>
    </row>
    <row r="26263" spans="46:47">
      <c r="AT26263" s="690"/>
      <c r="AU26263" s="690"/>
    </row>
    <row r="26264" spans="46:47">
      <c r="AT26264" s="690"/>
      <c r="AU26264" s="690"/>
    </row>
    <row r="26265" spans="46:47">
      <c r="AT26265" s="690"/>
      <c r="AU26265" s="690"/>
    </row>
    <row r="26266" spans="46:47">
      <c r="AT26266" s="690"/>
      <c r="AU26266" s="690"/>
    </row>
    <row r="26267" spans="46:47">
      <c r="AT26267" s="690"/>
      <c r="AU26267" s="690"/>
    </row>
    <row r="26268" spans="46:47">
      <c r="AT26268" s="690"/>
      <c r="AU26268" s="690"/>
    </row>
    <row r="26269" spans="46:47">
      <c r="AT26269" s="690"/>
      <c r="AU26269" s="690"/>
    </row>
    <row r="26270" spans="46:47">
      <c r="AT26270" s="690"/>
      <c r="AU26270" s="690"/>
    </row>
    <row r="26271" spans="46:47">
      <c r="AT26271" s="690"/>
      <c r="AU26271" s="690"/>
    </row>
    <row r="26272" spans="46:47">
      <c r="AT26272" s="690"/>
      <c r="AU26272" s="690"/>
    </row>
    <row r="26273" spans="46:47">
      <c r="AT26273" s="690"/>
      <c r="AU26273" s="690"/>
    </row>
    <row r="26274" spans="46:47">
      <c r="AT26274" s="690"/>
      <c r="AU26274" s="690"/>
    </row>
    <row r="26275" spans="46:47">
      <c r="AT26275" s="690"/>
      <c r="AU26275" s="690"/>
    </row>
    <row r="26276" spans="46:47">
      <c r="AT26276" s="690"/>
      <c r="AU26276" s="690"/>
    </row>
    <row r="26277" spans="46:47">
      <c r="AT26277" s="690"/>
      <c r="AU26277" s="690"/>
    </row>
    <row r="26278" spans="46:47">
      <c r="AT26278" s="690"/>
      <c r="AU26278" s="690"/>
    </row>
    <row r="26279" spans="46:47">
      <c r="AT26279" s="690"/>
      <c r="AU26279" s="690"/>
    </row>
    <row r="26280" spans="46:47">
      <c r="AT26280" s="690"/>
      <c r="AU26280" s="690"/>
    </row>
    <row r="26281" spans="46:47">
      <c r="AT26281" s="690"/>
      <c r="AU26281" s="690"/>
    </row>
    <row r="26282" spans="46:47">
      <c r="AT26282" s="690"/>
      <c r="AU26282" s="690"/>
    </row>
    <row r="26283" spans="46:47">
      <c r="AT26283" s="690"/>
      <c r="AU26283" s="690"/>
    </row>
    <row r="26284" spans="46:47">
      <c r="AT26284" s="690"/>
      <c r="AU26284" s="690"/>
    </row>
    <row r="26285" spans="46:47">
      <c r="AT26285" s="690"/>
      <c r="AU26285" s="690"/>
    </row>
    <row r="26286" spans="46:47">
      <c r="AT26286" s="690"/>
      <c r="AU26286" s="690"/>
    </row>
    <row r="26287" spans="46:47">
      <c r="AT26287" s="690"/>
      <c r="AU26287" s="690"/>
    </row>
    <row r="26288" spans="46:47">
      <c r="AT26288" s="690"/>
      <c r="AU26288" s="690"/>
    </row>
    <row r="26289" spans="46:47">
      <c r="AT26289" s="690"/>
      <c r="AU26289" s="690"/>
    </row>
    <row r="26290" spans="46:47">
      <c r="AT26290" s="690"/>
      <c r="AU26290" s="690"/>
    </row>
    <row r="26291" spans="46:47">
      <c r="AT26291" s="690"/>
      <c r="AU26291" s="690"/>
    </row>
    <row r="26292" spans="46:47">
      <c r="AT26292" s="690"/>
      <c r="AU26292" s="690"/>
    </row>
    <row r="26293" spans="46:47">
      <c r="AT26293" s="690"/>
      <c r="AU26293" s="690"/>
    </row>
    <row r="26294" spans="46:47">
      <c r="AT26294" s="690"/>
      <c r="AU26294" s="690"/>
    </row>
    <row r="26295" spans="46:47">
      <c r="AT26295" s="690"/>
      <c r="AU26295" s="690"/>
    </row>
    <row r="26296" spans="46:47">
      <c r="AT26296" s="690"/>
      <c r="AU26296" s="690"/>
    </row>
    <row r="26297" spans="46:47">
      <c r="AT26297" s="690"/>
      <c r="AU26297" s="690"/>
    </row>
    <row r="26298" spans="46:47">
      <c r="AT26298" s="690"/>
      <c r="AU26298" s="690"/>
    </row>
    <row r="26299" spans="46:47">
      <c r="AT26299" s="690"/>
      <c r="AU26299" s="690"/>
    </row>
    <row r="26300" spans="46:47">
      <c r="AT26300" s="690"/>
      <c r="AU26300" s="690"/>
    </row>
    <row r="26301" spans="46:47">
      <c r="AT26301" s="690"/>
      <c r="AU26301" s="690"/>
    </row>
    <row r="26302" spans="46:47">
      <c r="AT26302" s="690"/>
      <c r="AU26302" s="690"/>
    </row>
    <row r="26303" spans="46:47">
      <c r="AT26303" s="690"/>
      <c r="AU26303" s="690"/>
    </row>
    <row r="26304" spans="46:47">
      <c r="AT26304" s="690"/>
      <c r="AU26304" s="690"/>
    </row>
    <row r="26305" spans="46:47">
      <c r="AT26305" s="690"/>
      <c r="AU26305" s="690"/>
    </row>
    <row r="26306" spans="46:47">
      <c r="AT26306" s="690"/>
      <c r="AU26306" s="690"/>
    </row>
    <row r="26307" spans="46:47">
      <c r="AT26307" s="690"/>
      <c r="AU26307" s="690"/>
    </row>
    <row r="26308" spans="46:47">
      <c r="AT26308" s="690"/>
      <c r="AU26308" s="690"/>
    </row>
    <row r="26309" spans="46:47">
      <c r="AT26309" s="690"/>
      <c r="AU26309" s="690"/>
    </row>
    <row r="26310" spans="46:47">
      <c r="AT26310" s="690"/>
      <c r="AU26310" s="690"/>
    </row>
    <row r="26311" spans="46:47">
      <c r="AT26311" s="690"/>
      <c r="AU26311" s="690"/>
    </row>
    <row r="26312" spans="46:47">
      <c r="AT26312" s="690"/>
      <c r="AU26312" s="690"/>
    </row>
    <row r="26313" spans="46:47">
      <c r="AT26313" s="690"/>
      <c r="AU26313" s="690"/>
    </row>
    <row r="26314" spans="46:47">
      <c r="AT26314" s="690"/>
      <c r="AU26314" s="690"/>
    </row>
    <row r="26315" spans="46:47">
      <c r="AT26315" s="690"/>
      <c r="AU26315" s="690"/>
    </row>
    <row r="26316" spans="46:47">
      <c r="AT26316" s="690"/>
      <c r="AU26316" s="690"/>
    </row>
    <row r="26317" spans="46:47">
      <c r="AT26317" s="690"/>
      <c r="AU26317" s="690"/>
    </row>
    <row r="26318" spans="46:47">
      <c r="AT26318" s="690"/>
      <c r="AU26318" s="690"/>
    </row>
    <row r="26319" spans="46:47">
      <c r="AT26319" s="690"/>
      <c r="AU26319" s="690"/>
    </row>
    <row r="26320" spans="46:47">
      <c r="AT26320" s="690"/>
      <c r="AU26320" s="690"/>
    </row>
    <row r="26321" spans="46:47">
      <c r="AT26321" s="690"/>
      <c r="AU26321" s="690"/>
    </row>
    <row r="26322" spans="46:47">
      <c r="AT26322" s="690"/>
      <c r="AU26322" s="690"/>
    </row>
    <row r="26323" spans="46:47">
      <c r="AT26323" s="690"/>
      <c r="AU26323" s="690"/>
    </row>
    <row r="26324" spans="46:47">
      <c r="AT26324" s="690"/>
      <c r="AU26324" s="690"/>
    </row>
    <row r="26325" spans="46:47">
      <c r="AT26325" s="690"/>
      <c r="AU26325" s="690"/>
    </row>
    <row r="26326" spans="46:47">
      <c r="AT26326" s="690"/>
      <c r="AU26326" s="690"/>
    </row>
    <row r="26327" spans="46:47">
      <c r="AT26327" s="690"/>
      <c r="AU26327" s="690"/>
    </row>
    <row r="26328" spans="46:47">
      <c r="AT26328" s="690"/>
      <c r="AU26328" s="690"/>
    </row>
    <row r="26329" spans="46:47">
      <c r="AT26329" s="690"/>
      <c r="AU26329" s="690"/>
    </row>
    <row r="26330" spans="46:47">
      <c r="AT26330" s="690"/>
      <c r="AU26330" s="690"/>
    </row>
    <row r="26331" spans="46:47">
      <c r="AT26331" s="690"/>
      <c r="AU26331" s="690"/>
    </row>
    <row r="26332" spans="46:47">
      <c r="AT26332" s="690"/>
      <c r="AU26332" s="690"/>
    </row>
    <row r="26333" spans="46:47">
      <c r="AT26333" s="690"/>
      <c r="AU26333" s="690"/>
    </row>
    <row r="26334" spans="46:47">
      <c r="AT26334" s="690"/>
      <c r="AU26334" s="690"/>
    </row>
    <row r="26335" spans="46:47">
      <c r="AT26335" s="690"/>
      <c r="AU26335" s="690"/>
    </row>
    <row r="26336" spans="46:47">
      <c r="AT26336" s="690"/>
      <c r="AU26336" s="690"/>
    </row>
    <row r="26337" spans="46:47">
      <c r="AT26337" s="690"/>
      <c r="AU26337" s="690"/>
    </row>
    <row r="26338" spans="46:47">
      <c r="AT26338" s="690"/>
      <c r="AU26338" s="690"/>
    </row>
    <row r="26339" spans="46:47">
      <c r="AT26339" s="690"/>
      <c r="AU26339" s="690"/>
    </row>
    <row r="26340" spans="46:47">
      <c r="AT26340" s="690"/>
      <c r="AU26340" s="690"/>
    </row>
    <row r="26341" spans="46:47">
      <c r="AT26341" s="690"/>
      <c r="AU26341" s="690"/>
    </row>
    <row r="26342" spans="46:47">
      <c r="AT26342" s="690"/>
      <c r="AU26342" s="690"/>
    </row>
    <row r="26343" spans="46:47">
      <c r="AT26343" s="690"/>
      <c r="AU26343" s="690"/>
    </row>
    <row r="26344" spans="46:47">
      <c r="AT26344" s="690"/>
      <c r="AU26344" s="690"/>
    </row>
    <row r="26345" spans="46:47">
      <c r="AT26345" s="690"/>
      <c r="AU26345" s="690"/>
    </row>
    <row r="26346" spans="46:47">
      <c r="AT26346" s="690"/>
      <c r="AU26346" s="690"/>
    </row>
    <row r="26347" spans="46:47">
      <c r="AT26347" s="690"/>
      <c r="AU26347" s="690"/>
    </row>
    <row r="26348" spans="46:47">
      <c r="AT26348" s="690"/>
      <c r="AU26348" s="690"/>
    </row>
    <row r="26349" spans="46:47">
      <c r="AT26349" s="690"/>
      <c r="AU26349" s="690"/>
    </row>
    <row r="26350" spans="46:47">
      <c r="AT26350" s="690"/>
      <c r="AU26350" s="690"/>
    </row>
    <row r="26351" spans="46:47">
      <c r="AT26351" s="690"/>
      <c r="AU26351" s="690"/>
    </row>
    <row r="26352" spans="46:47">
      <c r="AT26352" s="690"/>
      <c r="AU26352" s="690"/>
    </row>
    <row r="26353" spans="46:47">
      <c r="AT26353" s="690"/>
      <c r="AU26353" s="690"/>
    </row>
    <row r="26354" spans="46:47">
      <c r="AT26354" s="690"/>
      <c r="AU26354" s="690"/>
    </row>
    <row r="26355" spans="46:47">
      <c r="AT26355" s="690"/>
      <c r="AU26355" s="690"/>
    </row>
    <row r="26356" spans="46:47">
      <c r="AT26356" s="690"/>
      <c r="AU26356" s="690"/>
    </row>
    <row r="26357" spans="46:47">
      <c r="AT26357" s="690"/>
      <c r="AU26357" s="690"/>
    </row>
    <row r="26358" spans="46:47">
      <c r="AT26358" s="690"/>
      <c r="AU26358" s="690"/>
    </row>
    <row r="26359" spans="46:47">
      <c r="AT26359" s="690"/>
      <c r="AU26359" s="690"/>
    </row>
    <row r="26360" spans="46:47">
      <c r="AT26360" s="690"/>
      <c r="AU26360" s="690"/>
    </row>
    <row r="26361" spans="46:47">
      <c r="AT26361" s="690"/>
      <c r="AU26361" s="690"/>
    </row>
    <row r="26362" spans="46:47">
      <c r="AT26362" s="690"/>
      <c r="AU26362" s="690"/>
    </row>
    <row r="26363" spans="46:47">
      <c r="AT26363" s="690"/>
      <c r="AU26363" s="690"/>
    </row>
    <row r="26364" spans="46:47">
      <c r="AT26364" s="690"/>
      <c r="AU26364" s="690"/>
    </row>
    <row r="26365" spans="46:47">
      <c r="AT26365" s="690"/>
      <c r="AU26365" s="690"/>
    </row>
    <row r="26366" spans="46:47">
      <c r="AT26366" s="690"/>
      <c r="AU26366" s="690"/>
    </row>
    <row r="26367" spans="46:47">
      <c r="AT26367" s="690"/>
      <c r="AU26367" s="690"/>
    </row>
    <row r="26368" spans="46:47">
      <c r="AT26368" s="690"/>
      <c r="AU26368" s="690"/>
    </row>
    <row r="26369" spans="46:47">
      <c r="AT26369" s="690"/>
      <c r="AU26369" s="690"/>
    </row>
    <row r="26370" spans="46:47">
      <c r="AT26370" s="690"/>
      <c r="AU26370" s="690"/>
    </row>
    <row r="26371" spans="46:47">
      <c r="AT26371" s="690"/>
      <c r="AU26371" s="690"/>
    </row>
    <row r="26372" spans="46:47">
      <c r="AT26372" s="690"/>
      <c r="AU26372" s="690"/>
    </row>
    <row r="26373" spans="46:47">
      <c r="AT26373" s="690"/>
      <c r="AU26373" s="690"/>
    </row>
    <row r="26374" spans="46:47">
      <c r="AT26374" s="690"/>
      <c r="AU26374" s="690"/>
    </row>
    <row r="26375" spans="46:47">
      <c r="AT26375" s="690"/>
      <c r="AU26375" s="690"/>
    </row>
    <row r="26376" spans="46:47">
      <c r="AT26376" s="690"/>
      <c r="AU26376" s="690"/>
    </row>
    <row r="26377" spans="46:47">
      <c r="AT26377" s="690"/>
      <c r="AU26377" s="690"/>
    </row>
    <row r="26378" spans="46:47">
      <c r="AT26378" s="690"/>
      <c r="AU26378" s="690"/>
    </row>
    <row r="26379" spans="46:47">
      <c r="AT26379" s="690"/>
      <c r="AU26379" s="690"/>
    </row>
    <row r="26380" spans="46:47">
      <c r="AT26380" s="690"/>
      <c r="AU26380" s="690"/>
    </row>
    <row r="26381" spans="46:47">
      <c r="AT26381" s="690"/>
      <c r="AU26381" s="690"/>
    </row>
    <row r="26382" spans="46:47">
      <c r="AT26382" s="690"/>
      <c r="AU26382" s="690"/>
    </row>
    <row r="26383" spans="46:47">
      <c r="AT26383" s="690"/>
      <c r="AU26383" s="690"/>
    </row>
    <row r="26384" spans="46:47">
      <c r="AT26384" s="690"/>
      <c r="AU26384" s="690"/>
    </row>
    <row r="26385" spans="46:47">
      <c r="AT26385" s="690"/>
      <c r="AU26385" s="690"/>
    </row>
    <row r="26386" spans="46:47">
      <c r="AT26386" s="690"/>
      <c r="AU26386" s="690"/>
    </row>
    <row r="26387" spans="46:47">
      <c r="AT26387" s="690"/>
      <c r="AU26387" s="690"/>
    </row>
    <row r="26388" spans="46:47">
      <c r="AT26388" s="690"/>
      <c r="AU26388" s="690"/>
    </row>
    <row r="26389" spans="46:47">
      <c r="AT26389" s="690"/>
      <c r="AU26389" s="690"/>
    </row>
    <row r="26390" spans="46:47">
      <c r="AT26390" s="690"/>
      <c r="AU26390" s="690"/>
    </row>
    <row r="26391" spans="46:47">
      <c r="AT26391" s="690"/>
      <c r="AU26391" s="690"/>
    </row>
    <row r="26392" spans="46:47">
      <c r="AT26392" s="690"/>
      <c r="AU26392" s="690"/>
    </row>
    <row r="26393" spans="46:47">
      <c r="AT26393" s="690"/>
      <c r="AU26393" s="690"/>
    </row>
    <row r="26394" spans="46:47">
      <c r="AT26394" s="690"/>
      <c r="AU26394" s="690"/>
    </row>
    <row r="26395" spans="46:47">
      <c r="AT26395" s="690"/>
      <c r="AU26395" s="690"/>
    </row>
    <row r="26396" spans="46:47">
      <c r="AT26396" s="690"/>
      <c r="AU26396" s="690"/>
    </row>
    <row r="26397" spans="46:47">
      <c r="AT26397" s="690"/>
      <c r="AU26397" s="690"/>
    </row>
    <row r="26398" spans="46:47">
      <c r="AT26398" s="690"/>
      <c r="AU26398" s="690"/>
    </row>
    <row r="26399" spans="46:47">
      <c r="AT26399" s="690"/>
      <c r="AU26399" s="690"/>
    </row>
    <row r="26400" spans="46:47">
      <c r="AT26400" s="690"/>
      <c r="AU26400" s="690"/>
    </row>
    <row r="26401" spans="46:47">
      <c r="AT26401" s="690"/>
      <c r="AU26401" s="690"/>
    </row>
    <row r="26402" spans="46:47">
      <c r="AT26402" s="690"/>
      <c r="AU26402" s="690"/>
    </row>
    <row r="26403" spans="46:47">
      <c r="AT26403" s="690"/>
      <c r="AU26403" s="690"/>
    </row>
    <row r="26404" spans="46:47">
      <c r="AT26404" s="690"/>
      <c r="AU26404" s="690"/>
    </row>
    <row r="26405" spans="46:47">
      <c r="AT26405" s="690"/>
      <c r="AU26405" s="690"/>
    </row>
    <row r="26406" spans="46:47">
      <c r="AT26406" s="690"/>
      <c r="AU26406" s="690"/>
    </row>
    <row r="26407" spans="46:47">
      <c r="AT26407" s="690"/>
      <c r="AU26407" s="690"/>
    </row>
    <row r="26408" spans="46:47">
      <c r="AT26408" s="690"/>
      <c r="AU26408" s="690"/>
    </row>
    <row r="26409" spans="46:47">
      <c r="AT26409" s="690"/>
      <c r="AU26409" s="690"/>
    </row>
    <row r="26410" spans="46:47">
      <c r="AT26410" s="690"/>
      <c r="AU26410" s="690"/>
    </row>
    <row r="26411" spans="46:47">
      <c r="AT26411" s="690"/>
      <c r="AU26411" s="690"/>
    </row>
    <row r="26412" spans="46:47">
      <c r="AT26412" s="690"/>
      <c r="AU26412" s="690"/>
    </row>
    <row r="26413" spans="46:47">
      <c r="AT26413" s="690"/>
      <c r="AU26413" s="690"/>
    </row>
    <row r="26414" spans="46:47">
      <c r="AT26414" s="690"/>
      <c r="AU26414" s="690"/>
    </row>
    <row r="26415" spans="46:47">
      <c r="AT26415" s="690"/>
      <c r="AU26415" s="690"/>
    </row>
    <row r="26416" spans="46:47">
      <c r="AT26416" s="690"/>
      <c r="AU26416" s="690"/>
    </row>
    <row r="26417" spans="46:47">
      <c r="AT26417" s="690"/>
      <c r="AU26417" s="690"/>
    </row>
    <row r="26418" spans="46:47">
      <c r="AT26418" s="690"/>
      <c r="AU26418" s="690"/>
    </row>
    <row r="26419" spans="46:47">
      <c r="AT26419" s="690"/>
      <c r="AU26419" s="690"/>
    </row>
    <row r="26420" spans="46:47">
      <c r="AT26420" s="690"/>
      <c r="AU26420" s="690"/>
    </row>
    <row r="26421" spans="46:47">
      <c r="AT26421" s="690"/>
      <c r="AU26421" s="690"/>
    </row>
    <row r="26422" spans="46:47">
      <c r="AT26422" s="690"/>
      <c r="AU26422" s="690"/>
    </row>
    <row r="26423" spans="46:47">
      <c r="AT26423" s="690"/>
      <c r="AU26423" s="690"/>
    </row>
    <row r="26424" spans="46:47">
      <c r="AT26424" s="690"/>
      <c r="AU26424" s="690"/>
    </row>
    <row r="26425" spans="46:47">
      <c r="AT26425" s="690"/>
      <c r="AU26425" s="690"/>
    </row>
    <row r="26426" spans="46:47">
      <c r="AT26426" s="690"/>
      <c r="AU26426" s="690"/>
    </row>
    <row r="26427" spans="46:47">
      <c r="AT26427" s="690"/>
      <c r="AU26427" s="690"/>
    </row>
    <row r="26428" spans="46:47">
      <c r="AT26428" s="690"/>
      <c r="AU26428" s="690"/>
    </row>
    <row r="26429" spans="46:47">
      <c r="AT26429" s="690"/>
      <c r="AU26429" s="690"/>
    </row>
    <row r="26430" spans="46:47">
      <c r="AT26430" s="690"/>
      <c r="AU26430" s="690"/>
    </row>
    <row r="26431" spans="46:47">
      <c r="AT26431" s="690"/>
      <c r="AU26431" s="690"/>
    </row>
    <row r="26432" spans="46:47">
      <c r="AT26432" s="690"/>
      <c r="AU26432" s="690"/>
    </row>
    <row r="26433" spans="46:47">
      <c r="AT26433" s="690"/>
      <c r="AU26433" s="690"/>
    </row>
    <row r="26434" spans="46:47">
      <c r="AT26434" s="690"/>
      <c r="AU26434" s="690"/>
    </row>
    <row r="26435" spans="46:47">
      <c r="AT26435" s="690"/>
      <c r="AU26435" s="690"/>
    </row>
    <row r="26436" spans="46:47">
      <c r="AT26436" s="690"/>
      <c r="AU26436" s="690"/>
    </row>
    <row r="26437" spans="46:47">
      <c r="AT26437" s="690"/>
      <c r="AU26437" s="690"/>
    </row>
    <row r="26438" spans="46:47">
      <c r="AT26438" s="690"/>
      <c r="AU26438" s="690"/>
    </row>
    <row r="26439" spans="46:47">
      <c r="AT26439" s="690"/>
      <c r="AU26439" s="690"/>
    </row>
    <row r="26440" spans="46:47">
      <c r="AT26440" s="690"/>
      <c r="AU26440" s="690"/>
    </row>
    <row r="26441" spans="46:47">
      <c r="AT26441" s="690"/>
      <c r="AU26441" s="690"/>
    </row>
    <row r="26442" spans="46:47">
      <c r="AT26442" s="690"/>
      <c r="AU26442" s="690"/>
    </row>
    <row r="26443" spans="46:47">
      <c r="AT26443" s="690"/>
      <c r="AU26443" s="690"/>
    </row>
    <row r="26444" spans="46:47">
      <c r="AT26444" s="690"/>
      <c r="AU26444" s="690"/>
    </row>
    <row r="26445" spans="46:47">
      <c r="AT26445" s="690"/>
      <c r="AU26445" s="690"/>
    </row>
    <row r="26446" spans="46:47">
      <c r="AT26446" s="690"/>
      <c r="AU26446" s="690"/>
    </row>
    <row r="26447" spans="46:47">
      <c r="AT26447" s="690"/>
      <c r="AU26447" s="690"/>
    </row>
    <row r="26448" spans="46:47">
      <c r="AT26448" s="690"/>
      <c r="AU26448" s="690"/>
    </row>
    <row r="26449" spans="46:47">
      <c r="AT26449" s="690"/>
      <c r="AU26449" s="690"/>
    </row>
    <row r="26450" spans="46:47">
      <c r="AT26450" s="690"/>
      <c r="AU26450" s="690"/>
    </row>
    <row r="26451" spans="46:47">
      <c r="AT26451" s="690"/>
      <c r="AU26451" s="690"/>
    </row>
    <row r="26452" spans="46:47">
      <c r="AT26452" s="690"/>
      <c r="AU26452" s="690"/>
    </row>
    <row r="26453" spans="46:47">
      <c r="AT26453" s="690"/>
      <c r="AU26453" s="690"/>
    </row>
    <row r="26454" spans="46:47">
      <c r="AT26454" s="690"/>
      <c r="AU26454" s="690"/>
    </row>
    <row r="26455" spans="46:47">
      <c r="AT26455" s="690"/>
      <c r="AU26455" s="690"/>
    </row>
    <row r="26456" spans="46:47">
      <c r="AT26456" s="690"/>
      <c r="AU26456" s="690"/>
    </row>
    <row r="26457" spans="46:47">
      <c r="AT26457" s="690"/>
      <c r="AU26457" s="690"/>
    </row>
    <row r="26458" spans="46:47">
      <c r="AT26458" s="690"/>
      <c r="AU26458" s="690"/>
    </row>
    <row r="26459" spans="46:47">
      <c r="AT26459" s="690"/>
      <c r="AU26459" s="690"/>
    </row>
    <row r="26460" spans="46:47">
      <c r="AT26460" s="690"/>
      <c r="AU26460" s="690"/>
    </row>
    <row r="26461" spans="46:47">
      <c r="AT26461" s="690"/>
      <c r="AU26461" s="690"/>
    </row>
    <row r="26462" spans="46:47">
      <c r="AT26462" s="690"/>
      <c r="AU26462" s="690"/>
    </row>
    <row r="26463" spans="46:47">
      <c r="AT26463" s="690"/>
      <c r="AU26463" s="690"/>
    </row>
    <row r="26464" spans="46:47">
      <c r="AT26464" s="690"/>
      <c r="AU26464" s="690"/>
    </row>
    <row r="26465" spans="46:47">
      <c r="AT26465" s="690"/>
      <c r="AU26465" s="690"/>
    </row>
    <row r="26466" spans="46:47">
      <c r="AT26466" s="690"/>
      <c r="AU26466" s="690"/>
    </row>
    <row r="26467" spans="46:47">
      <c r="AT26467" s="690"/>
      <c r="AU26467" s="690"/>
    </row>
    <row r="26468" spans="46:47">
      <c r="AT26468" s="690"/>
      <c r="AU26468" s="690"/>
    </row>
    <row r="26469" spans="46:47">
      <c r="AT26469" s="690"/>
      <c r="AU26469" s="690"/>
    </row>
    <row r="26470" spans="46:47">
      <c r="AT26470" s="690"/>
      <c r="AU26470" s="690"/>
    </row>
    <row r="26471" spans="46:47">
      <c r="AT26471" s="690"/>
      <c r="AU26471" s="690"/>
    </row>
    <row r="26472" spans="46:47">
      <c r="AT26472" s="690"/>
      <c r="AU26472" s="690"/>
    </row>
    <row r="26473" spans="46:47">
      <c r="AT26473" s="690"/>
      <c r="AU26473" s="690"/>
    </row>
    <row r="26474" spans="46:47">
      <c r="AT26474" s="690"/>
      <c r="AU26474" s="690"/>
    </row>
    <row r="26475" spans="46:47">
      <c r="AT26475" s="690"/>
      <c r="AU26475" s="690"/>
    </row>
    <row r="26476" spans="46:47">
      <c r="AT26476" s="690"/>
      <c r="AU26476" s="690"/>
    </row>
    <row r="26477" spans="46:47">
      <c r="AT26477" s="690"/>
      <c r="AU26477" s="690"/>
    </row>
    <row r="26478" spans="46:47">
      <c r="AT26478" s="690"/>
      <c r="AU26478" s="690"/>
    </row>
    <row r="26479" spans="46:47">
      <c r="AT26479" s="690"/>
      <c r="AU26479" s="690"/>
    </row>
    <row r="26480" spans="46:47">
      <c r="AT26480" s="690"/>
      <c r="AU26480" s="690"/>
    </row>
    <row r="26481" spans="46:47">
      <c r="AT26481" s="690"/>
      <c r="AU26481" s="690"/>
    </row>
    <row r="26482" spans="46:47">
      <c r="AT26482" s="690"/>
      <c r="AU26482" s="690"/>
    </row>
    <row r="26483" spans="46:47">
      <c r="AT26483" s="690"/>
      <c r="AU26483" s="690"/>
    </row>
    <row r="26484" spans="46:47">
      <c r="AT26484" s="690"/>
      <c r="AU26484" s="690"/>
    </row>
    <row r="26485" spans="46:47">
      <c r="AT26485" s="690"/>
      <c r="AU26485" s="690"/>
    </row>
    <row r="26486" spans="46:47">
      <c r="AT26486" s="690"/>
      <c r="AU26486" s="690"/>
    </row>
    <row r="26487" spans="46:47">
      <c r="AT26487" s="690"/>
      <c r="AU26487" s="690"/>
    </row>
    <row r="26488" spans="46:47">
      <c r="AT26488" s="690"/>
      <c r="AU26488" s="690"/>
    </row>
    <row r="26489" spans="46:47">
      <c r="AT26489" s="690"/>
      <c r="AU26489" s="690"/>
    </row>
    <row r="26490" spans="46:47">
      <c r="AT26490" s="690"/>
      <c r="AU26490" s="690"/>
    </row>
    <row r="26491" spans="46:47">
      <c r="AT26491" s="690"/>
      <c r="AU26491" s="690"/>
    </row>
    <row r="26492" spans="46:47">
      <c r="AT26492" s="690"/>
      <c r="AU26492" s="690"/>
    </row>
    <row r="26493" spans="46:47">
      <c r="AT26493" s="690"/>
      <c r="AU26493" s="690"/>
    </row>
    <row r="26494" spans="46:47">
      <c r="AT26494" s="690"/>
      <c r="AU26494" s="690"/>
    </row>
    <row r="26495" spans="46:47">
      <c r="AT26495" s="690"/>
      <c r="AU26495" s="690"/>
    </row>
    <row r="26496" spans="46:47">
      <c r="AT26496" s="690"/>
      <c r="AU26496" s="690"/>
    </row>
    <row r="26497" spans="46:47">
      <c r="AT26497" s="690"/>
      <c r="AU26497" s="690"/>
    </row>
    <row r="26498" spans="46:47">
      <c r="AT26498" s="690"/>
      <c r="AU26498" s="690"/>
    </row>
    <row r="26499" spans="46:47">
      <c r="AT26499" s="690"/>
      <c r="AU26499" s="690"/>
    </row>
    <row r="26500" spans="46:47">
      <c r="AT26500" s="690"/>
      <c r="AU26500" s="690"/>
    </row>
    <row r="26501" spans="46:47">
      <c r="AT26501" s="690"/>
      <c r="AU26501" s="690"/>
    </row>
    <row r="26502" spans="46:47">
      <c r="AT26502" s="690"/>
      <c r="AU26502" s="690"/>
    </row>
    <row r="26503" spans="46:47">
      <c r="AT26503" s="690"/>
      <c r="AU26503" s="690"/>
    </row>
    <row r="26504" spans="46:47">
      <c r="AT26504" s="690"/>
      <c r="AU26504" s="690"/>
    </row>
    <row r="26505" spans="46:47">
      <c r="AT26505" s="690"/>
      <c r="AU26505" s="690"/>
    </row>
    <row r="26506" spans="46:47">
      <c r="AT26506" s="690"/>
      <c r="AU26506" s="690"/>
    </row>
    <row r="26507" spans="46:47">
      <c r="AT26507" s="690"/>
      <c r="AU26507" s="690"/>
    </row>
    <row r="26508" spans="46:47">
      <c r="AT26508" s="690"/>
      <c r="AU26508" s="690"/>
    </row>
    <row r="26509" spans="46:47">
      <c r="AT26509" s="690"/>
      <c r="AU26509" s="690"/>
    </row>
    <row r="26510" spans="46:47">
      <c r="AT26510" s="690"/>
      <c r="AU26510" s="690"/>
    </row>
    <row r="26511" spans="46:47">
      <c r="AT26511" s="690"/>
      <c r="AU26511" s="690"/>
    </row>
    <row r="26512" spans="46:47">
      <c r="AT26512" s="690"/>
      <c r="AU26512" s="690"/>
    </row>
    <row r="26513" spans="46:47">
      <c r="AT26513" s="690"/>
      <c r="AU26513" s="690"/>
    </row>
    <row r="26514" spans="46:47">
      <c r="AT26514" s="690"/>
      <c r="AU26514" s="690"/>
    </row>
    <row r="26515" spans="46:47">
      <c r="AT26515" s="690"/>
      <c r="AU26515" s="690"/>
    </row>
    <row r="26516" spans="46:47">
      <c r="AT26516" s="690"/>
      <c r="AU26516" s="690"/>
    </row>
    <row r="26517" spans="46:47">
      <c r="AT26517" s="690"/>
      <c r="AU26517" s="690"/>
    </row>
    <row r="26518" spans="46:47">
      <c r="AT26518" s="690"/>
      <c r="AU26518" s="690"/>
    </row>
    <row r="26519" spans="46:47">
      <c r="AT26519" s="690"/>
      <c r="AU26519" s="690"/>
    </row>
    <row r="26520" spans="46:47">
      <c r="AT26520" s="690"/>
      <c r="AU26520" s="690"/>
    </row>
    <row r="26521" spans="46:47">
      <c r="AT26521" s="690"/>
      <c r="AU26521" s="690"/>
    </row>
    <row r="26522" spans="46:47">
      <c r="AT26522" s="690"/>
      <c r="AU26522" s="690"/>
    </row>
    <row r="26523" spans="46:47">
      <c r="AT26523" s="690"/>
      <c r="AU26523" s="690"/>
    </row>
    <row r="26524" spans="46:47">
      <c r="AT26524" s="690"/>
      <c r="AU26524" s="690"/>
    </row>
    <row r="26525" spans="46:47">
      <c r="AT26525" s="690"/>
      <c r="AU26525" s="690"/>
    </row>
    <row r="26526" spans="46:47">
      <c r="AT26526" s="690"/>
      <c r="AU26526" s="690"/>
    </row>
    <row r="26527" spans="46:47">
      <c r="AT26527" s="690"/>
      <c r="AU26527" s="690"/>
    </row>
    <row r="26528" spans="46:47">
      <c r="AT26528" s="690"/>
      <c r="AU26528" s="690"/>
    </row>
    <row r="26529" spans="46:47">
      <c r="AT26529" s="690"/>
      <c r="AU26529" s="690"/>
    </row>
    <row r="26530" spans="46:47">
      <c r="AT26530" s="690"/>
      <c r="AU26530" s="690"/>
    </row>
    <row r="26531" spans="46:47">
      <c r="AT26531" s="690"/>
      <c r="AU26531" s="690"/>
    </row>
    <row r="26532" spans="46:47">
      <c r="AT26532" s="690"/>
      <c r="AU26532" s="690"/>
    </row>
    <row r="26533" spans="46:47">
      <c r="AT26533" s="690"/>
      <c r="AU26533" s="690"/>
    </row>
    <row r="26534" spans="46:47">
      <c r="AT26534" s="690"/>
      <c r="AU26534" s="690"/>
    </row>
    <row r="26535" spans="46:47">
      <c r="AT26535" s="690"/>
      <c r="AU26535" s="690"/>
    </row>
    <row r="26536" spans="46:47">
      <c r="AT26536" s="690"/>
      <c r="AU26536" s="690"/>
    </row>
    <row r="26537" spans="46:47">
      <c r="AT26537" s="690"/>
      <c r="AU26537" s="690"/>
    </row>
    <row r="26538" spans="46:47">
      <c r="AT26538" s="690"/>
      <c r="AU26538" s="690"/>
    </row>
    <row r="26539" spans="46:47">
      <c r="AT26539" s="690"/>
      <c r="AU26539" s="690"/>
    </row>
    <row r="26540" spans="46:47">
      <c r="AT26540" s="690"/>
      <c r="AU26540" s="690"/>
    </row>
    <row r="26541" spans="46:47">
      <c r="AT26541" s="690"/>
      <c r="AU26541" s="690"/>
    </row>
    <row r="26542" spans="46:47">
      <c r="AT26542" s="690"/>
      <c r="AU26542" s="690"/>
    </row>
    <row r="26543" spans="46:47">
      <c r="AT26543" s="690"/>
      <c r="AU26543" s="690"/>
    </row>
    <row r="26544" spans="46:47">
      <c r="AT26544" s="690"/>
      <c r="AU26544" s="690"/>
    </row>
    <row r="26545" spans="46:47">
      <c r="AT26545" s="690"/>
      <c r="AU26545" s="690"/>
    </row>
    <row r="26546" spans="46:47">
      <c r="AT26546" s="690"/>
      <c r="AU26546" s="690"/>
    </row>
    <row r="26547" spans="46:47">
      <c r="AT26547" s="690"/>
      <c r="AU26547" s="690"/>
    </row>
    <row r="26548" spans="46:47">
      <c r="AT26548" s="690"/>
      <c r="AU26548" s="690"/>
    </row>
    <row r="26549" spans="46:47">
      <c r="AT26549" s="690"/>
      <c r="AU26549" s="690"/>
    </row>
    <row r="26550" spans="46:47">
      <c r="AT26550" s="690"/>
      <c r="AU26550" s="690"/>
    </row>
    <row r="26551" spans="46:47">
      <c r="AT26551" s="690"/>
      <c r="AU26551" s="690"/>
    </row>
    <row r="26552" spans="46:47">
      <c r="AT26552" s="690"/>
      <c r="AU26552" s="690"/>
    </row>
    <row r="26553" spans="46:47">
      <c r="AT26553" s="690"/>
      <c r="AU26553" s="690"/>
    </row>
    <row r="26554" spans="46:47">
      <c r="AT26554" s="690"/>
      <c r="AU26554" s="690"/>
    </row>
    <row r="26555" spans="46:47">
      <c r="AT26555" s="690"/>
      <c r="AU26555" s="690"/>
    </row>
    <row r="26556" spans="46:47">
      <c r="AT26556" s="690"/>
      <c r="AU26556" s="690"/>
    </row>
    <row r="26557" spans="46:47">
      <c r="AT26557" s="690"/>
      <c r="AU26557" s="690"/>
    </row>
    <row r="26558" spans="46:47">
      <c r="AT26558" s="690"/>
      <c r="AU26558" s="690"/>
    </row>
    <row r="26559" spans="46:47">
      <c r="AT26559" s="690"/>
      <c r="AU26559" s="690"/>
    </row>
    <row r="26560" spans="46:47">
      <c r="AT26560" s="690"/>
      <c r="AU26560" s="690"/>
    </row>
    <row r="26561" spans="46:47">
      <c r="AT26561" s="690"/>
      <c r="AU26561" s="690"/>
    </row>
    <row r="26562" spans="46:47">
      <c r="AT26562" s="690"/>
      <c r="AU26562" s="690"/>
    </row>
    <row r="26563" spans="46:47">
      <c r="AT26563" s="690"/>
      <c r="AU26563" s="690"/>
    </row>
    <row r="26564" spans="46:47">
      <c r="AT26564" s="690"/>
      <c r="AU26564" s="690"/>
    </row>
    <row r="26565" spans="46:47">
      <c r="AT26565" s="690"/>
      <c r="AU26565" s="690"/>
    </row>
    <row r="26566" spans="46:47">
      <c r="AT26566" s="690"/>
      <c r="AU26566" s="690"/>
    </row>
    <row r="26567" spans="46:47">
      <c r="AT26567" s="690"/>
      <c r="AU26567" s="690"/>
    </row>
    <row r="26568" spans="46:47">
      <c r="AT26568" s="690"/>
      <c r="AU26568" s="690"/>
    </row>
    <row r="26569" spans="46:47">
      <c r="AT26569" s="690"/>
      <c r="AU26569" s="690"/>
    </row>
    <row r="26570" spans="46:47">
      <c r="AT26570" s="690"/>
      <c r="AU26570" s="690"/>
    </row>
    <row r="26571" spans="46:47">
      <c r="AT26571" s="690"/>
      <c r="AU26571" s="690"/>
    </row>
    <row r="26572" spans="46:47">
      <c r="AT26572" s="690"/>
      <c r="AU26572" s="690"/>
    </row>
    <row r="26573" spans="46:47">
      <c r="AT26573" s="690"/>
      <c r="AU26573" s="690"/>
    </row>
    <row r="26574" spans="46:47">
      <c r="AT26574" s="690"/>
      <c r="AU26574" s="690"/>
    </row>
    <row r="26575" spans="46:47">
      <c r="AT26575" s="690"/>
      <c r="AU26575" s="690"/>
    </row>
    <row r="26576" spans="46:47">
      <c r="AT26576" s="690"/>
      <c r="AU26576" s="690"/>
    </row>
    <row r="26577" spans="46:47">
      <c r="AT26577" s="690"/>
      <c r="AU26577" s="690"/>
    </row>
    <row r="26578" spans="46:47">
      <c r="AT26578" s="690"/>
      <c r="AU26578" s="690"/>
    </row>
    <row r="26579" spans="46:47">
      <c r="AT26579" s="690"/>
      <c r="AU26579" s="690"/>
    </row>
    <row r="26580" spans="46:47">
      <c r="AT26580" s="690"/>
      <c r="AU26580" s="690"/>
    </row>
    <row r="26581" spans="46:47">
      <c r="AT26581" s="690"/>
      <c r="AU26581" s="690"/>
    </row>
    <row r="26582" spans="46:47">
      <c r="AT26582" s="690"/>
      <c r="AU26582" s="690"/>
    </row>
    <row r="26583" spans="46:47">
      <c r="AT26583" s="690"/>
      <c r="AU26583" s="690"/>
    </row>
    <row r="26584" spans="46:47">
      <c r="AT26584" s="690"/>
      <c r="AU26584" s="690"/>
    </row>
    <row r="26585" spans="46:47">
      <c r="AT26585" s="690"/>
      <c r="AU26585" s="690"/>
    </row>
    <row r="26586" spans="46:47">
      <c r="AT26586" s="690"/>
      <c r="AU26586" s="690"/>
    </row>
    <row r="26587" spans="46:47">
      <c r="AT26587" s="690"/>
      <c r="AU26587" s="690"/>
    </row>
    <row r="26588" spans="46:47">
      <c r="AT26588" s="690"/>
      <c r="AU26588" s="690"/>
    </row>
    <row r="26589" spans="46:47">
      <c r="AT26589" s="690"/>
      <c r="AU26589" s="690"/>
    </row>
    <row r="26590" spans="46:47">
      <c r="AT26590" s="690"/>
      <c r="AU26590" s="690"/>
    </row>
    <row r="26591" spans="46:47">
      <c r="AT26591" s="690"/>
      <c r="AU26591" s="690"/>
    </row>
    <row r="26592" spans="46:47">
      <c r="AT26592" s="690"/>
      <c r="AU26592" s="690"/>
    </row>
    <row r="26593" spans="46:47">
      <c r="AT26593" s="690"/>
      <c r="AU26593" s="690"/>
    </row>
    <row r="26594" spans="46:47">
      <c r="AT26594" s="690"/>
      <c r="AU26594" s="690"/>
    </row>
    <row r="26595" spans="46:47">
      <c r="AT26595" s="690"/>
      <c r="AU26595" s="690"/>
    </row>
    <row r="26596" spans="46:47">
      <c r="AT26596" s="690"/>
      <c r="AU26596" s="690"/>
    </row>
    <row r="26597" spans="46:47">
      <c r="AT26597" s="690"/>
      <c r="AU26597" s="690"/>
    </row>
    <row r="26598" spans="46:47">
      <c r="AT26598" s="690"/>
      <c r="AU26598" s="690"/>
    </row>
    <row r="26599" spans="46:47">
      <c r="AT26599" s="690"/>
      <c r="AU26599" s="690"/>
    </row>
    <row r="26600" spans="46:47">
      <c r="AT26600" s="690"/>
      <c r="AU26600" s="690"/>
    </row>
    <row r="26601" spans="46:47">
      <c r="AT26601" s="690"/>
      <c r="AU26601" s="690"/>
    </row>
    <row r="26602" spans="46:47">
      <c r="AT26602" s="690"/>
      <c r="AU26602" s="690"/>
    </row>
    <row r="26603" spans="46:47">
      <c r="AT26603" s="690"/>
      <c r="AU26603" s="690"/>
    </row>
    <row r="26604" spans="46:47">
      <c r="AT26604" s="690"/>
      <c r="AU26604" s="690"/>
    </row>
    <row r="26605" spans="46:47">
      <c r="AT26605" s="690"/>
      <c r="AU26605" s="690"/>
    </row>
    <row r="26606" spans="46:47">
      <c r="AT26606" s="690"/>
      <c r="AU26606" s="690"/>
    </row>
    <row r="26607" spans="46:47">
      <c r="AT26607" s="690"/>
      <c r="AU26607" s="690"/>
    </row>
    <row r="26608" spans="46:47">
      <c r="AT26608" s="690"/>
      <c r="AU26608" s="690"/>
    </row>
    <row r="26609" spans="46:47">
      <c r="AT26609" s="690"/>
      <c r="AU26609" s="690"/>
    </row>
    <row r="26610" spans="46:47">
      <c r="AT26610" s="690"/>
      <c r="AU26610" s="690"/>
    </row>
    <row r="26611" spans="46:47">
      <c r="AT26611" s="690"/>
      <c r="AU26611" s="690"/>
    </row>
    <row r="26612" spans="46:47">
      <c r="AT26612" s="690"/>
      <c r="AU26612" s="690"/>
    </row>
    <row r="26613" spans="46:47">
      <c r="AT26613" s="690"/>
      <c r="AU26613" s="690"/>
    </row>
    <row r="26614" spans="46:47">
      <c r="AT26614" s="690"/>
      <c r="AU26614" s="690"/>
    </row>
    <row r="26615" spans="46:47">
      <c r="AT26615" s="690"/>
      <c r="AU26615" s="690"/>
    </row>
    <row r="26616" spans="46:47">
      <c r="AT26616" s="690"/>
      <c r="AU26616" s="690"/>
    </row>
    <row r="26617" spans="46:47">
      <c r="AT26617" s="690"/>
      <c r="AU26617" s="690"/>
    </row>
    <row r="26618" spans="46:47">
      <c r="AT26618" s="690"/>
      <c r="AU26618" s="690"/>
    </row>
    <row r="26619" spans="46:47">
      <c r="AT26619" s="690"/>
      <c r="AU26619" s="690"/>
    </row>
    <row r="26620" spans="46:47">
      <c r="AT26620" s="690"/>
      <c r="AU26620" s="690"/>
    </row>
    <row r="26621" spans="46:47">
      <c r="AT26621" s="690"/>
      <c r="AU26621" s="690"/>
    </row>
    <row r="26622" spans="46:47">
      <c r="AT26622" s="690"/>
      <c r="AU26622" s="690"/>
    </row>
    <row r="26623" spans="46:47">
      <c r="AT26623" s="690"/>
      <c r="AU26623" s="690"/>
    </row>
    <row r="26624" spans="46:47">
      <c r="AT26624" s="690"/>
      <c r="AU26624" s="690"/>
    </row>
    <row r="26625" spans="46:47">
      <c r="AT26625" s="690"/>
      <c r="AU26625" s="690"/>
    </row>
    <row r="26626" spans="46:47">
      <c r="AT26626" s="690"/>
      <c r="AU26626" s="690"/>
    </row>
    <row r="26627" spans="46:47">
      <c r="AT26627" s="690"/>
      <c r="AU26627" s="690"/>
    </row>
    <row r="26628" spans="46:47">
      <c r="AT26628" s="690"/>
      <c r="AU26628" s="690"/>
    </row>
    <row r="26629" spans="46:47">
      <c r="AT26629" s="690"/>
      <c r="AU26629" s="690"/>
    </row>
    <row r="26630" spans="46:47">
      <c r="AT26630" s="690"/>
      <c r="AU26630" s="690"/>
    </row>
    <row r="26631" spans="46:47">
      <c r="AT26631" s="690"/>
      <c r="AU26631" s="690"/>
    </row>
    <row r="26632" spans="46:47">
      <c r="AT26632" s="690"/>
      <c r="AU26632" s="690"/>
    </row>
    <row r="26633" spans="46:47">
      <c r="AT26633" s="690"/>
      <c r="AU26633" s="690"/>
    </row>
    <row r="26634" spans="46:47">
      <c r="AT26634" s="690"/>
      <c r="AU26634" s="690"/>
    </row>
    <row r="26635" spans="46:47">
      <c r="AT26635" s="690"/>
      <c r="AU26635" s="690"/>
    </row>
    <row r="26636" spans="46:47">
      <c r="AT26636" s="690"/>
      <c r="AU26636" s="690"/>
    </row>
    <row r="26637" spans="46:47">
      <c r="AT26637" s="690"/>
      <c r="AU26637" s="690"/>
    </row>
    <row r="26638" spans="46:47">
      <c r="AT26638" s="690"/>
      <c r="AU26638" s="690"/>
    </row>
    <row r="26639" spans="46:47">
      <c r="AT26639" s="690"/>
      <c r="AU26639" s="690"/>
    </row>
    <row r="26640" spans="46:47">
      <c r="AT26640" s="690"/>
      <c r="AU26640" s="690"/>
    </row>
    <row r="26641" spans="46:47">
      <c r="AT26641" s="690"/>
      <c r="AU26641" s="690"/>
    </row>
    <row r="26642" spans="46:47">
      <c r="AT26642" s="690"/>
      <c r="AU26642" s="690"/>
    </row>
    <row r="26643" spans="46:47">
      <c r="AT26643" s="690"/>
      <c r="AU26643" s="690"/>
    </row>
    <row r="26644" spans="46:47">
      <c r="AT26644" s="690"/>
      <c r="AU26644" s="690"/>
    </row>
    <row r="26645" spans="46:47">
      <c r="AT26645" s="690"/>
      <c r="AU26645" s="690"/>
    </row>
    <row r="26646" spans="46:47">
      <c r="AT26646" s="690"/>
      <c r="AU26646" s="690"/>
    </row>
    <row r="26647" spans="46:47">
      <c r="AT26647" s="690"/>
      <c r="AU26647" s="690"/>
    </row>
    <row r="26648" spans="46:47">
      <c r="AT26648" s="690"/>
      <c r="AU26648" s="690"/>
    </row>
    <row r="26649" spans="46:47">
      <c r="AT26649" s="690"/>
      <c r="AU26649" s="690"/>
    </row>
    <row r="26650" spans="46:47">
      <c r="AT26650" s="690"/>
      <c r="AU26650" s="690"/>
    </row>
    <row r="26651" spans="46:47">
      <c r="AT26651" s="690"/>
      <c r="AU26651" s="690"/>
    </row>
    <row r="26652" spans="46:47">
      <c r="AT26652" s="690"/>
      <c r="AU26652" s="690"/>
    </row>
    <row r="26653" spans="46:47">
      <c r="AT26653" s="690"/>
      <c r="AU26653" s="690"/>
    </row>
    <row r="26654" spans="46:47">
      <c r="AT26654" s="690"/>
      <c r="AU26654" s="690"/>
    </row>
    <row r="26655" spans="46:47">
      <c r="AT26655" s="690"/>
      <c r="AU26655" s="690"/>
    </row>
    <row r="26656" spans="46:47">
      <c r="AT26656" s="690"/>
      <c r="AU26656" s="690"/>
    </row>
    <row r="26657" spans="46:47">
      <c r="AT26657" s="690"/>
      <c r="AU26657" s="690"/>
    </row>
    <row r="26658" spans="46:47">
      <c r="AT26658" s="690"/>
      <c r="AU26658" s="690"/>
    </row>
    <row r="26659" spans="46:47">
      <c r="AT26659" s="690"/>
      <c r="AU26659" s="690"/>
    </row>
    <row r="26660" spans="46:47">
      <c r="AT26660" s="690"/>
      <c r="AU26660" s="690"/>
    </row>
    <row r="26661" spans="46:47">
      <c r="AT26661" s="690"/>
      <c r="AU26661" s="690"/>
    </row>
    <row r="26662" spans="46:47">
      <c r="AT26662" s="690"/>
      <c r="AU26662" s="690"/>
    </row>
    <row r="26663" spans="46:47">
      <c r="AT26663" s="690"/>
      <c r="AU26663" s="690"/>
    </row>
    <row r="26664" spans="46:47">
      <c r="AT26664" s="690"/>
      <c r="AU26664" s="690"/>
    </row>
    <row r="26665" spans="46:47">
      <c r="AT26665" s="690"/>
      <c r="AU26665" s="690"/>
    </row>
    <row r="26666" spans="46:47">
      <c r="AT26666" s="690"/>
      <c r="AU26666" s="690"/>
    </row>
    <row r="26667" spans="46:47">
      <c r="AT26667" s="690"/>
      <c r="AU26667" s="690"/>
    </row>
    <row r="26668" spans="46:47">
      <c r="AT26668" s="690"/>
      <c r="AU26668" s="690"/>
    </row>
    <row r="26669" spans="46:47">
      <c r="AT26669" s="690"/>
      <c r="AU26669" s="690"/>
    </row>
    <row r="26670" spans="46:47">
      <c r="AT26670" s="690"/>
      <c r="AU26670" s="690"/>
    </row>
    <row r="26671" spans="46:47">
      <c r="AT26671" s="690"/>
      <c r="AU26671" s="690"/>
    </row>
    <row r="26672" spans="46:47">
      <c r="AT26672" s="690"/>
      <c r="AU26672" s="690"/>
    </row>
    <row r="26673" spans="46:47">
      <c r="AT26673" s="690"/>
      <c r="AU26673" s="690"/>
    </row>
    <row r="26674" spans="46:47">
      <c r="AT26674" s="690"/>
      <c r="AU26674" s="690"/>
    </row>
    <row r="26675" spans="46:47">
      <c r="AT26675" s="690"/>
      <c r="AU26675" s="690"/>
    </row>
    <row r="26676" spans="46:47">
      <c r="AT26676" s="690"/>
      <c r="AU26676" s="690"/>
    </row>
    <row r="26677" spans="46:47">
      <c r="AT26677" s="690"/>
      <c r="AU26677" s="690"/>
    </row>
    <row r="26678" spans="46:47">
      <c r="AT26678" s="690"/>
      <c r="AU26678" s="690"/>
    </row>
    <row r="26679" spans="46:47">
      <c r="AT26679" s="690"/>
      <c r="AU26679" s="690"/>
    </row>
    <row r="26680" spans="46:47">
      <c r="AT26680" s="690"/>
      <c r="AU26680" s="690"/>
    </row>
    <row r="26681" spans="46:47">
      <c r="AT26681" s="690"/>
      <c r="AU26681" s="690"/>
    </row>
    <row r="26682" spans="46:47">
      <c r="AT26682" s="690"/>
      <c r="AU26682" s="690"/>
    </row>
    <row r="26683" spans="46:47">
      <c r="AT26683" s="690"/>
      <c r="AU26683" s="690"/>
    </row>
    <row r="26684" spans="46:47">
      <c r="AT26684" s="690"/>
      <c r="AU26684" s="690"/>
    </row>
    <row r="26685" spans="46:47">
      <c r="AT26685" s="690"/>
      <c r="AU26685" s="690"/>
    </row>
    <row r="26686" spans="46:47">
      <c r="AT26686" s="690"/>
      <c r="AU26686" s="690"/>
    </row>
    <row r="26687" spans="46:47">
      <c r="AT26687" s="690"/>
      <c r="AU26687" s="690"/>
    </row>
    <row r="26688" spans="46:47">
      <c r="AT26688" s="690"/>
      <c r="AU26688" s="690"/>
    </row>
    <row r="26689" spans="46:47">
      <c r="AT26689" s="690"/>
      <c r="AU26689" s="690"/>
    </row>
    <row r="26690" spans="46:47">
      <c r="AT26690" s="690"/>
      <c r="AU26690" s="690"/>
    </row>
    <row r="26691" spans="46:47">
      <c r="AT26691" s="690"/>
      <c r="AU26691" s="690"/>
    </row>
    <row r="26692" spans="46:47">
      <c r="AT26692" s="690"/>
      <c r="AU26692" s="690"/>
    </row>
    <row r="26693" spans="46:47">
      <c r="AT26693" s="690"/>
      <c r="AU26693" s="690"/>
    </row>
    <row r="26694" spans="46:47">
      <c r="AT26694" s="690"/>
      <c r="AU26694" s="690"/>
    </row>
    <row r="26695" spans="46:47">
      <c r="AT26695" s="690"/>
      <c r="AU26695" s="690"/>
    </row>
    <row r="26696" spans="46:47">
      <c r="AT26696" s="690"/>
      <c r="AU26696" s="690"/>
    </row>
    <row r="26697" spans="46:47">
      <c r="AT26697" s="690"/>
      <c r="AU26697" s="690"/>
    </row>
    <row r="26698" spans="46:47">
      <c r="AT26698" s="690"/>
      <c r="AU26698" s="690"/>
    </row>
    <row r="26699" spans="46:47">
      <c r="AT26699" s="690"/>
      <c r="AU26699" s="690"/>
    </row>
    <row r="26700" spans="46:47">
      <c r="AT26700" s="690"/>
      <c r="AU26700" s="690"/>
    </row>
    <row r="26701" spans="46:47">
      <c r="AT26701" s="690"/>
      <c r="AU26701" s="690"/>
    </row>
    <row r="26702" spans="46:47">
      <c r="AT26702" s="690"/>
      <c r="AU26702" s="690"/>
    </row>
    <row r="26703" spans="46:47">
      <c r="AT26703" s="690"/>
      <c r="AU26703" s="690"/>
    </row>
    <row r="26704" spans="46:47">
      <c r="AT26704" s="690"/>
      <c r="AU26704" s="690"/>
    </row>
    <row r="26705" spans="46:47">
      <c r="AT26705" s="690"/>
      <c r="AU26705" s="690"/>
    </row>
    <row r="26706" spans="46:47">
      <c r="AT26706" s="690"/>
      <c r="AU26706" s="690"/>
    </row>
    <row r="26707" spans="46:47">
      <c r="AT26707" s="690"/>
      <c r="AU26707" s="690"/>
    </row>
    <row r="26708" spans="46:47">
      <c r="AT26708" s="690"/>
      <c r="AU26708" s="690"/>
    </row>
    <row r="26709" spans="46:47">
      <c r="AT26709" s="690"/>
      <c r="AU26709" s="690"/>
    </row>
    <row r="26710" spans="46:47">
      <c r="AT26710" s="690"/>
      <c r="AU26710" s="690"/>
    </row>
    <row r="26711" spans="46:47">
      <c r="AT26711" s="690"/>
      <c r="AU26711" s="690"/>
    </row>
    <row r="26712" spans="46:47">
      <c r="AT26712" s="690"/>
      <c r="AU26712" s="690"/>
    </row>
    <row r="26713" spans="46:47">
      <c r="AT26713" s="690"/>
      <c r="AU26713" s="690"/>
    </row>
    <row r="26714" spans="46:47">
      <c r="AT26714" s="690"/>
      <c r="AU26714" s="690"/>
    </row>
    <row r="26715" spans="46:47">
      <c r="AT26715" s="690"/>
      <c r="AU26715" s="690"/>
    </row>
    <row r="26716" spans="46:47">
      <c r="AT26716" s="690"/>
      <c r="AU26716" s="690"/>
    </row>
    <row r="26717" spans="46:47">
      <c r="AT26717" s="690"/>
      <c r="AU26717" s="690"/>
    </row>
    <row r="26718" spans="46:47">
      <c r="AT26718" s="690"/>
      <c r="AU26718" s="690"/>
    </row>
    <row r="26719" spans="46:47">
      <c r="AT26719" s="690"/>
      <c r="AU26719" s="690"/>
    </row>
    <row r="26720" spans="46:47">
      <c r="AT26720" s="690"/>
      <c r="AU26720" s="690"/>
    </row>
    <row r="26721" spans="46:47">
      <c r="AT26721" s="690"/>
      <c r="AU26721" s="690"/>
    </row>
    <row r="26722" spans="46:47">
      <c r="AT26722" s="690"/>
      <c r="AU26722" s="690"/>
    </row>
    <row r="26723" spans="46:47">
      <c r="AT26723" s="690"/>
      <c r="AU26723" s="690"/>
    </row>
    <row r="26724" spans="46:47">
      <c r="AT26724" s="690"/>
      <c r="AU26724" s="690"/>
    </row>
    <row r="26725" spans="46:47">
      <c r="AT26725" s="690"/>
      <c r="AU26725" s="690"/>
    </row>
    <row r="26726" spans="46:47">
      <c r="AT26726" s="690"/>
      <c r="AU26726" s="690"/>
    </row>
    <row r="26727" spans="46:47">
      <c r="AT26727" s="690"/>
      <c r="AU26727" s="690"/>
    </row>
    <row r="26728" spans="46:47">
      <c r="AT26728" s="690"/>
      <c r="AU26728" s="690"/>
    </row>
    <row r="26729" spans="46:47">
      <c r="AT26729" s="690"/>
      <c r="AU26729" s="690"/>
    </row>
    <row r="26730" spans="46:47">
      <c r="AT26730" s="690"/>
      <c r="AU26730" s="690"/>
    </row>
    <row r="26731" spans="46:47">
      <c r="AT26731" s="690"/>
      <c r="AU26731" s="690"/>
    </row>
    <row r="26732" spans="46:47">
      <c r="AT26732" s="690"/>
      <c r="AU26732" s="690"/>
    </row>
    <row r="26733" spans="46:47">
      <c r="AT26733" s="690"/>
      <c r="AU26733" s="690"/>
    </row>
    <row r="26734" spans="46:47">
      <c r="AT26734" s="690"/>
      <c r="AU26734" s="690"/>
    </row>
    <row r="26735" spans="46:47">
      <c r="AT26735" s="690"/>
      <c r="AU26735" s="690"/>
    </row>
    <row r="26736" spans="46:47">
      <c r="AT26736" s="690"/>
      <c r="AU26736" s="690"/>
    </row>
    <row r="26737" spans="46:47">
      <c r="AT26737" s="690"/>
      <c r="AU26737" s="690"/>
    </row>
    <row r="26738" spans="46:47">
      <c r="AT26738" s="690"/>
      <c r="AU26738" s="690"/>
    </row>
    <row r="26739" spans="46:47">
      <c r="AT26739" s="690"/>
      <c r="AU26739" s="690"/>
    </row>
    <row r="26740" spans="46:47">
      <c r="AT26740" s="690"/>
      <c r="AU26740" s="690"/>
    </row>
    <row r="26741" spans="46:47">
      <c r="AT26741" s="690"/>
      <c r="AU26741" s="690"/>
    </row>
    <row r="26742" spans="46:47">
      <c r="AT26742" s="690"/>
      <c r="AU26742" s="690"/>
    </row>
    <row r="26743" spans="46:47">
      <c r="AT26743" s="690"/>
      <c r="AU26743" s="690"/>
    </row>
    <row r="26744" spans="46:47">
      <c r="AT26744" s="690"/>
      <c r="AU26744" s="690"/>
    </row>
    <row r="26745" spans="46:47">
      <c r="AT26745" s="690"/>
      <c r="AU26745" s="690"/>
    </row>
    <row r="26746" spans="46:47">
      <c r="AT26746" s="690"/>
      <c r="AU26746" s="690"/>
    </row>
    <row r="26747" spans="46:47">
      <c r="AT26747" s="690"/>
      <c r="AU26747" s="690"/>
    </row>
    <row r="26748" spans="46:47">
      <c r="AT26748" s="690"/>
      <c r="AU26748" s="690"/>
    </row>
    <row r="26749" spans="46:47">
      <c r="AT26749" s="690"/>
      <c r="AU26749" s="690"/>
    </row>
    <row r="26750" spans="46:47">
      <c r="AT26750" s="690"/>
      <c r="AU26750" s="690"/>
    </row>
    <row r="26751" spans="46:47">
      <c r="AT26751" s="690"/>
      <c r="AU26751" s="690"/>
    </row>
    <row r="26752" spans="46:47">
      <c r="AT26752" s="690"/>
      <c r="AU26752" s="690"/>
    </row>
    <row r="26753" spans="46:47">
      <c r="AT26753" s="690"/>
      <c r="AU26753" s="690"/>
    </row>
    <row r="26754" spans="46:47">
      <c r="AT26754" s="690"/>
      <c r="AU26754" s="690"/>
    </row>
    <row r="26755" spans="46:47">
      <c r="AT26755" s="690"/>
      <c r="AU26755" s="690"/>
    </row>
    <row r="26756" spans="46:47">
      <c r="AT26756" s="690"/>
      <c r="AU26756" s="690"/>
    </row>
    <row r="26757" spans="46:47">
      <c r="AT26757" s="690"/>
      <c r="AU26757" s="690"/>
    </row>
    <row r="26758" spans="46:47">
      <c r="AT26758" s="690"/>
      <c r="AU26758" s="690"/>
    </row>
    <row r="26759" spans="46:47">
      <c r="AT26759" s="690"/>
      <c r="AU26759" s="690"/>
    </row>
    <row r="26760" spans="46:47">
      <c r="AT26760" s="690"/>
      <c r="AU26760" s="690"/>
    </row>
    <row r="26761" spans="46:47">
      <c r="AT26761" s="690"/>
      <c r="AU26761" s="690"/>
    </row>
    <row r="26762" spans="46:47">
      <c r="AT26762" s="690"/>
      <c r="AU26762" s="690"/>
    </row>
    <row r="26763" spans="46:47">
      <c r="AT26763" s="690"/>
      <c r="AU26763" s="690"/>
    </row>
    <row r="26764" spans="46:47">
      <c r="AT26764" s="690"/>
      <c r="AU26764" s="690"/>
    </row>
    <row r="26765" spans="46:47">
      <c r="AT26765" s="690"/>
      <c r="AU26765" s="690"/>
    </row>
    <row r="26766" spans="46:47">
      <c r="AT26766" s="690"/>
      <c r="AU26766" s="690"/>
    </row>
    <row r="26767" spans="46:47">
      <c r="AT26767" s="690"/>
      <c r="AU26767" s="690"/>
    </row>
    <row r="26768" spans="46:47">
      <c r="AT26768" s="690"/>
      <c r="AU26768" s="690"/>
    </row>
    <row r="26769" spans="46:47">
      <c r="AT26769" s="690"/>
      <c r="AU26769" s="690"/>
    </row>
    <row r="26770" spans="46:47">
      <c r="AT26770" s="690"/>
      <c r="AU26770" s="690"/>
    </row>
    <row r="26771" spans="46:47">
      <c r="AT26771" s="690"/>
      <c r="AU26771" s="690"/>
    </row>
    <row r="26772" spans="46:47">
      <c r="AT26772" s="690"/>
      <c r="AU26772" s="690"/>
    </row>
    <row r="26773" spans="46:47">
      <c r="AT26773" s="690"/>
      <c r="AU26773" s="690"/>
    </row>
    <row r="26774" spans="46:47">
      <c r="AT26774" s="690"/>
      <c r="AU26774" s="690"/>
    </row>
    <row r="26775" spans="46:47">
      <c r="AT26775" s="690"/>
      <c r="AU26775" s="690"/>
    </row>
    <row r="26776" spans="46:47">
      <c r="AT26776" s="690"/>
      <c r="AU26776" s="690"/>
    </row>
    <row r="26777" spans="46:47">
      <c r="AT26777" s="690"/>
      <c r="AU26777" s="690"/>
    </row>
    <row r="26778" spans="46:47">
      <c r="AT26778" s="690"/>
      <c r="AU26778" s="690"/>
    </row>
    <row r="26779" spans="46:47">
      <c r="AT26779" s="690"/>
      <c r="AU26779" s="690"/>
    </row>
    <row r="26780" spans="46:47">
      <c r="AT26780" s="690"/>
      <c r="AU26780" s="690"/>
    </row>
    <row r="26781" spans="46:47">
      <c r="AT26781" s="690"/>
      <c r="AU26781" s="690"/>
    </row>
    <row r="26782" spans="46:47">
      <c r="AT26782" s="690"/>
      <c r="AU26782" s="690"/>
    </row>
    <row r="26783" spans="46:47">
      <c r="AT26783" s="690"/>
      <c r="AU26783" s="690"/>
    </row>
    <row r="26784" spans="46:47">
      <c r="AT26784" s="690"/>
      <c r="AU26784" s="690"/>
    </row>
    <row r="26785" spans="46:47">
      <c r="AT26785" s="690"/>
      <c r="AU26785" s="690"/>
    </row>
    <row r="26786" spans="46:47">
      <c r="AT26786" s="690"/>
      <c r="AU26786" s="690"/>
    </row>
    <row r="26787" spans="46:47">
      <c r="AT26787" s="690"/>
      <c r="AU26787" s="690"/>
    </row>
    <row r="26788" spans="46:47">
      <c r="AT26788" s="690"/>
      <c r="AU26788" s="690"/>
    </row>
    <row r="26789" spans="46:47">
      <c r="AT26789" s="690"/>
      <c r="AU26789" s="690"/>
    </row>
    <row r="26790" spans="46:47">
      <c r="AT26790" s="690"/>
      <c r="AU26790" s="690"/>
    </row>
    <row r="26791" spans="46:47">
      <c r="AT26791" s="690"/>
      <c r="AU26791" s="690"/>
    </row>
    <row r="26792" spans="46:47">
      <c r="AT26792" s="690"/>
      <c r="AU26792" s="690"/>
    </row>
    <row r="26793" spans="46:47">
      <c r="AT26793" s="690"/>
      <c r="AU26793" s="690"/>
    </row>
    <row r="26794" spans="46:47">
      <c r="AT26794" s="690"/>
      <c r="AU26794" s="690"/>
    </row>
    <row r="26795" spans="46:47">
      <c r="AT26795" s="690"/>
      <c r="AU26795" s="690"/>
    </row>
    <row r="26796" spans="46:47">
      <c r="AT26796" s="690"/>
      <c r="AU26796" s="690"/>
    </row>
    <row r="26797" spans="46:47">
      <c r="AT26797" s="690"/>
      <c r="AU26797" s="690"/>
    </row>
    <row r="26798" spans="46:47">
      <c r="AT26798" s="690"/>
      <c r="AU26798" s="690"/>
    </row>
    <row r="26799" spans="46:47">
      <c r="AT26799" s="690"/>
      <c r="AU26799" s="690"/>
    </row>
    <row r="26800" spans="46:47">
      <c r="AT26800" s="690"/>
      <c r="AU26800" s="690"/>
    </row>
    <row r="26801" spans="46:47">
      <c r="AT26801" s="690"/>
      <c r="AU26801" s="690"/>
    </row>
    <row r="26802" spans="46:47">
      <c r="AT26802" s="690"/>
      <c r="AU26802" s="690"/>
    </row>
    <row r="26803" spans="46:47">
      <c r="AT26803" s="690"/>
      <c r="AU26803" s="690"/>
    </row>
    <row r="26804" spans="46:47">
      <c r="AT26804" s="690"/>
      <c r="AU26804" s="690"/>
    </row>
    <row r="26805" spans="46:47">
      <c r="AT26805" s="690"/>
      <c r="AU26805" s="690"/>
    </row>
    <row r="26806" spans="46:47">
      <c r="AT26806" s="690"/>
      <c r="AU26806" s="690"/>
    </row>
    <row r="26807" spans="46:47">
      <c r="AT26807" s="690"/>
      <c r="AU26807" s="690"/>
    </row>
    <row r="26808" spans="46:47">
      <c r="AT26808" s="690"/>
      <c r="AU26808" s="690"/>
    </row>
    <row r="26809" spans="46:47">
      <c r="AT26809" s="690"/>
      <c r="AU26809" s="690"/>
    </row>
    <row r="26810" spans="46:47">
      <c r="AT26810" s="690"/>
      <c r="AU26810" s="690"/>
    </row>
    <row r="26811" spans="46:47">
      <c r="AT26811" s="690"/>
      <c r="AU26811" s="690"/>
    </row>
    <row r="26812" spans="46:47">
      <c r="AT26812" s="690"/>
      <c r="AU26812" s="690"/>
    </row>
    <row r="26813" spans="46:47">
      <c r="AT26813" s="690"/>
      <c r="AU26813" s="690"/>
    </row>
    <row r="26814" spans="46:47">
      <c r="AT26814" s="690"/>
      <c r="AU26814" s="690"/>
    </row>
    <row r="26815" spans="46:47">
      <c r="AT26815" s="690"/>
      <c r="AU26815" s="690"/>
    </row>
    <row r="26816" spans="46:47">
      <c r="AT26816" s="690"/>
      <c r="AU26816" s="690"/>
    </row>
    <row r="26817" spans="46:47">
      <c r="AT26817" s="690"/>
      <c r="AU26817" s="690"/>
    </row>
    <row r="26818" spans="46:47">
      <c r="AT26818" s="690"/>
      <c r="AU26818" s="690"/>
    </row>
    <row r="26819" spans="46:47">
      <c r="AT26819" s="690"/>
      <c r="AU26819" s="690"/>
    </row>
    <row r="26820" spans="46:47">
      <c r="AT26820" s="690"/>
      <c r="AU26820" s="690"/>
    </row>
    <row r="26821" spans="46:47">
      <c r="AT26821" s="690"/>
      <c r="AU26821" s="690"/>
    </row>
    <row r="26822" spans="46:47">
      <c r="AT26822" s="690"/>
      <c r="AU26822" s="690"/>
    </row>
    <row r="26823" spans="46:47">
      <c r="AT26823" s="690"/>
      <c r="AU26823" s="690"/>
    </row>
    <row r="26824" spans="46:47">
      <c r="AT26824" s="690"/>
      <c r="AU26824" s="690"/>
    </row>
    <row r="26825" spans="46:47">
      <c r="AT26825" s="690"/>
      <c r="AU26825" s="690"/>
    </row>
    <row r="26826" spans="46:47">
      <c r="AT26826" s="690"/>
      <c r="AU26826" s="690"/>
    </row>
    <row r="26827" spans="46:47">
      <c r="AT26827" s="690"/>
      <c r="AU26827" s="690"/>
    </row>
    <row r="26828" spans="46:47">
      <c r="AT26828" s="690"/>
      <c r="AU26828" s="690"/>
    </row>
    <row r="26829" spans="46:47">
      <c r="AT26829" s="690"/>
      <c r="AU26829" s="690"/>
    </row>
    <row r="26830" spans="46:47">
      <c r="AT26830" s="690"/>
      <c r="AU26830" s="690"/>
    </row>
    <row r="26831" spans="46:47">
      <c r="AT26831" s="690"/>
      <c r="AU26831" s="690"/>
    </row>
    <row r="26832" spans="46:47">
      <c r="AT26832" s="690"/>
      <c r="AU26832" s="690"/>
    </row>
    <row r="26833" spans="46:47">
      <c r="AT26833" s="690"/>
      <c r="AU26833" s="690"/>
    </row>
    <row r="26834" spans="46:47">
      <c r="AT26834" s="690"/>
      <c r="AU26834" s="690"/>
    </row>
    <row r="26835" spans="46:47">
      <c r="AT26835" s="690"/>
      <c r="AU26835" s="690"/>
    </row>
    <row r="26836" spans="46:47">
      <c r="AT26836" s="690"/>
      <c r="AU26836" s="690"/>
    </row>
    <row r="26837" spans="46:47">
      <c r="AT26837" s="690"/>
      <c r="AU26837" s="690"/>
    </row>
    <row r="26838" spans="46:47">
      <c r="AT26838" s="690"/>
      <c r="AU26838" s="690"/>
    </row>
    <row r="26839" spans="46:47">
      <c r="AT26839" s="690"/>
      <c r="AU26839" s="690"/>
    </row>
    <row r="26840" spans="46:47">
      <c r="AT26840" s="690"/>
      <c r="AU26840" s="690"/>
    </row>
    <row r="26841" spans="46:47">
      <c r="AT26841" s="690"/>
      <c r="AU26841" s="690"/>
    </row>
    <row r="26842" spans="46:47">
      <c r="AT26842" s="690"/>
      <c r="AU26842" s="690"/>
    </row>
    <row r="26843" spans="46:47">
      <c r="AT26843" s="690"/>
      <c r="AU26843" s="690"/>
    </row>
    <row r="26844" spans="46:47">
      <c r="AT26844" s="690"/>
      <c r="AU26844" s="690"/>
    </row>
    <row r="26845" spans="46:47">
      <c r="AT26845" s="690"/>
      <c r="AU26845" s="690"/>
    </row>
    <row r="26846" spans="46:47">
      <c r="AT26846" s="690"/>
      <c r="AU26846" s="690"/>
    </row>
    <row r="26847" spans="46:47">
      <c r="AT26847" s="690"/>
      <c r="AU26847" s="690"/>
    </row>
    <row r="26848" spans="46:47">
      <c r="AT26848" s="690"/>
      <c r="AU26848" s="690"/>
    </row>
    <row r="26849" spans="46:47">
      <c r="AT26849" s="690"/>
      <c r="AU26849" s="690"/>
    </row>
    <row r="26850" spans="46:47">
      <c r="AT26850" s="690"/>
      <c r="AU26850" s="690"/>
    </row>
    <row r="26851" spans="46:47">
      <c r="AT26851" s="690"/>
      <c r="AU26851" s="690"/>
    </row>
    <row r="26852" spans="46:47">
      <c r="AT26852" s="690"/>
      <c r="AU26852" s="690"/>
    </row>
    <row r="26853" spans="46:47">
      <c r="AT26853" s="690"/>
      <c r="AU26853" s="690"/>
    </row>
    <row r="26854" spans="46:47">
      <c r="AT26854" s="690"/>
      <c r="AU26854" s="690"/>
    </row>
    <row r="26855" spans="46:47">
      <c r="AT26855" s="690"/>
      <c r="AU26855" s="690"/>
    </row>
    <row r="26856" spans="46:47">
      <c r="AT26856" s="690"/>
      <c r="AU26856" s="690"/>
    </row>
    <row r="26857" spans="46:47">
      <c r="AT26857" s="690"/>
      <c r="AU26857" s="690"/>
    </row>
    <row r="26858" spans="46:47">
      <c r="AT26858" s="690"/>
      <c r="AU26858" s="690"/>
    </row>
    <row r="26859" spans="46:47">
      <c r="AT26859" s="690"/>
      <c r="AU26859" s="690"/>
    </row>
    <row r="26860" spans="46:47">
      <c r="AT26860" s="690"/>
      <c r="AU26860" s="690"/>
    </row>
    <row r="26861" spans="46:47">
      <c r="AT26861" s="690"/>
      <c r="AU26861" s="690"/>
    </row>
    <row r="26862" spans="46:47">
      <c r="AT26862" s="690"/>
      <c r="AU26862" s="690"/>
    </row>
    <row r="26863" spans="46:47">
      <c r="AT26863" s="690"/>
      <c r="AU26863" s="690"/>
    </row>
    <row r="26864" spans="46:47">
      <c r="AT26864" s="690"/>
      <c r="AU26864" s="690"/>
    </row>
    <row r="26865" spans="46:47">
      <c r="AT26865" s="690"/>
      <c r="AU26865" s="690"/>
    </row>
    <row r="26866" spans="46:47">
      <c r="AT26866" s="690"/>
      <c r="AU26866" s="690"/>
    </row>
    <row r="26867" spans="46:47">
      <c r="AT26867" s="690"/>
      <c r="AU26867" s="690"/>
    </row>
    <row r="26868" spans="46:47">
      <c r="AT26868" s="690"/>
      <c r="AU26868" s="690"/>
    </row>
    <row r="26869" spans="46:47">
      <c r="AT26869" s="690"/>
      <c r="AU26869" s="690"/>
    </row>
    <row r="26870" spans="46:47">
      <c r="AT26870" s="690"/>
      <c r="AU26870" s="690"/>
    </row>
    <row r="26871" spans="46:47">
      <c r="AT26871" s="690"/>
      <c r="AU26871" s="690"/>
    </row>
    <row r="26872" spans="46:47">
      <c r="AT26872" s="690"/>
      <c r="AU26872" s="690"/>
    </row>
    <row r="26873" spans="46:47">
      <c r="AT26873" s="690"/>
      <c r="AU26873" s="690"/>
    </row>
    <row r="26874" spans="46:47">
      <c r="AT26874" s="690"/>
      <c r="AU26874" s="690"/>
    </row>
    <row r="26875" spans="46:47">
      <c r="AT26875" s="690"/>
      <c r="AU26875" s="690"/>
    </row>
    <row r="26876" spans="46:47">
      <c r="AT26876" s="690"/>
      <c r="AU26876" s="690"/>
    </row>
    <row r="26877" spans="46:47">
      <c r="AT26877" s="690"/>
      <c r="AU26877" s="690"/>
    </row>
    <row r="26878" spans="46:47">
      <c r="AT26878" s="690"/>
      <c r="AU26878" s="690"/>
    </row>
    <row r="26879" spans="46:47">
      <c r="AT26879" s="690"/>
      <c r="AU26879" s="690"/>
    </row>
    <row r="26880" spans="46:47">
      <c r="AT26880" s="690"/>
      <c r="AU26880" s="690"/>
    </row>
    <row r="26881" spans="46:47">
      <c r="AT26881" s="690"/>
      <c r="AU26881" s="690"/>
    </row>
    <row r="26882" spans="46:47">
      <c r="AT26882" s="690"/>
      <c r="AU26882" s="690"/>
    </row>
    <row r="26883" spans="46:47">
      <c r="AT26883" s="690"/>
      <c r="AU26883" s="690"/>
    </row>
    <row r="26884" spans="46:47">
      <c r="AT26884" s="690"/>
      <c r="AU26884" s="690"/>
    </row>
    <row r="26885" spans="46:47">
      <c r="AT26885" s="690"/>
      <c r="AU26885" s="690"/>
    </row>
    <row r="26886" spans="46:47">
      <c r="AT26886" s="690"/>
      <c r="AU26886" s="690"/>
    </row>
    <row r="26887" spans="46:47">
      <c r="AT26887" s="690"/>
      <c r="AU26887" s="690"/>
    </row>
    <row r="26888" spans="46:47">
      <c r="AT26888" s="690"/>
      <c r="AU26888" s="690"/>
    </row>
    <row r="26889" spans="46:47">
      <c r="AT26889" s="690"/>
      <c r="AU26889" s="690"/>
    </row>
    <row r="26890" spans="46:47">
      <c r="AT26890" s="690"/>
      <c r="AU26890" s="690"/>
    </row>
    <row r="26891" spans="46:47">
      <c r="AT26891" s="690"/>
      <c r="AU26891" s="690"/>
    </row>
    <row r="26892" spans="46:47">
      <c r="AT26892" s="690"/>
      <c r="AU26892" s="690"/>
    </row>
    <row r="26893" spans="46:47">
      <c r="AT26893" s="690"/>
      <c r="AU26893" s="690"/>
    </row>
    <row r="26894" spans="46:47">
      <c r="AT26894" s="690"/>
      <c r="AU26894" s="690"/>
    </row>
    <row r="26895" spans="46:47">
      <c r="AT26895" s="690"/>
      <c r="AU26895" s="690"/>
    </row>
    <row r="26896" spans="46:47">
      <c r="AT26896" s="690"/>
      <c r="AU26896" s="690"/>
    </row>
    <row r="26897" spans="46:47">
      <c r="AT26897" s="690"/>
      <c r="AU26897" s="690"/>
    </row>
    <row r="26898" spans="46:47">
      <c r="AT26898" s="690"/>
      <c r="AU26898" s="690"/>
    </row>
    <row r="26899" spans="46:47">
      <c r="AT26899" s="690"/>
      <c r="AU26899" s="690"/>
    </row>
    <row r="26900" spans="46:47">
      <c r="AT26900" s="690"/>
      <c r="AU26900" s="690"/>
    </row>
    <row r="26901" spans="46:47">
      <c r="AT26901" s="690"/>
      <c r="AU26901" s="690"/>
    </row>
    <row r="26902" spans="46:47">
      <c r="AT26902" s="690"/>
      <c r="AU26902" s="690"/>
    </row>
    <row r="26903" spans="46:47">
      <c r="AT26903" s="690"/>
      <c r="AU26903" s="690"/>
    </row>
    <row r="26904" spans="46:47">
      <c r="AT26904" s="690"/>
      <c r="AU26904" s="690"/>
    </row>
    <row r="26905" spans="46:47">
      <c r="AT26905" s="690"/>
      <c r="AU26905" s="690"/>
    </row>
    <row r="26906" spans="46:47">
      <c r="AT26906" s="690"/>
      <c r="AU26906" s="690"/>
    </row>
    <row r="26907" spans="46:47">
      <c r="AT26907" s="690"/>
      <c r="AU26907" s="690"/>
    </row>
    <row r="26908" spans="46:47">
      <c r="AT26908" s="690"/>
      <c r="AU26908" s="690"/>
    </row>
    <row r="26909" spans="46:47">
      <c r="AT26909" s="690"/>
      <c r="AU26909" s="690"/>
    </row>
    <row r="26910" spans="46:47">
      <c r="AT26910" s="690"/>
      <c r="AU26910" s="690"/>
    </row>
    <row r="26911" spans="46:47">
      <c r="AT26911" s="690"/>
      <c r="AU26911" s="690"/>
    </row>
    <row r="26912" spans="46:47">
      <c r="AT26912" s="690"/>
      <c r="AU26912" s="690"/>
    </row>
    <row r="26913" spans="46:47">
      <c r="AT26913" s="690"/>
      <c r="AU26913" s="690"/>
    </row>
    <row r="26914" spans="46:47">
      <c r="AT26914" s="690"/>
      <c r="AU26914" s="690"/>
    </row>
    <row r="26915" spans="46:47">
      <c r="AT26915" s="690"/>
      <c r="AU26915" s="690"/>
    </row>
    <row r="26916" spans="46:47">
      <c r="AT26916" s="690"/>
      <c r="AU26916" s="690"/>
    </row>
    <row r="26917" spans="46:47">
      <c r="AT26917" s="690"/>
      <c r="AU26917" s="690"/>
    </row>
    <row r="26918" spans="46:47">
      <c r="AT26918" s="690"/>
      <c r="AU26918" s="690"/>
    </row>
    <row r="26919" spans="46:47">
      <c r="AT26919" s="690"/>
      <c r="AU26919" s="690"/>
    </row>
    <row r="26920" spans="46:47">
      <c r="AT26920" s="690"/>
      <c r="AU26920" s="690"/>
    </row>
    <row r="26921" spans="46:47">
      <c r="AT26921" s="690"/>
      <c r="AU26921" s="690"/>
    </row>
    <row r="26922" spans="46:47">
      <c r="AT26922" s="690"/>
      <c r="AU26922" s="690"/>
    </row>
    <row r="26923" spans="46:47">
      <c r="AT26923" s="690"/>
      <c r="AU26923" s="690"/>
    </row>
    <row r="26924" spans="46:47">
      <c r="AT26924" s="690"/>
      <c r="AU26924" s="690"/>
    </row>
    <row r="26925" spans="46:47">
      <c r="AT26925" s="690"/>
      <c r="AU26925" s="690"/>
    </row>
    <row r="26926" spans="46:47">
      <c r="AT26926" s="690"/>
      <c r="AU26926" s="690"/>
    </row>
    <row r="26927" spans="46:47">
      <c r="AT26927" s="690"/>
      <c r="AU26927" s="690"/>
    </row>
    <row r="26928" spans="46:47">
      <c r="AT26928" s="690"/>
      <c r="AU26928" s="690"/>
    </row>
    <row r="26929" spans="46:47">
      <c r="AT26929" s="690"/>
      <c r="AU26929" s="690"/>
    </row>
    <row r="26930" spans="46:47">
      <c r="AT26930" s="690"/>
      <c r="AU26930" s="690"/>
    </row>
    <row r="26931" spans="46:47">
      <c r="AT26931" s="690"/>
      <c r="AU26931" s="690"/>
    </row>
    <row r="26932" spans="46:47">
      <c r="AT26932" s="690"/>
      <c r="AU26932" s="690"/>
    </row>
    <row r="26933" spans="46:47">
      <c r="AT26933" s="690"/>
      <c r="AU26933" s="690"/>
    </row>
    <row r="26934" spans="46:47">
      <c r="AT26934" s="690"/>
      <c r="AU26934" s="690"/>
    </row>
    <row r="26935" spans="46:47">
      <c r="AT26935" s="690"/>
      <c r="AU26935" s="690"/>
    </row>
    <row r="26936" spans="46:47">
      <c r="AT26936" s="690"/>
      <c r="AU26936" s="690"/>
    </row>
    <row r="26937" spans="46:47">
      <c r="AT26937" s="690"/>
      <c r="AU26937" s="690"/>
    </row>
    <row r="26938" spans="46:47">
      <c r="AT26938" s="690"/>
      <c r="AU26938" s="690"/>
    </row>
    <row r="26939" spans="46:47">
      <c r="AT26939" s="690"/>
      <c r="AU26939" s="690"/>
    </row>
    <row r="26940" spans="46:47">
      <c r="AT26940" s="690"/>
      <c r="AU26940" s="690"/>
    </row>
    <row r="26941" spans="46:47">
      <c r="AT26941" s="690"/>
      <c r="AU26941" s="690"/>
    </row>
    <row r="26942" spans="46:47">
      <c r="AT26942" s="690"/>
      <c r="AU26942" s="690"/>
    </row>
    <row r="26943" spans="46:47">
      <c r="AT26943" s="690"/>
      <c r="AU26943" s="690"/>
    </row>
    <row r="26944" spans="46:47">
      <c r="AT26944" s="690"/>
      <c r="AU26944" s="690"/>
    </row>
    <row r="26945" spans="46:47">
      <c r="AT26945" s="690"/>
      <c r="AU26945" s="690"/>
    </row>
    <row r="26946" spans="46:47">
      <c r="AT26946" s="690"/>
      <c r="AU26946" s="690"/>
    </row>
    <row r="26947" spans="46:47">
      <c r="AT26947" s="690"/>
      <c r="AU26947" s="690"/>
    </row>
    <row r="26948" spans="46:47">
      <c r="AT26948" s="690"/>
      <c r="AU26948" s="690"/>
    </row>
    <row r="26949" spans="46:47">
      <c r="AT26949" s="690"/>
      <c r="AU26949" s="690"/>
    </row>
    <row r="26950" spans="46:47">
      <c r="AT26950" s="690"/>
      <c r="AU26950" s="690"/>
    </row>
    <row r="26951" spans="46:47">
      <c r="AT26951" s="690"/>
      <c r="AU26951" s="690"/>
    </row>
    <row r="26952" spans="46:47">
      <c r="AT26952" s="690"/>
      <c r="AU26952" s="690"/>
    </row>
    <row r="26953" spans="46:47">
      <c r="AT26953" s="690"/>
      <c r="AU26953" s="690"/>
    </row>
    <row r="26954" spans="46:47">
      <c r="AT26954" s="690"/>
      <c r="AU26954" s="690"/>
    </row>
    <row r="26955" spans="46:47">
      <c r="AT26955" s="690"/>
      <c r="AU26955" s="690"/>
    </row>
    <row r="26956" spans="46:47">
      <c r="AT26956" s="690"/>
      <c r="AU26956" s="690"/>
    </row>
    <row r="26957" spans="46:47">
      <c r="AT26957" s="690"/>
      <c r="AU26957" s="690"/>
    </row>
    <row r="26958" spans="46:47">
      <c r="AT26958" s="690"/>
      <c r="AU26958" s="690"/>
    </row>
    <row r="26959" spans="46:47">
      <c r="AT26959" s="690"/>
      <c r="AU26959" s="690"/>
    </row>
    <row r="26960" spans="46:47">
      <c r="AT26960" s="690"/>
      <c r="AU26960" s="690"/>
    </row>
    <row r="26961" spans="46:47">
      <c r="AT26961" s="690"/>
      <c r="AU26961" s="690"/>
    </row>
    <row r="26962" spans="46:47">
      <c r="AT26962" s="690"/>
      <c r="AU26962" s="690"/>
    </row>
    <row r="26963" spans="46:47">
      <c r="AT26963" s="690"/>
      <c r="AU26963" s="690"/>
    </row>
    <row r="26964" spans="46:47">
      <c r="AT26964" s="690"/>
      <c r="AU26964" s="690"/>
    </row>
    <row r="26965" spans="46:47">
      <c r="AT26965" s="690"/>
      <c r="AU26965" s="690"/>
    </row>
    <row r="26966" spans="46:47">
      <c r="AT26966" s="690"/>
      <c r="AU26966" s="690"/>
    </row>
    <row r="26967" spans="46:47">
      <c r="AT26967" s="690"/>
      <c r="AU26967" s="690"/>
    </row>
    <row r="26968" spans="46:47">
      <c r="AT26968" s="690"/>
      <c r="AU26968" s="690"/>
    </row>
    <row r="26969" spans="46:47">
      <c r="AT26969" s="690"/>
      <c r="AU26969" s="690"/>
    </row>
    <row r="26970" spans="46:47">
      <c r="AT26970" s="690"/>
      <c r="AU26970" s="690"/>
    </row>
    <row r="26971" spans="46:47">
      <c r="AT26971" s="690"/>
      <c r="AU26971" s="690"/>
    </row>
    <row r="26972" spans="46:47">
      <c r="AT26972" s="690"/>
      <c r="AU26972" s="690"/>
    </row>
    <row r="26973" spans="46:47">
      <c r="AT26973" s="690"/>
      <c r="AU26973" s="690"/>
    </row>
    <row r="26974" spans="46:47">
      <c r="AT26974" s="690"/>
      <c r="AU26974" s="690"/>
    </row>
    <row r="26975" spans="46:47">
      <c r="AT26975" s="690"/>
      <c r="AU26975" s="690"/>
    </row>
    <row r="26976" spans="46:47">
      <c r="AT26976" s="690"/>
      <c r="AU26976" s="690"/>
    </row>
    <row r="26977" spans="46:47">
      <c r="AT26977" s="690"/>
      <c r="AU26977" s="690"/>
    </row>
    <row r="26978" spans="46:47">
      <c r="AT26978" s="690"/>
      <c r="AU26978" s="690"/>
    </row>
    <row r="26979" spans="46:47">
      <c r="AT26979" s="690"/>
      <c r="AU26979" s="690"/>
    </row>
    <row r="26980" spans="46:47">
      <c r="AT26980" s="690"/>
      <c r="AU26980" s="690"/>
    </row>
    <row r="26981" spans="46:47">
      <c r="AT26981" s="690"/>
      <c r="AU26981" s="690"/>
    </row>
    <row r="26982" spans="46:47">
      <c r="AT26982" s="690"/>
      <c r="AU26982" s="690"/>
    </row>
    <row r="26983" spans="46:47">
      <c r="AT26983" s="690"/>
      <c r="AU26983" s="690"/>
    </row>
    <row r="26984" spans="46:47">
      <c r="AT26984" s="690"/>
      <c r="AU26984" s="690"/>
    </row>
    <row r="26985" spans="46:47">
      <c r="AT26985" s="690"/>
      <c r="AU26985" s="690"/>
    </row>
    <row r="26986" spans="46:47">
      <c r="AT26986" s="690"/>
      <c r="AU26986" s="690"/>
    </row>
    <row r="26987" spans="46:47">
      <c r="AT26987" s="690"/>
      <c r="AU26987" s="690"/>
    </row>
    <row r="26988" spans="46:47">
      <c r="AT26988" s="690"/>
      <c r="AU26988" s="690"/>
    </row>
    <row r="26989" spans="46:47">
      <c r="AT26989" s="690"/>
      <c r="AU26989" s="690"/>
    </row>
    <row r="26990" spans="46:47">
      <c r="AT26990" s="690"/>
      <c r="AU26990" s="690"/>
    </row>
    <row r="26991" spans="46:47">
      <c r="AT26991" s="690"/>
      <c r="AU26991" s="690"/>
    </row>
    <row r="26992" spans="46:47">
      <c r="AT26992" s="690"/>
      <c r="AU26992" s="690"/>
    </row>
    <row r="26993" spans="46:47">
      <c r="AT26993" s="690"/>
      <c r="AU26993" s="690"/>
    </row>
    <row r="26994" spans="46:47">
      <c r="AT26994" s="690"/>
      <c r="AU26994" s="690"/>
    </row>
    <row r="26995" spans="46:47">
      <c r="AT26995" s="690"/>
      <c r="AU26995" s="690"/>
    </row>
    <row r="26996" spans="46:47">
      <c r="AT26996" s="690"/>
      <c r="AU26996" s="690"/>
    </row>
    <row r="26997" spans="46:47">
      <c r="AT26997" s="690"/>
      <c r="AU26997" s="690"/>
    </row>
    <row r="26998" spans="46:47">
      <c r="AT26998" s="690"/>
      <c r="AU26998" s="690"/>
    </row>
    <row r="26999" spans="46:47">
      <c r="AT26999" s="690"/>
      <c r="AU26999" s="690"/>
    </row>
    <row r="27000" spans="46:47">
      <c r="AT27000" s="690"/>
      <c r="AU27000" s="690"/>
    </row>
    <row r="27001" spans="46:47">
      <c r="AT27001" s="690"/>
      <c r="AU27001" s="690"/>
    </row>
    <row r="27002" spans="46:47">
      <c r="AT27002" s="690"/>
      <c r="AU27002" s="690"/>
    </row>
    <row r="27003" spans="46:47">
      <c r="AT27003" s="690"/>
      <c r="AU27003" s="690"/>
    </row>
    <row r="27004" spans="46:47">
      <c r="AT27004" s="690"/>
      <c r="AU27004" s="690"/>
    </row>
    <row r="27005" spans="46:47">
      <c r="AT27005" s="690"/>
      <c r="AU27005" s="690"/>
    </row>
    <row r="27006" spans="46:47">
      <c r="AT27006" s="690"/>
      <c r="AU27006" s="690"/>
    </row>
    <row r="27007" spans="46:47">
      <c r="AT27007" s="690"/>
      <c r="AU27007" s="690"/>
    </row>
    <row r="27008" spans="46:47">
      <c r="AT27008" s="690"/>
      <c r="AU27008" s="690"/>
    </row>
    <row r="27009" spans="46:47">
      <c r="AT27009" s="690"/>
      <c r="AU27009" s="690"/>
    </row>
    <row r="27010" spans="46:47">
      <c r="AT27010" s="690"/>
      <c r="AU27010" s="690"/>
    </row>
    <row r="27011" spans="46:47">
      <c r="AT27011" s="690"/>
      <c r="AU27011" s="690"/>
    </row>
    <row r="27012" spans="46:47">
      <c r="AT27012" s="690"/>
      <c r="AU27012" s="690"/>
    </row>
    <row r="27013" spans="46:47">
      <c r="AT27013" s="690"/>
      <c r="AU27013" s="690"/>
    </row>
    <row r="27014" spans="46:47">
      <c r="AT27014" s="690"/>
      <c r="AU27014" s="690"/>
    </row>
    <row r="27015" spans="46:47">
      <c r="AT27015" s="690"/>
      <c r="AU27015" s="690"/>
    </row>
    <row r="27016" spans="46:47">
      <c r="AT27016" s="690"/>
      <c r="AU27016" s="690"/>
    </row>
    <row r="27017" spans="46:47">
      <c r="AT27017" s="690"/>
      <c r="AU27017" s="690"/>
    </row>
    <row r="27018" spans="46:47">
      <c r="AT27018" s="690"/>
      <c r="AU27018" s="690"/>
    </row>
    <row r="27019" spans="46:47">
      <c r="AT27019" s="690"/>
      <c r="AU27019" s="690"/>
    </row>
    <row r="27020" spans="46:47">
      <c r="AT27020" s="690"/>
      <c r="AU27020" s="690"/>
    </row>
    <row r="27021" spans="46:47">
      <c r="AT27021" s="690"/>
      <c r="AU27021" s="690"/>
    </row>
    <row r="27022" spans="46:47">
      <c r="AT27022" s="690"/>
      <c r="AU27022" s="690"/>
    </row>
    <row r="27023" spans="46:47">
      <c r="AT27023" s="690"/>
      <c r="AU27023" s="690"/>
    </row>
    <row r="27024" spans="46:47">
      <c r="AT27024" s="690"/>
      <c r="AU27024" s="690"/>
    </row>
    <row r="27025" spans="46:47">
      <c r="AT27025" s="690"/>
      <c r="AU27025" s="690"/>
    </row>
    <row r="27026" spans="46:47">
      <c r="AT27026" s="690"/>
      <c r="AU27026" s="690"/>
    </row>
    <row r="27027" spans="46:47">
      <c r="AT27027" s="690"/>
      <c r="AU27027" s="690"/>
    </row>
    <row r="27028" spans="46:47">
      <c r="AT27028" s="690"/>
      <c r="AU27028" s="690"/>
    </row>
    <row r="27029" spans="46:47">
      <c r="AT27029" s="690"/>
      <c r="AU27029" s="690"/>
    </row>
    <row r="27030" spans="46:47">
      <c r="AT27030" s="690"/>
      <c r="AU27030" s="690"/>
    </row>
    <row r="27031" spans="46:47">
      <c r="AT27031" s="690"/>
      <c r="AU27031" s="690"/>
    </row>
    <row r="27032" spans="46:47">
      <c r="AT27032" s="690"/>
      <c r="AU27032" s="690"/>
    </row>
    <row r="27033" spans="46:47">
      <c r="AT27033" s="690"/>
      <c r="AU27033" s="690"/>
    </row>
    <row r="27034" spans="46:47">
      <c r="AT27034" s="690"/>
      <c r="AU27034" s="690"/>
    </row>
    <row r="27035" spans="46:47">
      <c r="AT27035" s="690"/>
      <c r="AU27035" s="690"/>
    </row>
    <row r="27036" spans="46:47">
      <c r="AT27036" s="690"/>
      <c r="AU27036" s="690"/>
    </row>
    <row r="27037" spans="46:47">
      <c r="AT27037" s="690"/>
      <c r="AU27037" s="690"/>
    </row>
    <row r="27038" spans="46:47">
      <c r="AT27038" s="690"/>
      <c r="AU27038" s="690"/>
    </row>
    <row r="27039" spans="46:47">
      <c r="AT27039" s="690"/>
      <c r="AU27039" s="690"/>
    </row>
    <row r="27040" spans="46:47">
      <c r="AT27040" s="690"/>
      <c r="AU27040" s="690"/>
    </row>
    <row r="27041" spans="46:47">
      <c r="AT27041" s="690"/>
      <c r="AU27041" s="690"/>
    </row>
    <row r="27042" spans="46:47">
      <c r="AT27042" s="690"/>
      <c r="AU27042" s="690"/>
    </row>
    <row r="27043" spans="46:47">
      <c r="AT27043" s="690"/>
      <c r="AU27043" s="690"/>
    </row>
    <row r="27044" spans="46:47">
      <c r="AT27044" s="690"/>
      <c r="AU27044" s="690"/>
    </row>
    <row r="27045" spans="46:47">
      <c r="AT27045" s="690"/>
      <c r="AU27045" s="690"/>
    </row>
    <row r="27046" spans="46:47">
      <c r="AT27046" s="690"/>
      <c r="AU27046" s="690"/>
    </row>
    <row r="27047" spans="46:47">
      <c r="AT27047" s="690"/>
      <c r="AU27047" s="690"/>
    </row>
    <row r="27048" spans="46:47">
      <c r="AT27048" s="690"/>
      <c r="AU27048" s="690"/>
    </row>
    <row r="27049" spans="46:47">
      <c r="AT27049" s="690"/>
      <c r="AU27049" s="690"/>
    </row>
    <row r="27050" spans="46:47">
      <c r="AT27050" s="690"/>
      <c r="AU27050" s="690"/>
    </row>
    <row r="27051" spans="46:47">
      <c r="AT27051" s="690"/>
      <c r="AU27051" s="690"/>
    </row>
    <row r="27052" spans="46:47">
      <c r="AT27052" s="690"/>
      <c r="AU27052" s="690"/>
    </row>
    <row r="27053" spans="46:47">
      <c r="AT27053" s="690"/>
      <c r="AU27053" s="690"/>
    </row>
    <row r="27054" spans="46:47">
      <c r="AT27054" s="690"/>
      <c r="AU27054" s="690"/>
    </row>
    <row r="27055" spans="46:47">
      <c r="AT27055" s="690"/>
      <c r="AU27055" s="690"/>
    </row>
    <row r="27056" spans="46:47">
      <c r="AT27056" s="690"/>
      <c r="AU27056" s="690"/>
    </row>
    <row r="27057" spans="46:47">
      <c r="AT27057" s="690"/>
      <c r="AU27057" s="690"/>
    </row>
    <row r="27058" spans="46:47">
      <c r="AT27058" s="690"/>
      <c r="AU27058" s="690"/>
    </row>
    <row r="27059" spans="46:47">
      <c r="AT27059" s="690"/>
      <c r="AU27059" s="690"/>
    </row>
    <row r="27060" spans="46:47">
      <c r="AT27060" s="690"/>
      <c r="AU27060" s="690"/>
    </row>
    <row r="27061" spans="46:47">
      <c r="AT27061" s="690"/>
      <c r="AU27061" s="690"/>
    </row>
    <row r="27062" spans="46:47">
      <c r="AT27062" s="690"/>
      <c r="AU27062" s="690"/>
    </row>
    <row r="27063" spans="46:47">
      <c r="AT27063" s="690"/>
      <c r="AU27063" s="690"/>
    </row>
    <row r="27064" spans="46:47">
      <c r="AT27064" s="690"/>
      <c r="AU27064" s="690"/>
    </row>
    <row r="27065" spans="46:47">
      <c r="AT27065" s="690"/>
      <c r="AU27065" s="690"/>
    </row>
    <row r="27066" spans="46:47">
      <c r="AT27066" s="690"/>
      <c r="AU27066" s="690"/>
    </row>
    <row r="27067" spans="46:47">
      <c r="AT27067" s="690"/>
      <c r="AU27067" s="690"/>
    </row>
    <row r="27068" spans="46:47">
      <c r="AT27068" s="690"/>
      <c r="AU27068" s="690"/>
    </row>
    <row r="27069" spans="46:47">
      <c r="AT27069" s="690"/>
      <c r="AU27069" s="690"/>
    </row>
    <row r="27070" spans="46:47">
      <c r="AT27070" s="690"/>
      <c r="AU27070" s="690"/>
    </row>
    <row r="27071" spans="46:47">
      <c r="AT27071" s="690"/>
      <c r="AU27071" s="690"/>
    </row>
    <row r="27072" spans="46:47">
      <c r="AT27072" s="690"/>
      <c r="AU27072" s="690"/>
    </row>
    <row r="27073" spans="46:47">
      <c r="AT27073" s="690"/>
      <c r="AU27073" s="690"/>
    </row>
    <row r="27074" spans="46:47">
      <c r="AT27074" s="690"/>
      <c r="AU27074" s="690"/>
    </row>
    <row r="27075" spans="46:47">
      <c r="AT27075" s="690"/>
      <c r="AU27075" s="690"/>
    </row>
    <row r="27076" spans="46:47">
      <c r="AT27076" s="690"/>
      <c r="AU27076" s="690"/>
    </row>
    <row r="27077" spans="46:47">
      <c r="AT27077" s="690"/>
      <c r="AU27077" s="690"/>
    </row>
    <row r="27078" spans="46:47">
      <c r="AT27078" s="690"/>
      <c r="AU27078" s="690"/>
    </row>
    <row r="27079" spans="46:47">
      <c r="AT27079" s="690"/>
      <c r="AU27079" s="690"/>
    </row>
    <row r="27080" spans="46:47">
      <c r="AT27080" s="690"/>
      <c r="AU27080" s="690"/>
    </row>
    <row r="27081" spans="46:47">
      <c r="AT27081" s="690"/>
      <c r="AU27081" s="690"/>
    </row>
    <row r="27082" spans="46:47">
      <c r="AT27082" s="690"/>
      <c r="AU27082" s="690"/>
    </row>
    <row r="27083" spans="46:47">
      <c r="AT27083" s="690"/>
      <c r="AU27083" s="690"/>
    </row>
    <row r="27084" spans="46:47">
      <c r="AT27084" s="690"/>
      <c r="AU27084" s="690"/>
    </row>
    <row r="27085" spans="46:47">
      <c r="AT27085" s="690"/>
      <c r="AU27085" s="690"/>
    </row>
    <row r="27086" spans="46:47">
      <c r="AT27086" s="690"/>
      <c r="AU27086" s="690"/>
    </row>
    <row r="27087" spans="46:47">
      <c r="AT27087" s="690"/>
      <c r="AU27087" s="690"/>
    </row>
    <row r="27088" spans="46:47">
      <c r="AT27088" s="690"/>
      <c r="AU27088" s="690"/>
    </row>
    <row r="27089" spans="46:47">
      <c r="AT27089" s="690"/>
      <c r="AU27089" s="690"/>
    </row>
    <row r="27090" spans="46:47">
      <c r="AT27090" s="690"/>
      <c r="AU27090" s="690"/>
    </row>
    <row r="27091" spans="46:47">
      <c r="AT27091" s="690"/>
      <c r="AU27091" s="690"/>
    </row>
    <row r="27092" spans="46:47">
      <c r="AT27092" s="690"/>
      <c r="AU27092" s="690"/>
    </row>
    <row r="27093" spans="46:47">
      <c r="AT27093" s="690"/>
      <c r="AU27093" s="690"/>
    </row>
    <row r="27094" spans="46:47">
      <c r="AT27094" s="690"/>
      <c r="AU27094" s="690"/>
    </row>
    <row r="27095" spans="46:47">
      <c r="AT27095" s="690"/>
      <c r="AU27095" s="690"/>
    </row>
    <row r="27096" spans="46:47">
      <c r="AT27096" s="690"/>
      <c r="AU27096" s="690"/>
    </row>
    <row r="27097" spans="46:47">
      <c r="AT27097" s="690"/>
      <c r="AU27097" s="690"/>
    </row>
    <row r="27098" spans="46:47">
      <c r="AT27098" s="690"/>
      <c r="AU27098" s="690"/>
    </row>
    <row r="27099" spans="46:47">
      <c r="AT27099" s="690"/>
      <c r="AU27099" s="690"/>
    </row>
    <row r="27100" spans="46:47">
      <c r="AT27100" s="690"/>
      <c r="AU27100" s="690"/>
    </row>
    <row r="27101" spans="46:47">
      <c r="AT27101" s="690"/>
      <c r="AU27101" s="690"/>
    </row>
    <row r="27102" spans="46:47">
      <c r="AT27102" s="690"/>
      <c r="AU27102" s="690"/>
    </row>
    <row r="27103" spans="46:47">
      <c r="AT27103" s="690"/>
      <c r="AU27103" s="690"/>
    </row>
    <row r="27104" spans="46:47">
      <c r="AT27104" s="690"/>
      <c r="AU27104" s="690"/>
    </row>
    <row r="27105" spans="46:47">
      <c r="AT27105" s="690"/>
      <c r="AU27105" s="690"/>
    </row>
    <row r="27106" spans="46:47">
      <c r="AT27106" s="690"/>
      <c r="AU27106" s="690"/>
    </row>
    <row r="27107" spans="46:47">
      <c r="AT27107" s="690"/>
      <c r="AU27107" s="690"/>
    </row>
    <row r="27108" spans="46:47">
      <c r="AT27108" s="690"/>
      <c r="AU27108" s="690"/>
    </row>
    <row r="27109" spans="46:47">
      <c r="AT27109" s="690"/>
      <c r="AU27109" s="690"/>
    </row>
    <row r="27110" spans="46:47">
      <c r="AT27110" s="690"/>
      <c r="AU27110" s="690"/>
    </row>
    <row r="27111" spans="46:47">
      <c r="AT27111" s="690"/>
      <c r="AU27111" s="690"/>
    </row>
    <row r="27112" spans="46:47">
      <c r="AT27112" s="690"/>
      <c r="AU27112" s="690"/>
    </row>
    <row r="27113" spans="46:47">
      <c r="AT27113" s="690"/>
      <c r="AU27113" s="690"/>
    </row>
    <row r="27114" spans="46:47">
      <c r="AT27114" s="690"/>
      <c r="AU27114" s="690"/>
    </row>
    <row r="27115" spans="46:47">
      <c r="AT27115" s="690"/>
      <c r="AU27115" s="690"/>
    </row>
    <row r="27116" spans="46:47">
      <c r="AT27116" s="690"/>
      <c r="AU27116" s="690"/>
    </row>
    <row r="27117" spans="46:47">
      <c r="AT27117" s="690"/>
      <c r="AU27117" s="690"/>
    </row>
    <row r="27118" spans="46:47">
      <c r="AT27118" s="690"/>
      <c r="AU27118" s="690"/>
    </row>
    <row r="27119" spans="46:47">
      <c r="AT27119" s="690"/>
      <c r="AU27119" s="690"/>
    </row>
    <row r="27120" spans="46:47">
      <c r="AT27120" s="690"/>
      <c r="AU27120" s="690"/>
    </row>
    <row r="27121" spans="46:47">
      <c r="AT27121" s="690"/>
      <c r="AU27121" s="690"/>
    </row>
    <row r="27122" spans="46:47">
      <c r="AT27122" s="690"/>
      <c r="AU27122" s="690"/>
    </row>
    <row r="27123" spans="46:47">
      <c r="AT27123" s="690"/>
      <c r="AU27123" s="690"/>
    </row>
    <row r="27124" spans="46:47">
      <c r="AT27124" s="690"/>
      <c r="AU27124" s="690"/>
    </row>
    <row r="27125" spans="46:47">
      <c r="AT27125" s="690"/>
      <c r="AU27125" s="690"/>
    </row>
    <row r="27126" spans="46:47">
      <c r="AT27126" s="690"/>
      <c r="AU27126" s="690"/>
    </row>
    <row r="27127" spans="46:47">
      <c r="AT27127" s="690"/>
      <c r="AU27127" s="690"/>
    </row>
    <row r="27128" spans="46:47">
      <c r="AT27128" s="690"/>
      <c r="AU27128" s="690"/>
    </row>
    <row r="27129" spans="46:47">
      <c r="AT27129" s="690"/>
      <c r="AU27129" s="690"/>
    </row>
    <row r="27130" spans="46:47">
      <c r="AT27130" s="690"/>
      <c r="AU27130" s="690"/>
    </row>
    <row r="27131" spans="46:47">
      <c r="AT27131" s="690"/>
      <c r="AU27131" s="690"/>
    </row>
    <row r="27132" spans="46:47">
      <c r="AT27132" s="690"/>
      <c r="AU27132" s="690"/>
    </row>
    <row r="27133" spans="46:47">
      <c r="AT27133" s="690"/>
      <c r="AU27133" s="690"/>
    </row>
    <row r="27134" spans="46:47">
      <c r="AT27134" s="690"/>
      <c r="AU27134" s="690"/>
    </row>
    <row r="27135" spans="46:47">
      <c r="AT27135" s="690"/>
      <c r="AU27135" s="690"/>
    </row>
    <row r="27136" spans="46:47">
      <c r="AT27136" s="690"/>
      <c r="AU27136" s="690"/>
    </row>
    <row r="27137" spans="46:47">
      <c r="AT27137" s="690"/>
      <c r="AU27137" s="690"/>
    </row>
    <row r="27138" spans="46:47">
      <c r="AT27138" s="690"/>
      <c r="AU27138" s="690"/>
    </row>
    <row r="27139" spans="46:47">
      <c r="AT27139" s="690"/>
      <c r="AU27139" s="690"/>
    </row>
    <row r="27140" spans="46:47">
      <c r="AT27140" s="690"/>
      <c r="AU27140" s="690"/>
    </row>
    <row r="27141" spans="46:47">
      <c r="AT27141" s="690"/>
      <c r="AU27141" s="690"/>
    </row>
    <row r="27142" spans="46:47">
      <c r="AT27142" s="690"/>
      <c r="AU27142" s="690"/>
    </row>
    <row r="27143" spans="46:47">
      <c r="AT27143" s="690"/>
      <c r="AU27143" s="690"/>
    </row>
    <row r="27144" spans="46:47">
      <c r="AT27144" s="690"/>
      <c r="AU27144" s="690"/>
    </row>
    <row r="27145" spans="46:47">
      <c r="AT27145" s="690"/>
      <c r="AU27145" s="690"/>
    </row>
    <row r="27146" spans="46:47">
      <c r="AT27146" s="690"/>
      <c r="AU27146" s="690"/>
    </row>
    <row r="27147" spans="46:47">
      <c r="AT27147" s="690"/>
      <c r="AU27147" s="690"/>
    </row>
    <row r="27148" spans="46:47">
      <c r="AT27148" s="690"/>
      <c r="AU27148" s="690"/>
    </row>
    <row r="27149" spans="46:47">
      <c r="AT27149" s="690"/>
      <c r="AU27149" s="690"/>
    </row>
    <row r="27150" spans="46:47">
      <c r="AT27150" s="690"/>
      <c r="AU27150" s="690"/>
    </row>
    <row r="27151" spans="46:47">
      <c r="AT27151" s="690"/>
      <c r="AU27151" s="690"/>
    </row>
    <row r="27152" spans="46:47">
      <c r="AT27152" s="690"/>
      <c r="AU27152" s="690"/>
    </row>
    <row r="27153" spans="46:47">
      <c r="AT27153" s="690"/>
      <c r="AU27153" s="690"/>
    </row>
    <row r="27154" spans="46:47">
      <c r="AT27154" s="690"/>
      <c r="AU27154" s="690"/>
    </row>
    <row r="27155" spans="46:47">
      <c r="AT27155" s="690"/>
      <c r="AU27155" s="690"/>
    </row>
    <row r="27156" spans="46:47">
      <c r="AT27156" s="690"/>
      <c r="AU27156" s="690"/>
    </row>
    <row r="27157" spans="46:47">
      <c r="AT27157" s="690"/>
      <c r="AU27157" s="690"/>
    </row>
    <row r="27158" spans="46:47">
      <c r="AT27158" s="690"/>
      <c r="AU27158" s="690"/>
    </row>
    <row r="27159" spans="46:47">
      <c r="AT27159" s="690"/>
      <c r="AU27159" s="690"/>
    </row>
    <row r="27160" spans="46:47">
      <c r="AT27160" s="690"/>
      <c r="AU27160" s="690"/>
    </row>
    <row r="27161" spans="46:47">
      <c r="AT27161" s="690"/>
      <c r="AU27161" s="690"/>
    </row>
    <row r="27162" spans="46:47">
      <c r="AT27162" s="690"/>
      <c r="AU27162" s="690"/>
    </row>
    <row r="27163" spans="46:47">
      <c r="AT27163" s="690"/>
      <c r="AU27163" s="690"/>
    </row>
    <row r="27164" spans="46:47">
      <c r="AT27164" s="690"/>
      <c r="AU27164" s="690"/>
    </row>
    <row r="27165" spans="46:47">
      <c r="AT27165" s="690"/>
      <c r="AU27165" s="690"/>
    </row>
    <row r="27166" spans="46:47">
      <c r="AT27166" s="690"/>
      <c r="AU27166" s="690"/>
    </row>
    <row r="27167" spans="46:47">
      <c r="AT27167" s="690"/>
      <c r="AU27167" s="690"/>
    </row>
    <row r="27168" spans="46:47">
      <c r="AT27168" s="690"/>
      <c r="AU27168" s="690"/>
    </row>
    <row r="27169" spans="46:47">
      <c r="AT27169" s="690"/>
      <c r="AU27169" s="690"/>
    </row>
    <row r="27170" spans="46:47">
      <c r="AT27170" s="690"/>
      <c r="AU27170" s="690"/>
    </row>
    <row r="27171" spans="46:47">
      <c r="AT27171" s="690"/>
      <c r="AU27171" s="690"/>
    </row>
    <row r="27172" spans="46:47">
      <c r="AT27172" s="690"/>
      <c r="AU27172" s="690"/>
    </row>
    <row r="27173" spans="46:47">
      <c r="AT27173" s="690"/>
      <c r="AU27173" s="690"/>
    </row>
    <row r="27174" spans="46:47">
      <c r="AT27174" s="690"/>
      <c r="AU27174" s="690"/>
    </row>
    <row r="27175" spans="46:47">
      <c r="AT27175" s="690"/>
      <c r="AU27175" s="690"/>
    </row>
    <row r="27176" spans="46:47">
      <c r="AT27176" s="690"/>
      <c r="AU27176" s="690"/>
    </row>
    <row r="27177" spans="46:47">
      <c r="AT27177" s="690"/>
      <c r="AU27177" s="690"/>
    </row>
    <row r="27178" spans="46:47">
      <c r="AT27178" s="690"/>
      <c r="AU27178" s="690"/>
    </row>
    <row r="27179" spans="46:47">
      <c r="AT27179" s="690"/>
      <c r="AU27179" s="690"/>
    </row>
    <row r="27180" spans="46:47">
      <c r="AT27180" s="690"/>
      <c r="AU27180" s="690"/>
    </row>
    <row r="27181" spans="46:47">
      <c r="AT27181" s="690"/>
      <c r="AU27181" s="690"/>
    </row>
    <row r="27182" spans="46:47">
      <c r="AT27182" s="690"/>
      <c r="AU27182" s="690"/>
    </row>
    <row r="27183" spans="46:47">
      <c r="AT27183" s="690"/>
      <c r="AU27183" s="690"/>
    </row>
    <row r="27184" spans="46:47">
      <c r="AT27184" s="690"/>
      <c r="AU27184" s="690"/>
    </row>
    <row r="27185" spans="46:47">
      <c r="AT27185" s="690"/>
      <c r="AU27185" s="690"/>
    </row>
    <row r="27186" spans="46:47">
      <c r="AT27186" s="690"/>
      <c r="AU27186" s="690"/>
    </row>
    <row r="27187" spans="46:47">
      <c r="AT27187" s="690"/>
      <c r="AU27187" s="690"/>
    </row>
    <row r="27188" spans="46:47">
      <c r="AT27188" s="690"/>
      <c r="AU27188" s="690"/>
    </row>
    <row r="27189" spans="46:47">
      <c r="AT27189" s="690"/>
      <c r="AU27189" s="690"/>
    </row>
    <row r="27190" spans="46:47">
      <c r="AT27190" s="690"/>
      <c r="AU27190" s="690"/>
    </row>
    <row r="27191" spans="46:47">
      <c r="AT27191" s="690"/>
      <c r="AU27191" s="690"/>
    </row>
    <row r="27192" spans="46:47">
      <c r="AT27192" s="690"/>
      <c r="AU27192" s="690"/>
    </row>
    <row r="27193" spans="46:47">
      <c r="AT27193" s="690"/>
      <c r="AU27193" s="690"/>
    </row>
    <row r="27194" spans="46:47">
      <c r="AT27194" s="690"/>
      <c r="AU27194" s="690"/>
    </row>
    <row r="27195" spans="46:47">
      <c r="AT27195" s="690"/>
      <c r="AU27195" s="690"/>
    </row>
    <row r="27196" spans="46:47">
      <c r="AT27196" s="690"/>
      <c r="AU27196" s="690"/>
    </row>
    <row r="27197" spans="46:47">
      <c r="AT27197" s="690"/>
      <c r="AU27197" s="690"/>
    </row>
    <row r="27198" spans="46:47">
      <c r="AT27198" s="690"/>
      <c r="AU27198" s="690"/>
    </row>
    <row r="27199" spans="46:47">
      <c r="AT27199" s="690"/>
      <c r="AU27199" s="690"/>
    </row>
    <row r="27200" spans="46:47">
      <c r="AT27200" s="690"/>
      <c r="AU27200" s="690"/>
    </row>
    <row r="27201" spans="46:47">
      <c r="AT27201" s="690"/>
      <c r="AU27201" s="690"/>
    </row>
    <row r="27202" spans="46:47">
      <c r="AT27202" s="690"/>
      <c r="AU27202" s="690"/>
    </row>
    <row r="27203" spans="46:47">
      <c r="AT27203" s="690"/>
      <c r="AU27203" s="690"/>
    </row>
    <row r="27204" spans="46:47">
      <c r="AT27204" s="690"/>
      <c r="AU27204" s="690"/>
    </row>
    <row r="27205" spans="46:47">
      <c r="AT27205" s="690"/>
      <c r="AU27205" s="690"/>
    </row>
    <row r="27206" spans="46:47">
      <c r="AT27206" s="690"/>
      <c r="AU27206" s="690"/>
    </row>
    <row r="27207" spans="46:47">
      <c r="AT27207" s="690"/>
      <c r="AU27207" s="690"/>
    </row>
    <row r="27208" spans="46:47">
      <c r="AT27208" s="690"/>
      <c r="AU27208" s="690"/>
    </row>
    <row r="27209" spans="46:47">
      <c r="AT27209" s="690"/>
      <c r="AU27209" s="690"/>
    </row>
    <row r="27210" spans="46:47">
      <c r="AT27210" s="690"/>
      <c r="AU27210" s="690"/>
    </row>
    <row r="27211" spans="46:47">
      <c r="AT27211" s="690"/>
      <c r="AU27211" s="690"/>
    </row>
    <row r="27212" spans="46:47">
      <c r="AT27212" s="690"/>
      <c r="AU27212" s="690"/>
    </row>
    <row r="27213" spans="46:47">
      <c r="AT27213" s="690"/>
      <c r="AU27213" s="690"/>
    </row>
    <row r="27214" spans="46:47">
      <c r="AT27214" s="690"/>
      <c r="AU27214" s="690"/>
    </row>
    <row r="27215" spans="46:47">
      <c r="AT27215" s="690"/>
      <c r="AU27215" s="690"/>
    </row>
    <row r="27216" spans="46:47">
      <c r="AT27216" s="690"/>
      <c r="AU27216" s="690"/>
    </row>
    <row r="27217" spans="46:47">
      <c r="AT27217" s="690"/>
      <c r="AU27217" s="690"/>
    </row>
    <row r="27218" spans="46:47">
      <c r="AT27218" s="690"/>
      <c r="AU27218" s="690"/>
    </row>
    <row r="27219" spans="46:47">
      <c r="AT27219" s="690"/>
      <c r="AU27219" s="690"/>
    </row>
    <row r="27220" spans="46:47">
      <c r="AT27220" s="690"/>
      <c r="AU27220" s="690"/>
    </row>
    <row r="27221" spans="46:47">
      <c r="AT27221" s="690"/>
      <c r="AU27221" s="690"/>
    </row>
    <row r="27222" spans="46:47">
      <c r="AT27222" s="690"/>
      <c r="AU27222" s="690"/>
    </row>
    <row r="27223" spans="46:47">
      <c r="AT27223" s="690"/>
      <c r="AU27223" s="690"/>
    </row>
    <row r="27224" spans="46:47">
      <c r="AT27224" s="690"/>
      <c r="AU27224" s="690"/>
    </row>
    <row r="27225" spans="46:47">
      <c r="AT27225" s="690"/>
      <c r="AU27225" s="690"/>
    </row>
    <row r="27226" spans="46:47">
      <c r="AT27226" s="690"/>
      <c r="AU27226" s="690"/>
    </row>
    <row r="27227" spans="46:47">
      <c r="AT27227" s="690"/>
      <c r="AU27227" s="690"/>
    </row>
    <row r="27228" spans="46:47">
      <c r="AT27228" s="690"/>
      <c r="AU27228" s="690"/>
    </row>
    <row r="27229" spans="46:47">
      <c r="AT27229" s="690"/>
      <c r="AU27229" s="690"/>
    </row>
    <row r="27230" spans="46:47">
      <c r="AT27230" s="690"/>
      <c r="AU27230" s="690"/>
    </row>
    <row r="27231" spans="46:47">
      <c r="AT27231" s="690"/>
      <c r="AU27231" s="690"/>
    </row>
    <row r="27232" spans="46:47">
      <c r="AT27232" s="690"/>
      <c r="AU27232" s="690"/>
    </row>
    <row r="27233" spans="46:47">
      <c r="AT27233" s="690"/>
      <c r="AU27233" s="690"/>
    </row>
    <row r="27234" spans="46:47">
      <c r="AT27234" s="690"/>
      <c r="AU27234" s="690"/>
    </row>
    <row r="27235" spans="46:47">
      <c r="AT27235" s="690"/>
      <c r="AU27235" s="690"/>
    </row>
    <row r="27236" spans="46:47">
      <c r="AT27236" s="690"/>
      <c r="AU27236" s="690"/>
    </row>
    <row r="27237" spans="46:47">
      <c r="AT27237" s="690"/>
      <c r="AU27237" s="690"/>
    </row>
    <row r="27238" spans="46:47">
      <c r="AT27238" s="690"/>
      <c r="AU27238" s="690"/>
    </row>
    <row r="27239" spans="46:47">
      <c r="AT27239" s="690"/>
      <c r="AU27239" s="690"/>
    </row>
    <row r="27240" spans="46:47">
      <c r="AT27240" s="690"/>
      <c r="AU27240" s="690"/>
    </row>
    <row r="27241" spans="46:47">
      <c r="AT27241" s="690"/>
      <c r="AU27241" s="690"/>
    </row>
    <row r="27242" spans="46:47">
      <c r="AT27242" s="690"/>
      <c r="AU27242" s="690"/>
    </row>
    <row r="27243" spans="46:47">
      <c r="AT27243" s="690"/>
      <c r="AU27243" s="690"/>
    </row>
    <row r="27244" spans="46:47">
      <c r="AT27244" s="690"/>
      <c r="AU27244" s="690"/>
    </row>
    <row r="27245" spans="46:47">
      <c r="AT27245" s="690"/>
      <c r="AU27245" s="690"/>
    </row>
    <row r="27246" spans="46:47">
      <c r="AT27246" s="690"/>
      <c r="AU27246" s="690"/>
    </row>
    <row r="27247" spans="46:47">
      <c r="AT27247" s="690"/>
      <c r="AU27247" s="690"/>
    </row>
    <row r="27248" spans="46:47">
      <c r="AT27248" s="690"/>
      <c r="AU27248" s="690"/>
    </row>
    <row r="27249" spans="46:47">
      <c r="AT27249" s="690"/>
      <c r="AU27249" s="690"/>
    </row>
    <row r="27250" spans="46:47">
      <c r="AT27250" s="690"/>
      <c r="AU27250" s="690"/>
    </row>
    <row r="27251" spans="46:47">
      <c r="AT27251" s="690"/>
      <c r="AU27251" s="690"/>
    </row>
    <row r="27252" spans="46:47">
      <c r="AT27252" s="690"/>
      <c r="AU27252" s="690"/>
    </row>
    <row r="27253" spans="46:47">
      <c r="AT27253" s="690"/>
      <c r="AU27253" s="690"/>
    </row>
    <row r="27254" spans="46:47">
      <c r="AT27254" s="690"/>
      <c r="AU27254" s="690"/>
    </row>
    <row r="27255" spans="46:47">
      <c r="AT27255" s="690"/>
      <c r="AU27255" s="690"/>
    </row>
    <row r="27256" spans="46:47">
      <c r="AT27256" s="690"/>
      <c r="AU27256" s="690"/>
    </row>
    <row r="27257" spans="46:47">
      <c r="AT27257" s="690"/>
      <c r="AU27257" s="690"/>
    </row>
    <row r="27258" spans="46:47">
      <c r="AT27258" s="690"/>
      <c r="AU27258" s="690"/>
    </row>
    <row r="27259" spans="46:47">
      <c r="AT27259" s="690"/>
      <c r="AU27259" s="690"/>
    </row>
    <row r="27260" spans="46:47">
      <c r="AT27260" s="690"/>
      <c r="AU27260" s="690"/>
    </row>
    <row r="27261" spans="46:47">
      <c r="AT27261" s="690"/>
      <c r="AU27261" s="690"/>
    </row>
    <row r="27262" spans="46:47">
      <c r="AT27262" s="690"/>
      <c r="AU27262" s="690"/>
    </row>
    <row r="27263" spans="46:47">
      <c r="AT27263" s="690"/>
      <c r="AU27263" s="690"/>
    </row>
    <row r="27264" spans="46:47">
      <c r="AT27264" s="690"/>
      <c r="AU27264" s="690"/>
    </row>
    <row r="27265" spans="46:47">
      <c r="AT27265" s="690"/>
      <c r="AU27265" s="690"/>
    </row>
    <row r="27266" spans="46:47">
      <c r="AT27266" s="690"/>
      <c r="AU27266" s="690"/>
    </row>
    <row r="27267" spans="46:47">
      <c r="AT27267" s="690"/>
      <c r="AU27267" s="690"/>
    </row>
    <row r="27268" spans="46:47">
      <c r="AT27268" s="690"/>
      <c r="AU27268" s="690"/>
    </row>
    <row r="27269" spans="46:47">
      <c r="AT27269" s="690"/>
      <c r="AU27269" s="690"/>
    </row>
    <row r="27270" spans="46:47">
      <c r="AT27270" s="690"/>
      <c r="AU27270" s="690"/>
    </row>
    <row r="27271" spans="46:47">
      <c r="AT27271" s="690"/>
      <c r="AU27271" s="690"/>
    </row>
    <row r="27272" spans="46:47">
      <c r="AT27272" s="690"/>
      <c r="AU27272" s="690"/>
    </row>
    <row r="27273" spans="46:47">
      <c r="AT27273" s="690"/>
      <c r="AU27273" s="690"/>
    </row>
    <row r="27274" spans="46:47">
      <c r="AT27274" s="690"/>
      <c r="AU27274" s="690"/>
    </row>
    <row r="27275" spans="46:47">
      <c r="AT27275" s="690"/>
      <c r="AU27275" s="690"/>
    </row>
    <row r="27276" spans="46:47">
      <c r="AT27276" s="690"/>
      <c r="AU27276" s="690"/>
    </row>
    <row r="27277" spans="46:47">
      <c r="AT27277" s="690"/>
      <c r="AU27277" s="690"/>
    </row>
    <row r="27278" spans="46:47">
      <c r="AT27278" s="690"/>
      <c r="AU27278" s="690"/>
    </row>
    <row r="27279" spans="46:47">
      <c r="AT27279" s="690"/>
      <c r="AU27279" s="690"/>
    </row>
    <row r="27280" spans="46:47">
      <c r="AT27280" s="690"/>
      <c r="AU27280" s="690"/>
    </row>
    <row r="27281" spans="46:47">
      <c r="AT27281" s="690"/>
      <c r="AU27281" s="690"/>
    </row>
    <row r="27282" spans="46:47">
      <c r="AT27282" s="690"/>
      <c r="AU27282" s="690"/>
    </row>
    <row r="27283" spans="46:47">
      <c r="AT27283" s="690"/>
      <c r="AU27283" s="690"/>
    </row>
    <row r="27284" spans="46:47">
      <c r="AT27284" s="690"/>
      <c r="AU27284" s="690"/>
    </row>
    <row r="27285" spans="46:47">
      <c r="AT27285" s="690"/>
      <c r="AU27285" s="690"/>
    </row>
    <row r="27286" spans="46:47">
      <c r="AT27286" s="690"/>
      <c r="AU27286" s="690"/>
    </row>
    <row r="27287" spans="46:47">
      <c r="AT27287" s="690"/>
      <c r="AU27287" s="690"/>
    </row>
    <row r="27288" spans="46:47">
      <c r="AT27288" s="690"/>
      <c r="AU27288" s="690"/>
    </row>
    <row r="27289" spans="46:47">
      <c r="AT27289" s="690"/>
      <c r="AU27289" s="690"/>
    </row>
    <row r="27290" spans="46:47">
      <c r="AT27290" s="690"/>
      <c r="AU27290" s="690"/>
    </row>
    <row r="27291" spans="46:47">
      <c r="AT27291" s="690"/>
      <c r="AU27291" s="690"/>
    </row>
    <row r="27292" spans="46:47">
      <c r="AT27292" s="690"/>
      <c r="AU27292" s="690"/>
    </row>
    <row r="27293" spans="46:47">
      <c r="AT27293" s="690"/>
      <c r="AU27293" s="690"/>
    </row>
    <row r="27294" spans="46:47">
      <c r="AT27294" s="690"/>
      <c r="AU27294" s="690"/>
    </row>
    <row r="27295" spans="46:47">
      <c r="AT27295" s="690"/>
      <c r="AU27295" s="690"/>
    </row>
    <row r="27296" spans="46:47">
      <c r="AT27296" s="690"/>
      <c r="AU27296" s="690"/>
    </row>
    <row r="27297" spans="46:47">
      <c r="AT27297" s="690"/>
      <c r="AU27297" s="690"/>
    </row>
    <row r="27298" spans="46:47">
      <c r="AT27298" s="690"/>
      <c r="AU27298" s="690"/>
    </row>
    <row r="27299" spans="46:47">
      <c r="AT27299" s="690"/>
      <c r="AU27299" s="690"/>
    </row>
    <row r="27300" spans="46:47">
      <c r="AT27300" s="690"/>
      <c r="AU27300" s="690"/>
    </row>
    <row r="27301" spans="46:47">
      <c r="AT27301" s="690"/>
      <c r="AU27301" s="690"/>
    </row>
    <row r="27302" spans="46:47">
      <c r="AT27302" s="690"/>
      <c r="AU27302" s="690"/>
    </row>
    <row r="27303" spans="46:47">
      <c r="AT27303" s="690"/>
      <c r="AU27303" s="690"/>
    </row>
    <row r="27304" spans="46:47">
      <c r="AT27304" s="690"/>
      <c r="AU27304" s="690"/>
    </row>
    <row r="27305" spans="46:47">
      <c r="AT27305" s="690"/>
      <c r="AU27305" s="690"/>
    </row>
    <row r="27306" spans="46:47">
      <c r="AT27306" s="690"/>
      <c r="AU27306" s="690"/>
    </row>
    <row r="27307" spans="46:47">
      <c r="AT27307" s="690"/>
      <c r="AU27307" s="690"/>
    </row>
    <row r="27308" spans="46:47">
      <c r="AT27308" s="690"/>
      <c r="AU27308" s="690"/>
    </row>
    <row r="27309" spans="46:47">
      <c r="AT27309" s="690"/>
      <c r="AU27309" s="690"/>
    </row>
    <row r="27310" spans="46:47">
      <c r="AT27310" s="690"/>
      <c r="AU27310" s="690"/>
    </row>
    <row r="27311" spans="46:47">
      <c r="AT27311" s="690"/>
      <c r="AU27311" s="690"/>
    </row>
    <row r="27312" spans="46:47">
      <c r="AT27312" s="690"/>
      <c r="AU27312" s="690"/>
    </row>
    <row r="27313" spans="46:47">
      <c r="AT27313" s="690"/>
      <c r="AU27313" s="690"/>
    </row>
    <row r="27314" spans="46:47">
      <c r="AT27314" s="690"/>
      <c r="AU27314" s="690"/>
    </row>
    <row r="27315" spans="46:47">
      <c r="AT27315" s="690"/>
      <c r="AU27315" s="690"/>
    </row>
    <row r="27316" spans="46:47">
      <c r="AT27316" s="690"/>
      <c r="AU27316" s="690"/>
    </row>
    <row r="27317" spans="46:47">
      <c r="AT27317" s="690"/>
      <c r="AU27317" s="690"/>
    </row>
    <row r="27318" spans="46:47">
      <c r="AT27318" s="690"/>
      <c r="AU27318" s="690"/>
    </row>
    <row r="27319" spans="46:47">
      <c r="AT27319" s="690"/>
      <c r="AU27319" s="690"/>
    </row>
    <row r="27320" spans="46:47">
      <c r="AT27320" s="690"/>
      <c r="AU27320" s="690"/>
    </row>
    <row r="27321" spans="46:47">
      <c r="AT27321" s="690"/>
      <c r="AU27321" s="690"/>
    </row>
    <row r="27322" spans="46:47">
      <c r="AT27322" s="690"/>
      <c r="AU27322" s="690"/>
    </row>
    <row r="27323" spans="46:47">
      <c r="AT27323" s="690"/>
      <c r="AU27323" s="690"/>
    </row>
    <row r="27324" spans="46:47">
      <c r="AT27324" s="690"/>
      <c r="AU27324" s="690"/>
    </row>
    <row r="27325" spans="46:47">
      <c r="AT27325" s="690"/>
      <c r="AU27325" s="690"/>
    </row>
    <row r="27326" spans="46:47">
      <c r="AT27326" s="690"/>
      <c r="AU27326" s="690"/>
    </row>
    <row r="27327" spans="46:47">
      <c r="AT27327" s="690"/>
      <c r="AU27327" s="690"/>
    </row>
    <row r="27328" spans="46:47">
      <c r="AT27328" s="690"/>
      <c r="AU27328" s="690"/>
    </row>
    <row r="27329" spans="46:47">
      <c r="AT27329" s="690"/>
      <c r="AU27329" s="690"/>
    </row>
    <row r="27330" spans="46:47">
      <c r="AT27330" s="690"/>
      <c r="AU27330" s="690"/>
    </row>
    <row r="27331" spans="46:47">
      <c r="AT27331" s="690"/>
      <c r="AU27331" s="690"/>
    </row>
    <row r="27332" spans="46:47">
      <c r="AT27332" s="690"/>
      <c r="AU27332" s="690"/>
    </row>
    <row r="27333" spans="46:47">
      <c r="AT27333" s="690"/>
      <c r="AU27333" s="690"/>
    </row>
    <row r="27334" spans="46:47">
      <c r="AT27334" s="690"/>
      <c r="AU27334" s="690"/>
    </row>
    <row r="27335" spans="46:47">
      <c r="AT27335" s="690"/>
      <c r="AU27335" s="690"/>
    </row>
    <row r="27336" spans="46:47">
      <c r="AT27336" s="690"/>
      <c r="AU27336" s="690"/>
    </row>
    <row r="27337" spans="46:47">
      <c r="AT27337" s="690"/>
      <c r="AU27337" s="690"/>
    </row>
    <row r="27338" spans="46:47">
      <c r="AT27338" s="690"/>
      <c r="AU27338" s="690"/>
    </row>
    <row r="27339" spans="46:47">
      <c r="AT27339" s="690"/>
      <c r="AU27339" s="690"/>
    </row>
    <row r="27340" spans="46:47">
      <c r="AT27340" s="690"/>
      <c r="AU27340" s="690"/>
    </row>
    <row r="27341" spans="46:47">
      <c r="AT27341" s="690"/>
      <c r="AU27341" s="690"/>
    </row>
    <row r="27342" spans="46:47">
      <c r="AT27342" s="690"/>
      <c r="AU27342" s="690"/>
    </row>
    <row r="27343" spans="46:47">
      <c r="AT27343" s="690"/>
      <c r="AU27343" s="690"/>
    </row>
    <row r="27344" spans="46:47">
      <c r="AT27344" s="690"/>
      <c r="AU27344" s="690"/>
    </row>
    <row r="27345" spans="46:47">
      <c r="AT27345" s="690"/>
      <c r="AU27345" s="690"/>
    </row>
    <row r="27346" spans="46:47">
      <c r="AT27346" s="690"/>
      <c r="AU27346" s="690"/>
    </row>
    <row r="27347" spans="46:47">
      <c r="AT27347" s="690"/>
      <c r="AU27347" s="690"/>
    </row>
    <row r="27348" spans="46:47">
      <c r="AT27348" s="690"/>
      <c r="AU27348" s="690"/>
    </row>
    <row r="27349" spans="46:47">
      <c r="AT27349" s="690"/>
      <c r="AU27349" s="690"/>
    </row>
    <row r="27350" spans="46:47">
      <c r="AT27350" s="690"/>
      <c r="AU27350" s="690"/>
    </row>
    <row r="27351" spans="46:47">
      <c r="AT27351" s="690"/>
      <c r="AU27351" s="690"/>
    </row>
    <row r="27352" spans="46:47">
      <c r="AT27352" s="690"/>
      <c r="AU27352" s="690"/>
    </row>
    <row r="27353" spans="46:47">
      <c r="AT27353" s="690"/>
      <c r="AU27353" s="690"/>
    </row>
    <row r="27354" spans="46:47">
      <c r="AT27354" s="690"/>
      <c r="AU27354" s="690"/>
    </row>
    <row r="27355" spans="46:47">
      <c r="AT27355" s="690"/>
      <c r="AU27355" s="690"/>
    </row>
    <row r="27356" spans="46:47">
      <c r="AT27356" s="690"/>
      <c r="AU27356" s="690"/>
    </row>
    <row r="27357" spans="46:47">
      <c r="AT27357" s="690"/>
      <c r="AU27357" s="690"/>
    </row>
    <row r="27358" spans="46:47">
      <c r="AT27358" s="690"/>
      <c r="AU27358" s="690"/>
    </row>
    <row r="27359" spans="46:47">
      <c r="AT27359" s="690"/>
      <c r="AU27359" s="690"/>
    </row>
    <row r="27360" spans="46:47">
      <c r="AT27360" s="690"/>
      <c r="AU27360" s="690"/>
    </row>
    <row r="27361" spans="46:47">
      <c r="AT27361" s="690"/>
      <c r="AU27361" s="690"/>
    </row>
    <row r="27362" spans="46:47">
      <c r="AT27362" s="690"/>
      <c r="AU27362" s="690"/>
    </row>
    <row r="27363" spans="46:47">
      <c r="AT27363" s="690"/>
      <c r="AU27363" s="690"/>
    </row>
    <row r="27364" spans="46:47">
      <c r="AT27364" s="690"/>
      <c r="AU27364" s="690"/>
    </row>
    <row r="27365" spans="46:47">
      <c r="AT27365" s="690"/>
      <c r="AU27365" s="690"/>
    </row>
    <row r="27366" spans="46:47">
      <c r="AT27366" s="690"/>
      <c r="AU27366" s="690"/>
    </row>
    <row r="27367" spans="46:47">
      <c r="AT27367" s="690"/>
      <c r="AU27367" s="690"/>
    </row>
    <row r="27368" spans="46:47">
      <c r="AT27368" s="690"/>
      <c r="AU27368" s="690"/>
    </row>
    <row r="27369" spans="46:47">
      <c r="AT27369" s="690"/>
      <c r="AU27369" s="690"/>
    </row>
    <row r="27370" spans="46:47">
      <c r="AT27370" s="690"/>
      <c r="AU27370" s="690"/>
    </row>
    <row r="27371" spans="46:47">
      <c r="AT27371" s="690"/>
      <c r="AU27371" s="690"/>
    </row>
    <row r="27372" spans="46:47">
      <c r="AT27372" s="690"/>
      <c r="AU27372" s="690"/>
    </row>
    <row r="27373" spans="46:47">
      <c r="AT27373" s="690"/>
      <c r="AU27373" s="690"/>
    </row>
    <row r="27374" spans="46:47">
      <c r="AT27374" s="690"/>
      <c r="AU27374" s="690"/>
    </row>
    <row r="27375" spans="46:47">
      <c r="AT27375" s="690"/>
      <c r="AU27375" s="690"/>
    </row>
    <row r="27376" spans="46:47">
      <c r="AT27376" s="690"/>
      <c r="AU27376" s="690"/>
    </row>
    <row r="27377" spans="46:47">
      <c r="AT27377" s="690"/>
      <c r="AU27377" s="690"/>
    </row>
    <row r="27378" spans="46:47">
      <c r="AT27378" s="690"/>
      <c r="AU27378" s="690"/>
    </row>
    <row r="27379" spans="46:47">
      <c r="AT27379" s="690"/>
      <c r="AU27379" s="690"/>
    </row>
    <row r="27380" spans="46:47">
      <c r="AT27380" s="690"/>
      <c r="AU27380" s="690"/>
    </row>
    <row r="27381" spans="46:47">
      <c r="AT27381" s="690"/>
      <c r="AU27381" s="690"/>
    </row>
    <row r="27382" spans="46:47">
      <c r="AT27382" s="690"/>
      <c r="AU27382" s="690"/>
    </row>
    <row r="27383" spans="46:47">
      <c r="AT27383" s="690"/>
      <c r="AU27383" s="690"/>
    </row>
    <row r="27384" spans="46:47">
      <c r="AT27384" s="690"/>
      <c r="AU27384" s="690"/>
    </row>
    <row r="27385" spans="46:47">
      <c r="AT27385" s="690"/>
      <c r="AU27385" s="690"/>
    </row>
    <row r="27386" spans="46:47">
      <c r="AT27386" s="690"/>
      <c r="AU27386" s="690"/>
    </row>
    <row r="27387" spans="46:47">
      <c r="AT27387" s="690"/>
      <c r="AU27387" s="690"/>
    </row>
    <row r="27388" spans="46:47">
      <c r="AT27388" s="690"/>
      <c r="AU27388" s="690"/>
    </row>
    <row r="27389" spans="46:47">
      <c r="AT27389" s="690"/>
      <c r="AU27389" s="690"/>
    </row>
    <row r="27390" spans="46:47">
      <c r="AT27390" s="690"/>
      <c r="AU27390" s="690"/>
    </row>
    <row r="27391" spans="46:47">
      <c r="AT27391" s="690"/>
      <c r="AU27391" s="690"/>
    </row>
    <row r="27392" spans="46:47">
      <c r="AT27392" s="690"/>
      <c r="AU27392" s="690"/>
    </row>
    <row r="27393" spans="46:47">
      <c r="AT27393" s="690"/>
      <c r="AU27393" s="690"/>
    </row>
    <row r="27394" spans="46:47">
      <c r="AT27394" s="690"/>
      <c r="AU27394" s="690"/>
    </row>
    <row r="27395" spans="46:47">
      <c r="AT27395" s="690"/>
      <c r="AU27395" s="690"/>
    </row>
    <row r="27396" spans="46:47">
      <c r="AT27396" s="690"/>
      <c r="AU27396" s="690"/>
    </row>
    <row r="27397" spans="46:47">
      <c r="AT27397" s="690"/>
      <c r="AU27397" s="690"/>
    </row>
    <row r="27398" spans="46:47">
      <c r="AT27398" s="690"/>
      <c r="AU27398" s="690"/>
    </row>
    <row r="27399" spans="46:47">
      <c r="AT27399" s="690"/>
      <c r="AU27399" s="690"/>
    </row>
    <row r="27400" spans="46:47">
      <c r="AT27400" s="690"/>
      <c r="AU27400" s="690"/>
    </row>
    <row r="27401" spans="46:47">
      <c r="AT27401" s="690"/>
      <c r="AU27401" s="690"/>
    </row>
    <row r="27402" spans="46:47">
      <c r="AT27402" s="690"/>
      <c r="AU27402" s="690"/>
    </row>
    <row r="27403" spans="46:47">
      <c r="AT27403" s="690"/>
      <c r="AU27403" s="690"/>
    </row>
    <row r="27404" spans="46:47">
      <c r="AT27404" s="690"/>
      <c r="AU27404" s="690"/>
    </row>
    <row r="27405" spans="46:47">
      <c r="AT27405" s="690"/>
      <c r="AU27405" s="690"/>
    </row>
    <row r="27406" spans="46:47">
      <c r="AT27406" s="690"/>
      <c r="AU27406" s="690"/>
    </row>
    <row r="27407" spans="46:47">
      <c r="AT27407" s="690"/>
      <c r="AU27407" s="690"/>
    </row>
    <row r="27408" spans="46:47">
      <c r="AT27408" s="690"/>
      <c r="AU27408" s="690"/>
    </row>
    <row r="27409" spans="46:47">
      <c r="AT27409" s="690"/>
      <c r="AU27409" s="690"/>
    </row>
    <row r="27410" spans="46:47">
      <c r="AT27410" s="690"/>
      <c r="AU27410" s="690"/>
    </row>
    <row r="27411" spans="46:47">
      <c r="AT27411" s="690"/>
      <c r="AU27411" s="690"/>
    </row>
    <row r="27412" spans="46:47">
      <c r="AT27412" s="690"/>
      <c r="AU27412" s="690"/>
    </row>
    <row r="27413" spans="46:47">
      <c r="AT27413" s="690"/>
      <c r="AU27413" s="690"/>
    </row>
    <row r="27414" spans="46:47">
      <c r="AT27414" s="690"/>
      <c r="AU27414" s="690"/>
    </row>
    <row r="27415" spans="46:47">
      <c r="AT27415" s="690"/>
      <c r="AU27415" s="690"/>
    </row>
    <row r="27416" spans="46:47">
      <c r="AT27416" s="690"/>
      <c r="AU27416" s="690"/>
    </row>
    <row r="27417" spans="46:47">
      <c r="AT27417" s="690"/>
      <c r="AU27417" s="690"/>
    </row>
    <row r="27418" spans="46:47">
      <c r="AT27418" s="690"/>
      <c r="AU27418" s="690"/>
    </row>
    <row r="27419" spans="46:47">
      <c r="AT27419" s="690"/>
      <c r="AU27419" s="690"/>
    </row>
    <row r="27420" spans="46:47">
      <c r="AT27420" s="690"/>
      <c r="AU27420" s="690"/>
    </row>
    <row r="27421" spans="46:47">
      <c r="AT27421" s="690"/>
      <c r="AU27421" s="690"/>
    </row>
    <row r="27422" spans="46:47">
      <c r="AT27422" s="690"/>
      <c r="AU27422" s="690"/>
    </row>
    <row r="27423" spans="46:47">
      <c r="AT27423" s="690"/>
      <c r="AU27423" s="690"/>
    </row>
    <row r="27424" spans="46:47">
      <c r="AT27424" s="690"/>
      <c r="AU27424" s="690"/>
    </row>
    <row r="27425" spans="46:47">
      <c r="AT27425" s="690"/>
      <c r="AU27425" s="690"/>
    </row>
    <row r="27426" spans="46:47">
      <c r="AT27426" s="690"/>
      <c r="AU27426" s="690"/>
    </row>
    <row r="27427" spans="46:47">
      <c r="AT27427" s="690"/>
      <c r="AU27427" s="690"/>
    </row>
    <row r="27428" spans="46:47">
      <c r="AT27428" s="690"/>
      <c r="AU27428" s="690"/>
    </row>
    <row r="27429" spans="46:47">
      <c r="AT27429" s="690"/>
      <c r="AU27429" s="690"/>
    </row>
    <row r="27430" spans="46:47">
      <c r="AT27430" s="690"/>
      <c r="AU27430" s="690"/>
    </row>
    <row r="27431" spans="46:47">
      <c r="AT27431" s="690"/>
      <c r="AU27431" s="690"/>
    </row>
    <row r="27432" spans="46:47">
      <c r="AT27432" s="690"/>
      <c r="AU27432" s="690"/>
    </row>
    <row r="27433" spans="46:47">
      <c r="AT27433" s="690"/>
      <c r="AU27433" s="690"/>
    </row>
    <row r="27434" spans="46:47">
      <c r="AT27434" s="690"/>
      <c r="AU27434" s="690"/>
    </row>
    <row r="27435" spans="46:47">
      <c r="AT27435" s="690"/>
      <c r="AU27435" s="690"/>
    </row>
    <row r="27436" spans="46:47">
      <c r="AT27436" s="690"/>
      <c r="AU27436" s="690"/>
    </row>
    <row r="27437" spans="46:47">
      <c r="AT27437" s="690"/>
      <c r="AU27437" s="690"/>
    </row>
    <row r="27438" spans="46:47">
      <c r="AT27438" s="690"/>
      <c r="AU27438" s="690"/>
    </row>
    <row r="27439" spans="46:47">
      <c r="AT27439" s="690"/>
      <c r="AU27439" s="690"/>
    </row>
    <row r="27440" spans="46:47">
      <c r="AT27440" s="690"/>
      <c r="AU27440" s="690"/>
    </row>
    <row r="27441" spans="46:47">
      <c r="AT27441" s="690"/>
      <c r="AU27441" s="690"/>
    </row>
    <row r="27442" spans="46:47">
      <c r="AT27442" s="690"/>
      <c r="AU27442" s="690"/>
    </row>
    <row r="27443" spans="46:47">
      <c r="AT27443" s="690"/>
      <c r="AU27443" s="690"/>
    </row>
    <row r="27444" spans="46:47">
      <c r="AT27444" s="690"/>
      <c r="AU27444" s="690"/>
    </row>
    <row r="27445" spans="46:47">
      <c r="AT27445" s="690"/>
      <c r="AU27445" s="690"/>
    </row>
    <row r="27446" spans="46:47">
      <c r="AT27446" s="690"/>
      <c r="AU27446" s="690"/>
    </row>
    <row r="27447" spans="46:47">
      <c r="AT27447" s="690"/>
      <c r="AU27447" s="690"/>
    </row>
    <row r="27448" spans="46:47">
      <c r="AT27448" s="690"/>
      <c r="AU27448" s="690"/>
    </row>
    <row r="27449" spans="46:47">
      <c r="AT27449" s="690"/>
      <c r="AU27449" s="690"/>
    </row>
    <row r="27450" spans="46:47">
      <c r="AT27450" s="690"/>
      <c r="AU27450" s="690"/>
    </row>
    <row r="27451" spans="46:47">
      <c r="AT27451" s="690"/>
      <c r="AU27451" s="690"/>
    </row>
    <row r="27452" spans="46:47">
      <c r="AT27452" s="690"/>
      <c r="AU27452" s="690"/>
    </row>
    <row r="27453" spans="46:47">
      <c r="AT27453" s="690"/>
      <c r="AU27453" s="690"/>
    </row>
    <row r="27454" spans="46:47">
      <c r="AT27454" s="690"/>
      <c r="AU27454" s="690"/>
    </row>
    <row r="27455" spans="46:47">
      <c r="AT27455" s="690"/>
      <c r="AU27455" s="690"/>
    </row>
    <row r="27456" spans="46:47">
      <c r="AT27456" s="690"/>
      <c r="AU27456" s="690"/>
    </row>
    <row r="27457" spans="46:47">
      <c r="AT27457" s="690"/>
      <c r="AU27457" s="690"/>
    </row>
    <row r="27458" spans="46:47">
      <c r="AT27458" s="690"/>
      <c r="AU27458" s="690"/>
    </row>
    <row r="27459" spans="46:47">
      <c r="AT27459" s="690"/>
      <c r="AU27459" s="690"/>
    </row>
    <row r="27460" spans="46:47">
      <c r="AT27460" s="690"/>
      <c r="AU27460" s="690"/>
    </row>
    <row r="27461" spans="46:47">
      <c r="AT27461" s="690"/>
      <c r="AU27461" s="690"/>
    </row>
    <row r="27462" spans="46:47">
      <c r="AT27462" s="690"/>
      <c r="AU27462" s="690"/>
    </row>
    <row r="27463" spans="46:47">
      <c r="AT27463" s="690"/>
      <c r="AU27463" s="690"/>
    </row>
    <row r="27464" spans="46:47">
      <c r="AT27464" s="690"/>
      <c r="AU27464" s="690"/>
    </row>
    <row r="27465" spans="46:47">
      <c r="AT27465" s="690"/>
      <c r="AU27465" s="690"/>
    </row>
    <row r="27466" spans="46:47">
      <c r="AT27466" s="690"/>
      <c r="AU27466" s="690"/>
    </row>
    <row r="27467" spans="46:47">
      <c r="AT27467" s="690"/>
      <c r="AU27467" s="690"/>
    </row>
    <row r="27468" spans="46:47">
      <c r="AT27468" s="690"/>
      <c r="AU27468" s="690"/>
    </row>
    <row r="27469" spans="46:47">
      <c r="AT27469" s="690"/>
      <c r="AU27469" s="690"/>
    </row>
    <row r="27470" spans="46:47">
      <c r="AT27470" s="690"/>
      <c r="AU27470" s="690"/>
    </row>
    <row r="27471" spans="46:47">
      <c r="AT27471" s="690"/>
      <c r="AU27471" s="690"/>
    </row>
    <row r="27472" spans="46:47">
      <c r="AT27472" s="690"/>
      <c r="AU27472" s="690"/>
    </row>
    <row r="27473" spans="46:47">
      <c r="AT27473" s="690"/>
      <c r="AU27473" s="690"/>
    </row>
    <row r="27474" spans="46:47">
      <c r="AT27474" s="690"/>
      <c r="AU27474" s="690"/>
    </row>
    <row r="27475" spans="46:47">
      <c r="AT27475" s="690"/>
      <c r="AU27475" s="690"/>
    </row>
    <row r="27476" spans="46:47">
      <c r="AT27476" s="690"/>
      <c r="AU27476" s="690"/>
    </row>
    <row r="27477" spans="46:47">
      <c r="AT27477" s="690"/>
      <c r="AU27477" s="690"/>
    </row>
    <row r="27478" spans="46:47">
      <c r="AT27478" s="690"/>
      <c r="AU27478" s="690"/>
    </row>
    <row r="27479" spans="46:47">
      <c r="AT27479" s="690"/>
      <c r="AU27479" s="690"/>
    </row>
    <row r="27480" spans="46:47">
      <c r="AT27480" s="690"/>
      <c r="AU27480" s="690"/>
    </row>
    <row r="27481" spans="46:47">
      <c r="AT27481" s="690"/>
      <c r="AU27481" s="690"/>
    </row>
    <row r="27482" spans="46:47">
      <c r="AT27482" s="690"/>
      <c r="AU27482" s="690"/>
    </row>
    <row r="27483" spans="46:47">
      <c r="AT27483" s="690"/>
      <c r="AU27483" s="690"/>
    </row>
    <row r="27484" spans="46:47">
      <c r="AT27484" s="690"/>
      <c r="AU27484" s="690"/>
    </row>
    <row r="27485" spans="46:47">
      <c r="AT27485" s="690"/>
      <c r="AU27485" s="690"/>
    </row>
    <row r="27486" spans="46:47">
      <c r="AT27486" s="690"/>
      <c r="AU27486" s="690"/>
    </row>
    <row r="27487" spans="46:47">
      <c r="AT27487" s="690"/>
      <c r="AU27487" s="690"/>
    </row>
    <row r="27488" spans="46:47">
      <c r="AT27488" s="690"/>
      <c r="AU27488" s="690"/>
    </row>
    <row r="27489" spans="46:47">
      <c r="AT27489" s="690"/>
      <c r="AU27489" s="690"/>
    </row>
    <row r="27490" spans="46:47">
      <c r="AT27490" s="690"/>
      <c r="AU27490" s="690"/>
    </row>
    <row r="27491" spans="46:47">
      <c r="AT27491" s="690"/>
      <c r="AU27491" s="690"/>
    </row>
    <row r="27492" spans="46:47">
      <c r="AT27492" s="690"/>
      <c r="AU27492" s="690"/>
    </row>
    <row r="27493" spans="46:47">
      <c r="AT27493" s="690"/>
      <c r="AU27493" s="690"/>
    </row>
    <row r="27494" spans="46:47">
      <c r="AT27494" s="690"/>
      <c r="AU27494" s="690"/>
    </row>
    <row r="27495" spans="46:47">
      <c r="AT27495" s="690"/>
      <c r="AU27495" s="690"/>
    </row>
    <row r="27496" spans="46:47">
      <c r="AT27496" s="690"/>
      <c r="AU27496" s="690"/>
    </row>
    <row r="27497" spans="46:47">
      <c r="AT27497" s="690"/>
      <c r="AU27497" s="690"/>
    </row>
    <row r="27498" spans="46:47">
      <c r="AT27498" s="690"/>
      <c r="AU27498" s="690"/>
    </row>
    <row r="27499" spans="46:47">
      <c r="AT27499" s="690"/>
      <c r="AU27499" s="690"/>
    </row>
    <row r="27500" spans="46:47">
      <c r="AT27500" s="690"/>
      <c r="AU27500" s="690"/>
    </row>
    <row r="27501" spans="46:47">
      <c r="AT27501" s="690"/>
      <c r="AU27501" s="690"/>
    </row>
    <row r="27502" spans="46:47">
      <c r="AT27502" s="690"/>
      <c r="AU27502" s="690"/>
    </row>
    <row r="27503" spans="46:47">
      <c r="AT27503" s="690"/>
      <c r="AU27503" s="690"/>
    </row>
    <row r="27504" spans="46:47">
      <c r="AT27504" s="690"/>
      <c r="AU27504" s="690"/>
    </row>
    <row r="27505" spans="46:47">
      <c r="AT27505" s="690"/>
      <c r="AU27505" s="690"/>
    </row>
    <row r="27506" spans="46:47">
      <c r="AT27506" s="690"/>
      <c r="AU27506" s="690"/>
    </row>
    <row r="27507" spans="46:47">
      <c r="AT27507" s="690"/>
      <c r="AU27507" s="690"/>
    </row>
    <row r="27508" spans="46:47">
      <c r="AT27508" s="690"/>
      <c r="AU27508" s="690"/>
    </row>
    <row r="27509" spans="46:47">
      <c r="AT27509" s="690"/>
      <c r="AU27509" s="690"/>
    </row>
    <row r="27510" spans="46:47">
      <c r="AT27510" s="690"/>
      <c r="AU27510" s="690"/>
    </row>
    <row r="27511" spans="46:47">
      <c r="AT27511" s="690"/>
      <c r="AU27511" s="690"/>
    </row>
    <row r="27512" spans="46:47">
      <c r="AT27512" s="690"/>
      <c r="AU27512" s="690"/>
    </row>
    <row r="27513" spans="46:47">
      <c r="AT27513" s="690"/>
      <c r="AU27513" s="690"/>
    </row>
    <row r="27514" spans="46:47">
      <c r="AT27514" s="690"/>
      <c r="AU27514" s="690"/>
    </row>
    <row r="27515" spans="46:47">
      <c r="AT27515" s="690"/>
      <c r="AU27515" s="690"/>
    </row>
    <row r="27516" spans="46:47">
      <c r="AT27516" s="690"/>
      <c r="AU27516" s="690"/>
    </row>
    <row r="27517" spans="46:47">
      <c r="AT27517" s="690"/>
      <c r="AU27517" s="690"/>
    </row>
    <row r="27518" spans="46:47">
      <c r="AT27518" s="690"/>
      <c r="AU27518" s="690"/>
    </row>
    <row r="27519" spans="46:47">
      <c r="AT27519" s="690"/>
      <c r="AU27519" s="690"/>
    </row>
    <row r="27520" spans="46:47">
      <c r="AT27520" s="690"/>
      <c r="AU27520" s="690"/>
    </row>
    <row r="27521" spans="46:47">
      <c r="AT27521" s="690"/>
      <c r="AU27521" s="690"/>
    </row>
    <row r="27522" spans="46:47">
      <c r="AT27522" s="690"/>
      <c r="AU27522" s="690"/>
    </row>
    <row r="27523" spans="46:47">
      <c r="AT27523" s="690"/>
      <c r="AU27523" s="690"/>
    </row>
    <row r="27524" spans="46:47">
      <c r="AT27524" s="690"/>
      <c r="AU27524" s="690"/>
    </row>
    <row r="27525" spans="46:47">
      <c r="AT27525" s="690"/>
      <c r="AU27525" s="690"/>
    </row>
    <row r="27526" spans="46:47">
      <c r="AT27526" s="690"/>
      <c r="AU27526" s="690"/>
    </row>
    <row r="27527" spans="46:47">
      <c r="AT27527" s="690"/>
      <c r="AU27527" s="690"/>
    </row>
    <row r="27528" spans="46:47">
      <c r="AT27528" s="690"/>
      <c r="AU27528" s="690"/>
    </row>
    <row r="27529" spans="46:47">
      <c r="AT27529" s="690"/>
      <c r="AU27529" s="690"/>
    </row>
    <row r="27530" spans="46:47">
      <c r="AT27530" s="690"/>
      <c r="AU27530" s="690"/>
    </row>
    <row r="27531" spans="46:47">
      <c r="AT27531" s="690"/>
      <c r="AU27531" s="690"/>
    </row>
    <row r="27532" spans="46:47">
      <c r="AT27532" s="690"/>
      <c r="AU27532" s="690"/>
    </row>
    <row r="27533" spans="46:47">
      <c r="AT27533" s="690"/>
      <c r="AU27533" s="690"/>
    </row>
    <row r="27534" spans="46:47">
      <c r="AT27534" s="690"/>
      <c r="AU27534" s="690"/>
    </row>
    <row r="27535" spans="46:47">
      <c r="AT27535" s="690"/>
      <c r="AU27535" s="690"/>
    </row>
    <row r="27536" spans="46:47">
      <c r="AT27536" s="690"/>
      <c r="AU27536" s="690"/>
    </row>
    <row r="27537" spans="46:47">
      <c r="AT27537" s="690"/>
      <c r="AU27537" s="690"/>
    </row>
    <row r="27538" spans="46:47">
      <c r="AT27538" s="690"/>
      <c r="AU27538" s="690"/>
    </row>
    <row r="27539" spans="46:47">
      <c r="AT27539" s="690"/>
      <c r="AU27539" s="690"/>
    </row>
    <row r="27540" spans="46:47">
      <c r="AT27540" s="690"/>
      <c r="AU27540" s="690"/>
    </row>
    <row r="27541" spans="46:47">
      <c r="AT27541" s="690"/>
      <c r="AU27541" s="690"/>
    </row>
    <row r="27542" spans="46:47">
      <c r="AT27542" s="690"/>
      <c r="AU27542" s="690"/>
    </row>
    <row r="27543" spans="46:47">
      <c r="AT27543" s="690"/>
      <c r="AU27543" s="690"/>
    </row>
    <row r="27544" spans="46:47">
      <c r="AT27544" s="690"/>
      <c r="AU27544" s="690"/>
    </row>
    <row r="27545" spans="46:47">
      <c r="AT27545" s="690"/>
      <c r="AU27545" s="690"/>
    </row>
    <row r="27546" spans="46:47">
      <c r="AT27546" s="690"/>
      <c r="AU27546" s="690"/>
    </row>
    <row r="27547" spans="46:47">
      <c r="AT27547" s="690"/>
      <c r="AU27547" s="690"/>
    </row>
    <row r="27548" spans="46:47">
      <c r="AT27548" s="690"/>
      <c r="AU27548" s="690"/>
    </row>
    <row r="27549" spans="46:47">
      <c r="AT27549" s="690"/>
      <c r="AU27549" s="690"/>
    </row>
    <row r="27550" spans="46:47">
      <c r="AT27550" s="690"/>
      <c r="AU27550" s="690"/>
    </row>
    <row r="27551" spans="46:47">
      <c r="AT27551" s="690"/>
      <c r="AU27551" s="690"/>
    </row>
    <row r="27552" spans="46:47">
      <c r="AT27552" s="690"/>
      <c r="AU27552" s="690"/>
    </row>
    <row r="27553" spans="46:47">
      <c r="AT27553" s="690"/>
      <c r="AU27553" s="690"/>
    </row>
    <row r="27554" spans="46:47">
      <c r="AT27554" s="690"/>
      <c r="AU27554" s="690"/>
    </row>
    <row r="27555" spans="46:47">
      <c r="AT27555" s="690"/>
      <c r="AU27555" s="690"/>
    </row>
    <row r="27556" spans="46:47">
      <c r="AT27556" s="690"/>
      <c r="AU27556" s="690"/>
    </row>
    <row r="27557" spans="46:47">
      <c r="AT27557" s="690"/>
      <c r="AU27557" s="690"/>
    </row>
    <row r="27558" spans="46:47">
      <c r="AT27558" s="690"/>
      <c r="AU27558" s="690"/>
    </row>
    <row r="27559" spans="46:47">
      <c r="AT27559" s="690"/>
      <c r="AU27559" s="690"/>
    </row>
    <row r="27560" spans="46:47">
      <c r="AT27560" s="690"/>
      <c r="AU27560" s="690"/>
    </row>
    <row r="27561" spans="46:47">
      <c r="AT27561" s="690"/>
      <c r="AU27561" s="690"/>
    </row>
    <row r="27562" spans="46:47">
      <c r="AT27562" s="690"/>
      <c r="AU27562" s="690"/>
    </row>
    <row r="27563" spans="46:47">
      <c r="AT27563" s="690"/>
      <c r="AU27563" s="690"/>
    </row>
    <row r="27564" spans="46:47">
      <c r="AT27564" s="690"/>
      <c r="AU27564" s="690"/>
    </row>
    <row r="27565" spans="46:47">
      <c r="AT27565" s="690"/>
      <c r="AU27565" s="690"/>
    </row>
    <row r="27566" spans="46:47">
      <c r="AT27566" s="690"/>
      <c r="AU27566" s="690"/>
    </row>
    <row r="27567" spans="46:47">
      <c r="AT27567" s="690"/>
      <c r="AU27567" s="690"/>
    </row>
    <row r="27568" spans="46:47">
      <c r="AT27568" s="690"/>
      <c r="AU27568" s="690"/>
    </row>
    <row r="27569" spans="46:47">
      <c r="AT27569" s="690"/>
      <c r="AU27569" s="690"/>
    </row>
    <row r="27570" spans="46:47">
      <c r="AT27570" s="690"/>
      <c r="AU27570" s="690"/>
    </row>
    <row r="27571" spans="46:47">
      <c r="AT27571" s="690"/>
      <c r="AU27571" s="690"/>
    </row>
    <row r="27572" spans="46:47">
      <c r="AT27572" s="690"/>
      <c r="AU27572" s="690"/>
    </row>
    <row r="27573" spans="46:47">
      <c r="AT27573" s="690"/>
      <c r="AU27573" s="690"/>
    </row>
    <row r="27574" spans="46:47">
      <c r="AT27574" s="690"/>
      <c r="AU27574" s="690"/>
    </row>
    <row r="27575" spans="46:47">
      <c r="AT27575" s="690"/>
      <c r="AU27575" s="690"/>
    </row>
    <row r="27576" spans="46:47">
      <c r="AT27576" s="690"/>
      <c r="AU27576" s="690"/>
    </row>
    <row r="27577" spans="46:47">
      <c r="AT27577" s="690"/>
      <c r="AU27577" s="690"/>
    </row>
    <row r="27578" spans="46:47">
      <c r="AT27578" s="690"/>
      <c r="AU27578" s="690"/>
    </row>
    <row r="27579" spans="46:47">
      <c r="AT27579" s="690"/>
      <c r="AU27579" s="690"/>
    </row>
    <row r="27580" spans="46:47">
      <c r="AT27580" s="690"/>
      <c r="AU27580" s="690"/>
    </row>
    <row r="27581" spans="46:47">
      <c r="AT27581" s="690"/>
      <c r="AU27581" s="690"/>
    </row>
    <row r="27582" spans="46:47">
      <c r="AT27582" s="690"/>
      <c r="AU27582" s="690"/>
    </row>
    <row r="27583" spans="46:47">
      <c r="AT27583" s="690"/>
      <c r="AU27583" s="690"/>
    </row>
    <row r="27584" spans="46:47">
      <c r="AT27584" s="690"/>
      <c r="AU27584" s="690"/>
    </row>
    <row r="27585" spans="46:47">
      <c r="AT27585" s="690"/>
      <c r="AU27585" s="690"/>
    </row>
    <row r="27586" spans="46:47">
      <c r="AT27586" s="690"/>
      <c r="AU27586" s="690"/>
    </row>
    <row r="27587" spans="46:47">
      <c r="AT27587" s="690"/>
      <c r="AU27587" s="690"/>
    </row>
    <row r="27588" spans="46:47">
      <c r="AT27588" s="690"/>
      <c r="AU27588" s="690"/>
    </row>
    <row r="27589" spans="46:47">
      <c r="AT27589" s="690"/>
      <c r="AU27589" s="690"/>
    </row>
    <row r="27590" spans="46:47">
      <c r="AT27590" s="690"/>
      <c r="AU27590" s="690"/>
    </row>
    <row r="27591" spans="46:47">
      <c r="AT27591" s="690"/>
      <c r="AU27591" s="690"/>
    </row>
    <row r="27592" spans="46:47">
      <c r="AT27592" s="690"/>
      <c r="AU27592" s="690"/>
    </row>
    <row r="27593" spans="46:47">
      <c r="AT27593" s="690"/>
      <c r="AU27593" s="690"/>
    </row>
    <row r="27594" spans="46:47">
      <c r="AT27594" s="690"/>
      <c r="AU27594" s="690"/>
    </row>
    <row r="27595" spans="46:47">
      <c r="AT27595" s="690"/>
      <c r="AU27595" s="690"/>
    </row>
    <row r="27596" spans="46:47">
      <c r="AT27596" s="690"/>
      <c r="AU27596" s="690"/>
    </row>
    <row r="27597" spans="46:47">
      <c r="AT27597" s="690"/>
      <c r="AU27597" s="690"/>
    </row>
    <row r="27598" spans="46:47">
      <c r="AT27598" s="690"/>
      <c r="AU27598" s="690"/>
    </row>
    <row r="27599" spans="46:47">
      <c r="AT27599" s="690"/>
      <c r="AU27599" s="690"/>
    </row>
    <row r="27600" spans="46:47">
      <c r="AT27600" s="690"/>
      <c r="AU27600" s="690"/>
    </row>
    <row r="27601" spans="46:47">
      <c r="AT27601" s="690"/>
      <c r="AU27601" s="690"/>
    </row>
    <row r="27602" spans="46:47">
      <c r="AT27602" s="690"/>
      <c r="AU27602" s="690"/>
    </row>
    <row r="27603" spans="46:47">
      <c r="AT27603" s="690"/>
      <c r="AU27603" s="690"/>
    </row>
    <row r="27604" spans="46:47">
      <c r="AT27604" s="690"/>
      <c r="AU27604" s="690"/>
    </row>
    <row r="27605" spans="46:47">
      <c r="AT27605" s="690"/>
      <c r="AU27605" s="690"/>
    </row>
    <row r="27606" spans="46:47">
      <c r="AT27606" s="690"/>
      <c r="AU27606" s="690"/>
    </row>
    <row r="27607" spans="46:47">
      <c r="AT27607" s="690"/>
      <c r="AU27607" s="690"/>
    </row>
    <row r="27608" spans="46:47">
      <c r="AT27608" s="690"/>
      <c r="AU27608" s="690"/>
    </row>
    <row r="27609" spans="46:47">
      <c r="AT27609" s="690"/>
      <c r="AU27609" s="690"/>
    </row>
    <row r="27610" spans="46:47">
      <c r="AT27610" s="690"/>
      <c r="AU27610" s="690"/>
    </row>
    <row r="27611" spans="46:47">
      <c r="AT27611" s="690"/>
      <c r="AU27611" s="690"/>
    </row>
    <row r="27612" spans="46:47">
      <c r="AT27612" s="690"/>
      <c r="AU27612" s="690"/>
    </row>
    <row r="27613" spans="46:47">
      <c r="AT27613" s="690"/>
      <c r="AU27613" s="690"/>
    </row>
    <row r="27614" spans="46:47">
      <c r="AT27614" s="690"/>
      <c r="AU27614" s="690"/>
    </row>
    <row r="27615" spans="46:47">
      <c r="AT27615" s="690"/>
      <c r="AU27615" s="690"/>
    </row>
    <row r="27616" spans="46:47">
      <c r="AT27616" s="690"/>
      <c r="AU27616" s="690"/>
    </row>
    <row r="27617" spans="46:47">
      <c r="AT27617" s="690"/>
      <c r="AU27617" s="690"/>
    </row>
    <row r="27618" spans="46:47">
      <c r="AT27618" s="690"/>
      <c r="AU27618" s="690"/>
    </row>
    <row r="27619" spans="46:47">
      <c r="AT27619" s="690"/>
      <c r="AU27619" s="690"/>
    </row>
    <row r="27620" spans="46:47">
      <c r="AT27620" s="690"/>
      <c r="AU27620" s="690"/>
    </row>
    <row r="27621" spans="46:47">
      <c r="AT27621" s="690"/>
      <c r="AU27621" s="690"/>
    </row>
    <row r="27622" spans="46:47">
      <c r="AT27622" s="690"/>
      <c r="AU27622" s="690"/>
    </row>
    <row r="27623" spans="46:47">
      <c r="AT27623" s="690"/>
      <c r="AU27623" s="690"/>
    </row>
    <row r="27624" spans="46:47">
      <c r="AT27624" s="690"/>
      <c r="AU27624" s="690"/>
    </row>
    <row r="27625" spans="46:47">
      <c r="AT27625" s="690"/>
      <c r="AU27625" s="690"/>
    </row>
    <row r="27626" spans="46:47">
      <c r="AT27626" s="690"/>
      <c r="AU27626" s="690"/>
    </row>
    <row r="27627" spans="46:47">
      <c r="AT27627" s="690"/>
      <c r="AU27627" s="690"/>
    </row>
    <row r="27628" spans="46:47">
      <c r="AT27628" s="690"/>
      <c r="AU27628" s="690"/>
    </row>
    <row r="27629" spans="46:47">
      <c r="AT27629" s="690"/>
      <c r="AU27629" s="690"/>
    </row>
    <row r="27630" spans="46:47">
      <c r="AT27630" s="690"/>
      <c r="AU27630" s="690"/>
    </row>
    <row r="27631" spans="46:47">
      <c r="AT27631" s="690"/>
      <c r="AU27631" s="690"/>
    </row>
    <row r="27632" spans="46:47">
      <c r="AT27632" s="690"/>
      <c r="AU27632" s="690"/>
    </row>
    <row r="27633" spans="46:47">
      <c r="AT27633" s="690"/>
      <c r="AU27633" s="690"/>
    </row>
    <row r="27634" spans="46:47">
      <c r="AT27634" s="690"/>
      <c r="AU27634" s="690"/>
    </row>
    <row r="27635" spans="46:47">
      <c r="AT27635" s="690"/>
      <c r="AU27635" s="690"/>
    </row>
    <row r="27636" spans="46:47">
      <c r="AT27636" s="690"/>
      <c r="AU27636" s="690"/>
    </row>
    <row r="27637" spans="46:47">
      <c r="AT27637" s="690"/>
      <c r="AU27637" s="690"/>
    </row>
    <row r="27638" spans="46:47">
      <c r="AT27638" s="690"/>
      <c r="AU27638" s="690"/>
    </row>
    <row r="27639" spans="46:47">
      <c r="AT27639" s="690"/>
      <c r="AU27639" s="690"/>
    </row>
    <row r="27640" spans="46:47">
      <c r="AT27640" s="690"/>
      <c r="AU27640" s="690"/>
    </row>
    <row r="27641" spans="46:47">
      <c r="AT27641" s="690"/>
      <c r="AU27641" s="690"/>
    </row>
    <row r="27642" spans="46:47">
      <c r="AT27642" s="690"/>
      <c r="AU27642" s="690"/>
    </row>
    <row r="27643" spans="46:47">
      <c r="AT27643" s="690"/>
      <c r="AU27643" s="690"/>
    </row>
    <row r="27644" spans="46:47">
      <c r="AT27644" s="690"/>
      <c r="AU27644" s="690"/>
    </row>
    <row r="27645" spans="46:47">
      <c r="AT27645" s="690"/>
      <c r="AU27645" s="690"/>
    </row>
    <row r="27646" spans="46:47">
      <c r="AT27646" s="690"/>
      <c r="AU27646" s="690"/>
    </row>
    <row r="27647" spans="46:47">
      <c r="AT27647" s="690"/>
      <c r="AU27647" s="690"/>
    </row>
    <row r="27648" spans="46:47">
      <c r="AT27648" s="690"/>
      <c r="AU27648" s="690"/>
    </row>
    <row r="27649" spans="46:47">
      <c r="AT27649" s="690"/>
      <c r="AU27649" s="690"/>
    </row>
    <row r="27650" spans="46:47">
      <c r="AT27650" s="690"/>
      <c r="AU27650" s="690"/>
    </row>
    <row r="27651" spans="46:47">
      <c r="AT27651" s="690"/>
      <c r="AU27651" s="690"/>
    </row>
    <row r="27652" spans="46:47">
      <c r="AT27652" s="690"/>
      <c r="AU27652" s="690"/>
    </row>
    <row r="27653" spans="46:47">
      <c r="AT27653" s="690"/>
      <c r="AU27653" s="690"/>
    </row>
    <row r="27654" spans="46:47">
      <c r="AT27654" s="690"/>
      <c r="AU27654" s="690"/>
    </row>
    <row r="27655" spans="46:47">
      <c r="AT27655" s="690"/>
      <c r="AU27655" s="690"/>
    </row>
    <row r="27656" spans="46:47">
      <c r="AT27656" s="690"/>
      <c r="AU27656" s="690"/>
    </row>
    <row r="27657" spans="46:47">
      <c r="AT27657" s="690"/>
      <c r="AU27657" s="690"/>
    </row>
    <row r="27658" spans="46:47">
      <c r="AT27658" s="690"/>
      <c r="AU27658" s="690"/>
    </row>
    <row r="27659" spans="46:47">
      <c r="AT27659" s="690"/>
      <c r="AU27659" s="690"/>
    </row>
    <row r="27660" spans="46:47">
      <c r="AT27660" s="690"/>
      <c r="AU27660" s="690"/>
    </row>
    <row r="27661" spans="46:47">
      <c r="AT27661" s="690"/>
      <c r="AU27661" s="690"/>
    </row>
    <row r="27662" spans="46:47">
      <c r="AT27662" s="690"/>
      <c r="AU27662" s="690"/>
    </row>
    <row r="27663" spans="46:47">
      <c r="AT27663" s="690"/>
      <c r="AU27663" s="690"/>
    </row>
    <row r="27664" spans="46:47">
      <c r="AT27664" s="690"/>
      <c r="AU27664" s="690"/>
    </row>
    <row r="27665" spans="46:47">
      <c r="AT27665" s="690"/>
      <c r="AU27665" s="690"/>
    </row>
    <row r="27666" spans="46:47">
      <c r="AT27666" s="690"/>
      <c r="AU27666" s="690"/>
    </row>
    <row r="27667" spans="46:47">
      <c r="AT27667" s="690"/>
      <c r="AU27667" s="690"/>
    </row>
    <row r="27668" spans="46:47">
      <c r="AT27668" s="690"/>
      <c r="AU27668" s="690"/>
    </row>
    <row r="27669" spans="46:47">
      <c r="AT27669" s="690"/>
      <c r="AU27669" s="690"/>
    </row>
    <row r="27670" spans="46:47">
      <c r="AT27670" s="690"/>
      <c r="AU27670" s="690"/>
    </row>
    <row r="27671" spans="46:47">
      <c r="AT27671" s="690"/>
      <c r="AU27671" s="690"/>
    </row>
    <row r="27672" spans="46:47">
      <c r="AT27672" s="690"/>
      <c r="AU27672" s="690"/>
    </row>
    <row r="27673" spans="46:47">
      <c r="AT27673" s="690"/>
      <c r="AU27673" s="690"/>
    </row>
    <row r="27674" spans="46:47">
      <c r="AT27674" s="690"/>
      <c r="AU27674" s="690"/>
    </row>
    <row r="27675" spans="46:47">
      <c r="AT27675" s="690"/>
      <c r="AU27675" s="690"/>
    </row>
    <row r="27676" spans="46:47">
      <c r="AT27676" s="690"/>
      <c r="AU27676" s="690"/>
    </row>
    <row r="27677" spans="46:47">
      <c r="AT27677" s="690"/>
      <c r="AU27677" s="690"/>
    </row>
    <row r="27678" spans="46:47">
      <c r="AT27678" s="690"/>
      <c r="AU27678" s="690"/>
    </row>
    <row r="27679" spans="46:47">
      <c r="AT27679" s="690"/>
      <c r="AU27679" s="690"/>
    </row>
    <row r="27680" spans="46:47">
      <c r="AT27680" s="690"/>
      <c r="AU27680" s="690"/>
    </row>
    <row r="27681" spans="46:47">
      <c r="AT27681" s="690"/>
      <c r="AU27681" s="690"/>
    </row>
    <row r="27682" spans="46:47">
      <c r="AT27682" s="690"/>
      <c r="AU27682" s="690"/>
    </row>
    <row r="27683" spans="46:47">
      <c r="AT27683" s="690"/>
      <c r="AU27683" s="690"/>
    </row>
    <row r="27684" spans="46:47">
      <c r="AT27684" s="690"/>
      <c r="AU27684" s="690"/>
    </row>
    <row r="27685" spans="46:47">
      <c r="AT27685" s="690"/>
      <c r="AU27685" s="690"/>
    </row>
    <row r="27686" spans="46:47">
      <c r="AT27686" s="690"/>
      <c r="AU27686" s="690"/>
    </row>
    <row r="27687" spans="46:47">
      <c r="AT27687" s="690"/>
      <c r="AU27687" s="690"/>
    </row>
    <row r="27688" spans="46:47">
      <c r="AT27688" s="690"/>
      <c r="AU27688" s="690"/>
    </row>
    <row r="27689" spans="46:47">
      <c r="AT27689" s="690"/>
      <c r="AU27689" s="690"/>
    </row>
    <row r="27690" spans="46:47">
      <c r="AT27690" s="690"/>
      <c r="AU27690" s="690"/>
    </row>
    <row r="27691" spans="46:47">
      <c r="AT27691" s="690"/>
      <c r="AU27691" s="690"/>
    </row>
    <row r="27692" spans="46:47">
      <c r="AT27692" s="690"/>
      <c r="AU27692" s="690"/>
    </row>
    <row r="27693" spans="46:47">
      <c r="AT27693" s="690"/>
      <c r="AU27693" s="690"/>
    </row>
    <row r="27694" spans="46:47">
      <c r="AT27694" s="690"/>
      <c r="AU27694" s="690"/>
    </row>
    <row r="27695" spans="46:47">
      <c r="AT27695" s="690"/>
      <c r="AU27695" s="690"/>
    </row>
    <row r="27696" spans="46:47">
      <c r="AT27696" s="690"/>
      <c r="AU27696" s="690"/>
    </row>
    <row r="27697" spans="46:47">
      <c r="AT27697" s="690"/>
      <c r="AU27697" s="690"/>
    </row>
    <row r="27698" spans="46:47">
      <c r="AT27698" s="690"/>
      <c r="AU27698" s="690"/>
    </row>
    <row r="27699" spans="46:47">
      <c r="AT27699" s="690"/>
      <c r="AU27699" s="690"/>
    </row>
    <row r="27700" spans="46:47">
      <c r="AT27700" s="690"/>
      <c r="AU27700" s="690"/>
    </row>
    <row r="27701" spans="46:47">
      <c r="AT27701" s="690"/>
      <c r="AU27701" s="690"/>
    </row>
    <row r="27702" spans="46:47">
      <c r="AT27702" s="690"/>
      <c r="AU27702" s="690"/>
    </row>
    <row r="27703" spans="46:47">
      <c r="AT27703" s="690"/>
      <c r="AU27703" s="690"/>
    </row>
    <row r="27704" spans="46:47">
      <c r="AT27704" s="690"/>
      <c r="AU27704" s="690"/>
    </row>
    <row r="27705" spans="46:47">
      <c r="AT27705" s="690"/>
      <c r="AU27705" s="690"/>
    </row>
    <row r="27706" spans="46:47">
      <c r="AT27706" s="690"/>
      <c r="AU27706" s="690"/>
    </row>
    <row r="27707" spans="46:47">
      <c r="AT27707" s="690"/>
      <c r="AU27707" s="690"/>
    </row>
    <row r="27708" spans="46:47">
      <c r="AT27708" s="690"/>
      <c r="AU27708" s="690"/>
    </row>
    <row r="27709" spans="46:47">
      <c r="AT27709" s="690"/>
      <c r="AU27709" s="690"/>
    </row>
    <row r="27710" spans="46:47">
      <c r="AT27710" s="690"/>
      <c r="AU27710" s="690"/>
    </row>
    <row r="27711" spans="46:47">
      <c r="AT27711" s="690"/>
      <c r="AU27711" s="690"/>
    </row>
    <row r="27712" spans="46:47">
      <c r="AT27712" s="690"/>
      <c r="AU27712" s="690"/>
    </row>
    <row r="27713" spans="46:47">
      <c r="AT27713" s="690"/>
      <c r="AU27713" s="690"/>
    </row>
    <row r="27714" spans="46:47">
      <c r="AT27714" s="690"/>
      <c r="AU27714" s="690"/>
    </row>
    <row r="27715" spans="46:47">
      <c r="AT27715" s="690"/>
      <c r="AU27715" s="690"/>
    </row>
    <row r="27716" spans="46:47">
      <c r="AT27716" s="690"/>
      <c r="AU27716" s="690"/>
    </row>
    <row r="27717" spans="46:47">
      <c r="AT27717" s="690"/>
      <c r="AU27717" s="690"/>
    </row>
    <row r="27718" spans="46:47">
      <c r="AT27718" s="690"/>
      <c r="AU27718" s="690"/>
    </row>
    <row r="27719" spans="46:47">
      <c r="AT27719" s="690"/>
      <c r="AU27719" s="690"/>
    </row>
    <row r="27720" spans="46:47">
      <c r="AT27720" s="690"/>
      <c r="AU27720" s="690"/>
    </row>
    <row r="27721" spans="46:47">
      <c r="AT27721" s="690"/>
      <c r="AU27721" s="690"/>
    </row>
    <row r="27722" spans="46:47">
      <c r="AT27722" s="690"/>
      <c r="AU27722" s="690"/>
    </row>
    <row r="27723" spans="46:47">
      <c r="AT27723" s="690"/>
      <c r="AU27723" s="690"/>
    </row>
    <row r="27724" spans="46:47">
      <c r="AT27724" s="690"/>
      <c r="AU27724" s="690"/>
    </row>
    <row r="27725" spans="46:47">
      <c r="AT27725" s="690"/>
      <c r="AU27725" s="690"/>
    </row>
    <row r="27726" spans="46:47">
      <c r="AT27726" s="690"/>
      <c r="AU27726" s="690"/>
    </row>
    <row r="27727" spans="46:47">
      <c r="AT27727" s="690"/>
      <c r="AU27727" s="690"/>
    </row>
    <row r="27728" spans="46:47">
      <c r="AT27728" s="690"/>
      <c r="AU27728" s="690"/>
    </row>
    <row r="27729" spans="46:47">
      <c r="AT27729" s="690"/>
      <c r="AU27729" s="690"/>
    </row>
    <row r="27730" spans="46:47">
      <c r="AT27730" s="690"/>
      <c r="AU27730" s="690"/>
    </row>
    <row r="27731" spans="46:47">
      <c r="AT27731" s="690"/>
      <c r="AU27731" s="690"/>
    </row>
    <row r="27732" spans="46:47">
      <c r="AT27732" s="690"/>
      <c r="AU27732" s="690"/>
    </row>
    <row r="27733" spans="46:47">
      <c r="AT27733" s="690"/>
      <c r="AU27733" s="690"/>
    </row>
    <row r="27734" spans="46:47">
      <c r="AT27734" s="690"/>
      <c r="AU27734" s="690"/>
    </row>
    <row r="27735" spans="46:47">
      <c r="AT27735" s="690"/>
      <c r="AU27735" s="690"/>
    </row>
    <row r="27736" spans="46:47">
      <c r="AT27736" s="690"/>
      <c r="AU27736" s="690"/>
    </row>
    <row r="27737" spans="46:47">
      <c r="AT27737" s="690"/>
      <c r="AU27737" s="690"/>
    </row>
    <row r="27738" spans="46:47">
      <c r="AT27738" s="690"/>
      <c r="AU27738" s="690"/>
    </row>
    <row r="27739" spans="46:47">
      <c r="AT27739" s="690"/>
      <c r="AU27739" s="690"/>
    </row>
    <row r="27740" spans="46:47">
      <c r="AT27740" s="690"/>
      <c r="AU27740" s="690"/>
    </row>
    <row r="27741" spans="46:47">
      <c r="AT27741" s="690"/>
      <c r="AU27741" s="690"/>
    </row>
    <row r="27742" spans="46:47">
      <c r="AT27742" s="690"/>
      <c r="AU27742" s="690"/>
    </row>
    <row r="27743" spans="46:47">
      <c r="AT27743" s="690"/>
      <c r="AU27743" s="690"/>
    </row>
    <row r="27744" spans="46:47">
      <c r="AT27744" s="690"/>
      <c r="AU27744" s="690"/>
    </row>
    <row r="27745" spans="46:47">
      <c r="AT27745" s="690"/>
      <c r="AU27745" s="690"/>
    </row>
    <row r="27746" spans="46:47">
      <c r="AT27746" s="690"/>
      <c r="AU27746" s="690"/>
    </row>
    <row r="27747" spans="46:47">
      <c r="AT27747" s="690"/>
      <c r="AU27747" s="690"/>
    </row>
    <row r="27748" spans="46:47">
      <c r="AT27748" s="690"/>
      <c r="AU27748" s="690"/>
    </row>
    <row r="27749" spans="46:47">
      <c r="AT27749" s="690"/>
      <c r="AU27749" s="690"/>
    </row>
    <row r="27750" spans="46:47">
      <c r="AT27750" s="690"/>
      <c r="AU27750" s="690"/>
    </row>
    <row r="27751" spans="46:47">
      <c r="AT27751" s="690"/>
      <c r="AU27751" s="690"/>
    </row>
    <row r="27752" spans="46:47">
      <c r="AT27752" s="690"/>
      <c r="AU27752" s="690"/>
    </row>
    <row r="27753" spans="46:47">
      <c r="AT27753" s="690"/>
      <c r="AU27753" s="690"/>
    </row>
    <row r="27754" spans="46:47">
      <c r="AT27754" s="690"/>
      <c r="AU27754" s="690"/>
    </row>
    <row r="27755" spans="46:47">
      <c r="AT27755" s="690"/>
      <c r="AU27755" s="690"/>
    </row>
    <row r="27756" spans="46:47">
      <c r="AT27756" s="690"/>
      <c r="AU27756" s="690"/>
    </row>
    <row r="27757" spans="46:47">
      <c r="AT27757" s="690"/>
      <c r="AU27757" s="690"/>
    </row>
    <row r="27758" spans="46:47">
      <c r="AT27758" s="690"/>
      <c r="AU27758" s="690"/>
    </row>
    <row r="27759" spans="46:47">
      <c r="AT27759" s="690"/>
      <c r="AU27759" s="690"/>
    </row>
    <row r="27760" spans="46:47">
      <c r="AT27760" s="690"/>
      <c r="AU27760" s="690"/>
    </row>
    <row r="27761" spans="46:47">
      <c r="AT27761" s="690"/>
      <c r="AU27761" s="690"/>
    </row>
    <row r="27762" spans="46:47">
      <c r="AT27762" s="690"/>
      <c r="AU27762" s="690"/>
    </row>
    <row r="27763" spans="46:47">
      <c r="AT27763" s="690"/>
      <c r="AU27763" s="690"/>
    </row>
    <row r="27764" spans="46:47">
      <c r="AT27764" s="690"/>
      <c r="AU27764" s="690"/>
    </row>
    <row r="27765" spans="46:47">
      <c r="AT27765" s="690"/>
      <c r="AU27765" s="690"/>
    </row>
    <row r="27766" spans="46:47">
      <c r="AT27766" s="690"/>
      <c r="AU27766" s="690"/>
    </row>
    <row r="27767" spans="46:47">
      <c r="AT27767" s="690"/>
      <c r="AU27767" s="690"/>
    </row>
    <row r="27768" spans="46:47">
      <c r="AT27768" s="690"/>
      <c r="AU27768" s="690"/>
    </row>
    <row r="27769" spans="46:47">
      <c r="AT27769" s="690"/>
      <c r="AU27769" s="690"/>
    </row>
    <row r="27770" spans="46:47">
      <c r="AT27770" s="690"/>
      <c r="AU27770" s="690"/>
    </row>
    <row r="27771" spans="46:47">
      <c r="AT27771" s="690"/>
      <c r="AU27771" s="690"/>
    </row>
    <row r="27772" spans="46:47">
      <c r="AT27772" s="690"/>
      <c r="AU27772" s="690"/>
    </row>
    <row r="27773" spans="46:47">
      <c r="AT27773" s="690"/>
      <c r="AU27773" s="690"/>
    </row>
    <row r="27774" spans="46:47">
      <c r="AT27774" s="690"/>
      <c r="AU27774" s="690"/>
    </row>
    <row r="27775" spans="46:47">
      <c r="AT27775" s="690"/>
      <c r="AU27775" s="690"/>
    </row>
    <row r="27776" spans="46:47">
      <c r="AT27776" s="690"/>
      <c r="AU27776" s="690"/>
    </row>
    <row r="27777" spans="46:47">
      <c r="AT27777" s="690"/>
      <c r="AU27777" s="690"/>
    </row>
    <row r="27778" spans="46:47">
      <c r="AT27778" s="690"/>
      <c r="AU27778" s="690"/>
    </row>
    <row r="27779" spans="46:47">
      <c r="AT27779" s="690"/>
      <c r="AU27779" s="690"/>
    </row>
    <row r="27780" spans="46:47">
      <c r="AT27780" s="690"/>
      <c r="AU27780" s="690"/>
    </row>
    <row r="27781" spans="46:47">
      <c r="AT27781" s="690"/>
      <c r="AU27781" s="690"/>
    </row>
    <row r="27782" spans="46:47">
      <c r="AT27782" s="690"/>
      <c r="AU27782" s="690"/>
    </row>
    <row r="27783" spans="46:47">
      <c r="AT27783" s="690"/>
      <c r="AU27783" s="690"/>
    </row>
    <row r="27784" spans="46:47">
      <c r="AT27784" s="690"/>
      <c r="AU27784" s="690"/>
    </row>
    <row r="27785" spans="46:47">
      <c r="AT27785" s="690"/>
      <c r="AU27785" s="690"/>
    </row>
    <row r="27786" spans="46:47">
      <c r="AT27786" s="690"/>
      <c r="AU27786" s="690"/>
    </row>
    <row r="27787" spans="46:47">
      <c r="AT27787" s="690"/>
      <c r="AU27787" s="690"/>
    </row>
    <row r="27788" spans="46:47">
      <c r="AT27788" s="690"/>
      <c r="AU27788" s="690"/>
    </row>
    <row r="27789" spans="46:47">
      <c r="AT27789" s="690"/>
      <c r="AU27789" s="690"/>
    </row>
    <row r="27790" spans="46:47">
      <c r="AT27790" s="690"/>
      <c r="AU27790" s="690"/>
    </row>
    <row r="27791" spans="46:47">
      <c r="AT27791" s="690"/>
      <c r="AU27791" s="690"/>
    </row>
    <row r="27792" spans="46:47">
      <c r="AT27792" s="690"/>
      <c r="AU27792" s="690"/>
    </row>
    <row r="27793" spans="46:47">
      <c r="AT27793" s="690"/>
      <c r="AU27793" s="690"/>
    </row>
    <row r="27794" spans="46:47">
      <c r="AT27794" s="690"/>
      <c r="AU27794" s="690"/>
    </row>
    <row r="27795" spans="46:47">
      <c r="AT27795" s="690"/>
      <c r="AU27795" s="690"/>
    </row>
    <row r="27796" spans="46:47">
      <c r="AT27796" s="690"/>
      <c r="AU27796" s="690"/>
    </row>
    <row r="27797" spans="46:47">
      <c r="AT27797" s="690"/>
      <c r="AU27797" s="690"/>
    </row>
    <row r="27798" spans="46:47">
      <c r="AT27798" s="690"/>
      <c r="AU27798" s="690"/>
    </row>
    <row r="27799" spans="46:47">
      <c r="AT27799" s="690"/>
      <c r="AU27799" s="690"/>
    </row>
    <row r="27800" spans="46:47">
      <c r="AT27800" s="690"/>
      <c r="AU27800" s="690"/>
    </row>
    <row r="27801" spans="46:47">
      <c r="AT27801" s="690"/>
      <c r="AU27801" s="690"/>
    </row>
    <row r="27802" spans="46:47">
      <c r="AT27802" s="690"/>
      <c r="AU27802" s="690"/>
    </row>
    <row r="27803" spans="46:47">
      <c r="AT27803" s="690"/>
      <c r="AU27803" s="690"/>
    </row>
    <row r="27804" spans="46:47">
      <c r="AT27804" s="690"/>
      <c r="AU27804" s="690"/>
    </row>
    <row r="27805" spans="46:47">
      <c r="AT27805" s="690"/>
      <c r="AU27805" s="690"/>
    </row>
    <row r="27806" spans="46:47">
      <c r="AT27806" s="690"/>
      <c r="AU27806" s="690"/>
    </row>
    <row r="27807" spans="46:47">
      <c r="AT27807" s="690"/>
      <c r="AU27807" s="690"/>
    </row>
    <row r="27808" spans="46:47">
      <c r="AT27808" s="690"/>
      <c r="AU27808" s="690"/>
    </row>
    <row r="27809" spans="46:47">
      <c r="AT27809" s="690"/>
      <c r="AU27809" s="690"/>
    </row>
    <row r="27810" spans="46:47">
      <c r="AT27810" s="690"/>
      <c r="AU27810" s="690"/>
    </row>
    <row r="27811" spans="46:47">
      <c r="AT27811" s="690"/>
      <c r="AU27811" s="690"/>
    </row>
    <row r="27812" spans="46:47">
      <c r="AT27812" s="690"/>
      <c r="AU27812" s="690"/>
    </row>
    <row r="27813" spans="46:47">
      <c r="AT27813" s="690"/>
      <c r="AU27813" s="690"/>
    </row>
    <row r="27814" spans="46:47">
      <c r="AT27814" s="690"/>
      <c r="AU27814" s="690"/>
    </row>
    <row r="27815" spans="46:47">
      <c r="AT27815" s="690"/>
      <c r="AU27815" s="690"/>
    </row>
    <row r="27816" spans="46:47">
      <c r="AT27816" s="690"/>
      <c r="AU27816" s="690"/>
    </row>
    <row r="27817" spans="46:47">
      <c r="AT27817" s="690"/>
      <c r="AU27817" s="690"/>
    </row>
    <row r="27818" spans="46:47">
      <c r="AT27818" s="690"/>
      <c r="AU27818" s="690"/>
    </row>
    <row r="27819" spans="46:47">
      <c r="AT27819" s="690"/>
      <c r="AU27819" s="690"/>
    </row>
    <row r="27820" spans="46:47">
      <c r="AT27820" s="690"/>
      <c r="AU27820" s="690"/>
    </row>
    <row r="27821" spans="46:47">
      <c r="AT27821" s="690"/>
      <c r="AU27821" s="690"/>
    </row>
    <row r="27822" spans="46:47">
      <c r="AT27822" s="690"/>
      <c r="AU27822" s="690"/>
    </row>
    <row r="27823" spans="46:47">
      <c r="AT27823" s="690"/>
      <c r="AU27823" s="690"/>
    </row>
    <row r="27824" spans="46:47">
      <c r="AT27824" s="690"/>
      <c r="AU27824" s="690"/>
    </row>
    <row r="27825" spans="46:47">
      <c r="AT27825" s="690"/>
      <c r="AU27825" s="690"/>
    </row>
    <row r="27826" spans="46:47">
      <c r="AT27826" s="690"/>
      <c r="AU27826" s="690"/>
    </row>
    <row r="27827" spans="46:47">
      <c r="AT27827" s="690"/>
      <c r="AU27827" s="690"/>
    </row>
    <row r="27828" spans="46:47">
      <c r="AT27828" s="690"/>
      <c r="AU27828" s="690"/>
    </row>
    <row r="27829" spans="46:47">
      <c r="AT27829" s="690"/>
      <c r="AU27829" s="690"/>
    </row>
    <row r="27830" spans="46:47">
      <c r="AT27830" s="690"/>
      <c r="AU27830" s="690"/>
    </row>
    <row r="27831" spans="46:47">
      <c r="AT27831" s="690"/>
      <c r="AU27831" s="690"/>
    </row>
    <row r="27832" spans="46:47">
      <c r="AT27832" s="690"/>
      <c r="AU27832" s="690"/>
    </row>
    <row r="27833" spans="46:47">
      <c r="AT27833" s="690"/>
      <c r="AU27833" s="690"/>
    </row>
    <row r="27834" spans="46:47">
      <c r="AT27834" s="690"/>
      <c r="AU27834" s="690"/>
    </row>
    <row r="27835" spans="46:47">
      <c r="AT27835" s="690"/>
      <c r="AU27835" s="690"/>
    </row>
    <row r="27836" spans="46:47">
      <c r="AT27836" s="690"/>
      <c r="AU27836" s="690"/>
    </row>
    <row r="27837" spans="46:47">
      <c r="AT27837" s="690"/>
      <c r="AU27837" s="690"/>
    </row>
    <row r="27838" spans="46:47">
      <c r="AT27838" s="690"/>
      <c r="AU27838" s="690"/>
    </row>
    <row r="27839" spans="46:47">
      <c r="AT27839" s="690"/>
      <c r="AU27839" s="690"/>
    </row>
    <row r="27840" spans="46:47">
      <c r="AT27840" s="690"/>
      <c r="AU27840" s="690"/>
    </row>
    <row r="27841" spans="46:47">
      <c r="AT27841" s="690"/>
      <c r="AU27841" s="690"/>
    </row>
    <row r="27842" spans="46:47">
      <c r="AT27842" s="690"/>
      <c r="AU27842" s="690"/>
    </row>
    <row r="27843" spans="46:47">
      <c r="AT27843" s="690"/>
      <c r="AU27843" s="690"/>
    </row>
    <row r="27844" spans="46:47">
      <c r="AT27844" s="690"/>
      <c r="AU27844" s="690"/>
    </row>
    <row r="27845" spans="46:47">
      <c r="AT27845" s="690"/>
      <c r="AU27845" s="690"/>
    </row>
    <row r="27846" spans="46:47">
      <c r="AT27846" s="690"/>
      <c r="AU27846" s="690"/>
    </row>
    <row r="27847" spans="46:47">
      <c r="AT27847" s="690"/>
      <c r="AU27847" s="690"/>
    </row>
    <row r="27848" spans="46:47">
      <c r="AT27848" s="690"/>
      <c r="AU27848" s="690"/>
    </row>
    <row r="27849" spans="46:47">
      <c r="AT27849" s="690"/>
      <c r="AU27849" s="690"/>
    </row>
    <row r="27850" spans="46:47">
      <c r="AT27850" s="690"/>
      <c r="AU27850" s="690"/>
    </row>
    <row r="27851" spans="46:47">
      <c r="AT27851" s="690"/>
      <c r="AU27851" s="690"/>
    </row>
    <row r="27852" spans="46:47">
      <c r="AT27852" s="690"/>
      <c r="AU27852" s="690"/>
    </row>
    <row r="27853" spans="46:47">
      <c r="AT27853" s="690"/>
      <c r="AU27853" s="690"/>
    </row>
    <row r="27854" spans="46:47">
      <c r="AT27854" s="690"/>
      <c r="AU27854" s="690"/>
    </row>
    <row r="27855" spans="46:47">
      <c r="AT27855" s="690"/>
      <c r="AU27855" s="690"/>
    </row>
    <row r="27856" spans="46:47">
      <c r="AT27856" s="690"/>
      <c r="AU27856" s="690"/>
    </row>
    <row r="27857" spans="46:47">
      <c r="AT27857" s="690"/>
      <c r="AU27857" s="690"/>
    </row>
    <row r="27858" spans="46:47">
      <c r="AT27858" s="690"/>
      <c r="AU27858" s="690"/>
    </row>
    <row r="27859" spans="46:47">
      <c r="AT27859" s="690"/>
      <c r="AU27859" s="690"/>
    </row>
    <row r="27860" spans="46:47">
      <c r="AT27860" s="690"/>
      <c r="AU27860" s="690"/>
    </row>
    <row r="27861" spans="46:47">
      <c r="AT27861" s="690"/>
      <c r="AU27861" s="690"/>
    </row>
    <row r="27862" spans="46:47">
      <c r="AT27862" s="690"/>
      <c r="AU27862" s="690"/>
    </row>
    <row r="27863" spans="46:47">
      <c r="AT27863" s="690"/>
      <c r="AU27863" s="690"/>
    </row>
    <row r="27864" spans="46:47">
      <c r="AT27864" s="690"/>
      <c r="AU27864" s="690"/>
    </row>
    <row r="27865" spans="46:47">
      <c r="AT27865" s="690"/>
      <c r="AU27865" s="690"/>
    </row>
    <row r="27866" spans="46:47">
      <c r="AT27866" s="690"/>
      <c r="AU27866" s="690"/>
    </row>
    <row r="27867" spans="46:47">
      <c r="AT27867" s="690"/>
      <c r="AU27867" s="690"/>
    </row>
    <row r="27868" spans="46:47">
      <c r="AT27868" s="690"/>
      <c r="AU27868" s="690"/>
    </row>
    <row r="27869" spans="46:47">
      <c r="AT27869" s="690"/>
      <c r="AU27869" s="690"/>
    </row>
    <row r="27870" spans="46:47">
      <c r="AT27870" s="690"/>
      <c r="AU27870" s="690"/>
    </row>
    <row r="27871" spans="46:47">
      <c r="AT27871" s="690"/>
      <c r="AU27871" s="690"/>
    </row>
    <row r="27872" spans="46:47">
      <c r="AT27872" s="690"/>
      <c r="AU27872" s="690"/>
    </row>
    <row r="27873" spans="46:47">
      <c r="AT27873" s="690"/>
      <c r="AU27873" s="690"/>
    </row>
    <row r="27874" spans="46:47">
      <c r="AT27874" s="690"/>
      <c r="AU27874" s="690"/>
    </row>
    <row r="27875" spans="46:47">
      <c r="AT27875" s="690"/>
      <c r="AU27875" s="690"/>
    </row>
    <row r="27876" spans="46:47">
      <c r="AT27876" s="690"/>
      <c r="AU27876" s="690"/>
    </row>
    <row r="27877" spans="46:47">
      <c r="AT27877" s="690"/>
      <c r="AU27877" s="690"/>
    </row>
    <row r="27878" spans="46:47">
      <c r="AT27878" s="690"/>
      <c r="AU27878" s="690"/>
    </row>
    <row r="27879" spans="46:47">
      <c r="AT27879" s="690"/>
      <c r="AU27879" s="690"/>
    </row>
    <row r="27880" spans="46:47">
      <c r="AT27880" s="690"/>
      <c r="AU27880" s="690"/>
    </row>
    <row r="27881" spans="46:47">
      <c r="AT27881" s="690"/>
      <c r="AU27881" s="690"/>
    </row>
    <row r="27882" spans="46:47">
      <c r="AT27882" s="690"/>
      <c r="AU27882" s="690"/>
    </row>
    <row r="27883" spans="46:47">
      <c r="AT27883" s="690"/>
      <c r="AU27883" s="690"/>
    </row>
    <row r="27884" spans="46:47">
      <c r="AT27884" s="690"/>
      <c r="AU27884" s="690"/>
    </row>
    <row r="27885" spans="46:47">
      <c r="AT27885" s="690"/>
      <c r="AU27885" s="690"/>
    </row>
    <row r="27886" spans="46:47">
      <c r="AT27886" s="690"/>
      <c r="AU27886" s="690"/>
    </row>
    <row r="27887" spans="46:47">
      <c r="AT27887" s="690"/>
      <c r="AU27887" s="690"/>
    </row>
    <row r="27888" spans="46:47">
      <c r="AT27888" s="690"/>
      <c r="AU27888" s="690"/>
    </row>
    <row r="27889" spans="46:47">
      <c r="AT27889" s="690"/>
      <c r="AU27889" s="690"/>
    </row>
    <row r="27890" spans="46:47">
      <c r="AT27890" s="690"/>
      <c r="AU27890" s="690"/>
    </row>
    <row r="27891" spans="46:47">
      <c r="AT27891" s="690"/>
      <c r="AU27891" s="690"/>
    </row>
    <row r="27892" spans="46:47">
      <c r="AT27892" s="690"/>
      <c r="AU27892" s="690"/>
    </row>
    <row r="27893" spans="46:47">
      <c r="AT27893" s="690"/>
      <c r="AU27893" s="690"/>
    </row>
    <row r="27894" spans="46:47">
      <c r="AT27894" s="690"/>
      <c r="AU27894" s="690"/>
    </row>
    <row r="27895" spans="46:47">
      <c r="AT27895" s="690"/>
      <c r="AU27895" s="690"/>
    </row>
    <row r="27896" spans="46:47">
      <c r="AT27896" s="690"/>
      <c r="AU27896" s="690"/>
    </row>
    <row r="27897" spans="46:47">
      <c r="AT27897" s="690"/>
      <c r="AU27897" s="690"/>
    </row>
    <row r="27898" spans="46:47">
      <c r="AT27898" s="690"/>
      <c r="AU27898" s="690"/>
    </row>
    <row r="27899" spans="46:47">
      <c r="AT27899" s="690"/>
      <c r="AU27899" s="690"/>
    </row>
    <row r="27900" spans="46:47">
      <c r="AT27900" s="690"/>
      <c r="AU27900" s="690"/>
    </row>
    <row r="27901" spans="46:47">
      <c r="AT27901" s="690"/>
      <c r="AU27901" s="690"/>
    </row>
    <row r="27902" spans="46:47">
      <c r="AT27902" s="690"/>
      <c r="AU27902" s="690"/>
    </row>
    <row r="27903" spans="46:47">
      <c r="AT27903" s="690"/>
      <c r="AU27903" s="690"/>
    </row>
    <row r="27904" spans="46:47">
      <c r="AT27904" s="690"/>
      <c r="AU27904" s="690"/>
    </row>
    <row r="27905" spans="46:47">
      <c r="AT27905" s="690"/>
      <c r="AU27905" s="690"/>
    </row>
    <row r="27906" spans="46:47">
      <c r="AT27906" s="690"/>
      <c r="AU27906" s="690"/>
    </row>
    <row r="27907" spans="46:47">
      <c r="AT27907" s="690"/>
      <c r="AU27907" s="690"/>
    </row>
    <row r="27908" spans="46:47">
      <c r="AT27908" s="690"/>
      <c r="AU27908" s="690"/>
    </row>
    <row r="27909" spans="46:47">
      <c r="AT27909" s="690"/>
      <c r="AU27909" s="690"/>
    </row>
    <row r="27910" spans="46:47">
      <c r="AT27910" s="690"/>
      <c r="AU27910" s="690"/>
    </row>
    <row r="27911" spans="46:47">
      <c r="AT27911" s="690"/>
      <c r="AU27911" s="690"/>
    </row>
    <row r="27912" spans="46:47">
      <c r="AT27912" s="690"/>
      <c r="AU27912" s="690"/>
    </row>
    <row r="27913" spans="46:47">
      <c r="AT27913" s="690"/>
      <c r="AU27913" s="690"/>
    </row>
    <row r="27914" spans="46:47">
      <c r="AT27914" s="690"/>
      <c r="AU27914" s="690"/>
    </row>
    <row r="27915" spans="46:47">
      <c r="AT27915" s="690"/>
      <c r="AU27915" s="690"/>
    </row>
    <row r="27916" spans="46:47">
      <c r="AT27916" s="690"/>
      <c r="AU27916" s="690"/>
    </row>
    <row r="27917" spans="46:47">
      <c r="AT27917" s="690"/>
      <c r="AU27917" s="690"/>
    </row>
    <row r="27918" spans="46:47">
      <c r="AT27918" s="690"/>
      <c r="AU27918" s="690"/>
    </row>
    <row r="27919" spans="46:47">
      <c r="AT27919" s="690"/>
      <c r="AU27919" s="690"/>
    </row>
    <row r="27920" spans="46:47">
      <c r="AT27920" s="690"/>
      <c r="AU27920" s="690"/>
    </row>
    <row r="27921" spans="46:47">
      <c r="AT27921" s="690"/>
      <c r="AU27921" s="690"/>
    </row>
    <row r="27922" spans="46:47">
      <c r="AT27922" s="690"/>
      <c r="AU27922" s="690"/>
    </row>
    <row r="27923" spans="46:47">
      <c r="AT27923" s="690"/>
      <c r="AU27923" s="690"/>
    </row>
    <row r="27924" spans="46:47">
      <c r="AT27924" s="690"/>
      <c r="AU27924" s="690"/>
    </row>
    <row r="27925" spans="46:47">
      <c r="AT27925" s="690"/>
      <c r="AU27925" s="690"/>
    </row>
    <row r="27926" spans="46:47">
      <c r="AT27926" s="690"/>
      <c r="AU27926" s="690"/>
    </row>
    <row r="27927" spans="46:47">
      <c r="AT27927" s="690"/>
      <c r="AU27927" s="690"/>
    </row>
    <row r="27928" spans="46:47">
      <c r="AT27928" s="690"/>
      <c r="AU27928" s="690"/>
    </row>
    <row r="27929" spans="46:47">
      <c r="AT27929" s="690"/>
      <c r="AU27929" s="690"/>
    </row>
    <row r="27930" spans="46:47">
      <c r="AT27930" s="690"/>
      <c r="AU27930" s="690"/>
    </row>
    <row r="27931" spans="46:47">
      <c r="AT27931" s="690"/>
      <c r="AU27931" s="690"/>
    </row>
    <row r="27932" spans="46:47">
      <c r="AT27932" s="690"/>
      <c r="AU27932" s="690"/>
    </row>
    <row r="27933" spans="46:47">
      <c r="AT27933" s="690"/>
      <c r="AU27933" s="690"/>
    </row>
    <row r="27934" spans="46:47">
      <c r="AT27934" s="690"/>
      <c r="AU27934" s="690"/>
    </row>
    <row r="27935" spans="46:47">
      <c r="AT27935" s="690"/>
      <c r="AU27935" s="690"/>
    </row>
    <row r="27936" spans="46:47">
      <c r="AT27936" s="690"/>
      <c r="AU27936" s="690"/>
    </row>
    <row r="27937" spans="46:47">
      <c r="AT27937" s="690"/>
      <c r="AU27937" s="690"/>
    </row>
    <row r="27938" spans="46:47">
      <c r="AT27938" s="690"/>
      <c r="AU27938" s="690"/>
    </row>
    <row r="27939" spans="46:47">
      <c r="AT27939" s="690"/>
      <c r="AU27939" s="690"/>
    </row>
    <row r="27940" spans="46:47">
      <c r="AT27940" s="690"/>
      <c r="AU27940" s="690"/>
    </row>
    <row r="27941" spans="46:47">
      <c r="AT27941" s="690"/>
      <c r="AU27941" s="690"/>
    </row>
    <row r="27942" spans="46:47">
      <c r="AT27942" s="690"/>
      <c r="AU27942" s="690"/>
    </row>
    <row r="27943" spans="46:47">
      <c r="AT27943" s="690"/>
      <c r="AU27943" s="690"/>
    </row>
    <row r="27944" spans="46:47">
      <c r="AT27944" s="690"/>
      <c r="AU27944" s="690"/>
    </row>
    <row r="27945" spans="46:47">
      <c r="AT27945" s="690"/>
      <c r="AU27945" s="690"/>
    </row>
    <row r="27946" spans="46:47">
      <c r="AT27946" s="690"/>
      <c r="AU27946" s="690"/>
    </row>
    <row r="27947" spans="46:47">
      <c r="AT27947" s="690"/>
      <c r="AU27947" s="690"/>
    </row>
    <row r="27948" spans="46:47">
      <c r="AT27948" s="690"/>
      <c r="AU27948" s="690"/>
    </row>
    <row r="27949" spans="46:47">
      <c r="AT27949" s="690"/>
      <c r="AU27949" s="690"/>
    </row>
    <row r="27950" spans="46:47">
      <c r="AT27950" s="690"/>
      <c r="AU27950" s="690"/>
    </row>
    <row r="27951" spans="46:47">
      <c r="AT27951" s="690"/>
      <c r="AU27951" s="690"/>
    </row>
    <row r="27952" spans="46:47">
      <c r="AT27952" s="690"/>
      <c r="AU27952" s="690"/>
    </row>
    <row r="27953" spans="46:47">
      <c r="AT27953" s="690"/>
      <c r="AU27953" s="690"/>
    </row>
    <row r="27954" spans="46:47">
      <c r="AT27954" s="690"/>
      <c r="AU27954" s="690"/>
    </row>
    <row r="27955" spans="46:47">
      <c r="AT27955" s="690"/>
      <c r="AU27955" s="690"/>
    </row>
    <row r="27956" spans="46:47">
      <c r="AT27956" s="690"/>
      <c r="AU27956" s="690"/>
    </row>
    <row r="27957" spans="46:47">
      <c r="AT27957" s="690"/>
      <c r="AU27957" s="690"/>
    </row>
    <row r="27958" spans="46:47">
      <c r="AT27958" s="690"/>
      <c r="AU27958" s="690"/>
    </row>
    <row r="27959" spans="46:47">
      <c r="AT27959" s="690"/>
      <c r="AU27959" s="690"/>
    </row>
    <row r="27960" spans="46:47">
      <c r="AT27960" s="690"/>
      <c r="AU27960" s="690"/>
    </row>
    <row r="27961" spans="46:47">
      <c r="AT27961" s="690"/>
      <c r="AU27961" s="690"/>
    </row>
    <row r="27962" spans="46:47">
      <c r="AT27962" s="690"/>
      <c r="AU27962" s="690"/>
    </row>
    <row r="27963" spans="46:47">
      <c r="AT27963" s="690"/>
      <c r="AU27963" s="690"/>
    </row>
    <row r="27964" spans="46:47">
      <c r="AT27964" s="690"/>
      <c r="AU27964" s="690"/>
    </row>
    <row r="27965" spans="46:47">
      <c r="AT27965" s="690"/>
      <c r="AU27965" s="690"/>
    </row>
    <row r="27966" spans="46:47">
      <c r="AT27966" s="690"/>
      <c r="AU27966" s="690"/>
    </row>
    <row r="27967" spans="46:47">
      <c r="AT27967" s="690"/>
      <c r="AU27967" s="690"/>
    </row>
    <row r="27968" spans="46:47">
      <c r="AT27968" s="690"/>
      <c r="AU27968" s="690"/>
    </row>
    <row r="27969" spans="46:47">
      <c r="AT27969" s="690"/>
      <c r="AU27969" s="690"/>
    </row>
    <row r="27970" spans="46:47">
      <c r="AT27970" s="690"/>
      <c r="AU27970" s="690"/>
    </row>
    <row r="27971" spans="46:47">
      <c r="AT27971" s="690"/>
      <c r="AU27971" s="690"/>
    </row>
    <row r="27972" spans="46:47">
      <c r="AT27972" s="690"/>
      <c r="AU27972" s="690"/>
    </row>
    <row r="27973" spans="46:47">
      <c r="AT27973" s="690"/>
      <c r="AU27973" s="690"/>
    </row>
    <row r="27974" spans="46:47">
      <c r="AT27974" s="690"/>
      <c r="AU27974" s="690"/>
    </row>
    <row r="27975" spans="46:47">
      <c r="AT27975" s="690"/>
      <c r="AU27975" s="690"/>
    </row>
    <row r="27976" spans="46:47">
      <c r="AT27976" s="690"/>
      <c r="AU27976" s="690"/>
    </row>
    <row r="27977" spans="46:47">
      <c r="AT27977" s="690"/>
      <c r="AU27977" s="690"/>
    </row>
    <row r="27978" spans="46:47">
      <c r="AT27978" s="690"/>
      <c r="AU27978" s="690"/>
    </row>
    <row r="27979" spans="46:47">
      <c r="AT27979" s="690"/>
      <c r="AU27979" s="690"/>
    </row>
    <row r="27980" spans="46:47">
      <c r="AT27980" s="690"/>
      <c r="AU27980" s="690"/>
    </row>
    <row r="27981" spans="46:47">
      <c r="AT27981" s="690"/>
      <c r="AU27981" s="690"/>
    </row>
    <row r="27982" spans="46:47">
      <c r="AT27982" s="690"/>
      <c r="AU27982" s="690"/>
    </row>
    <row r="27983" spans="46:47">
      <c r="AT27983" s="690"/>
      <c r="AU27983" s="690"/>
    </row>
    <row r="27984" spans="46:47">
      <c r="AT27984" s="690"/>
      <c r="AU27984" s="690"/>
    </row>
    <row r="27985" spans="46:47">
      <c r="AT27985" s="690"/>
      <c r="AU27985" s="690"/>
    </row>
    <row r="27986" spans="46:47">
      <c r="AT27986" s="690"/>
      <c r="AU27986" s="690"/>
    </row>
    <row r="27987" spans="46:47">
      <c r="AT27987" s="690"/>
      <c r="AU27987" s="690"/>
    </row>
    <row r="27988" spans="46:47">
      <c r="AT27988" s="690"/>
      <c r="AU27988" s="690"/>
    </row>
    <row r="27989" spans="46:47">
      <c r="AT27989" s="690"/>
      <c r="AU27989" s="690"/>
    </row>
    <row r="27990" spans="46:47">
      <c r="AT27990" s="690"/>
      <c r="AU27990" s="690"/>
    </row>
    <row r="27991" spans="46:47">
      <c r="AT27991" s="690"/>
      <c r="AU27991" s="690"/>
    </row>
    <row r="27992" spans="46:47">
      <c r="AT27992" s="690"/>
      <c r="AU27992" s="690"/>
    </row>
    <row r="27993" spans="46:47">
      <c r="AT27993" s="690"/>
      <c r="AU27993" s="690"/>
    </row>
    <row r="27994" spans="46:47">
      <c r="AT27994" s="690"/>
      <c r="AU27994" s="690"/>
    </row>
    <row r="27995" spans="46:47">
      <c r="AT27995" s="690"/>
      <c r="AU27995" s="690"/>
    </row>
    <row r="27996" spans="46:47">
      <c r="AT27996" s="690"/>
      <c r="AU27996" s="690"/>
    </row>
    <row r="27997" spans="46:47">
      <c r="AT27997" s="690"/>
      <c r="AU27997" s="690"/>
    </row>
    <row r="27998" spans="46:47">
      <c r="AT27998" s="690"/>
      <c r="AU27998" s="690"/>
    </row>
    <row r="27999" spans="46:47">
      <c r="AT27999" s="690"/>
      <c r="AU27999" s="690"/>
    </row>
    <row r="28000" spans="46:47">
      <c r="AT28000" s="690"/>
      <c r="AU28000" s="690"/>
    </row>
    <row r="28001" spans="46:47">
      <c r="AT28001" s="690"/>
      <c r="AU28001" s="690"/>
    </row>
    <row r="28002" spans="46:47">
      <c r="AT28002" s="690"/>
      <c r="AU28002" s="690"/>
    </row>
    <row r="28003" spans="46:47">
      <c r="AT28003" s="690"/>
      <c r="AU28003" s="690"/>
    </row>
    <row r="28004" spans="46:47">
      <c r="AT28004" s="690"/>
      <c r="AU28004" s="690"/>
    </row>
    <row r="28005" spans="46:47">
      <c r="AT28005" s="690"/>
      <c r="AU28005" s="690"/>
    </row>
    <row r="28006" spans="46:47">
      <c r="AT28006" s="690"/>
      <c r="AU28006" s="690"/>
    </row>
    <row r="28007" spans="46:47">
      <c r="AT28007" s="690"/>
      <c r="AU28007" s="690"/>
    </row>
    <row r="28008" spans="46:47">
      <c r="AT28008" s="690"/>
      <c r="AU28008" s="690"/>
    </row>
    <row r="28009" spans="46:47">
      <c r="AT28009" s="690"/>
      <c r="AU28009" s="690"/>
    </row>
    <row r="28010" spans="46:47">
      <c r="AT28010" s="690"/>
      <c r="AU28010" s="690"/>
    </row>
    <row r="28011" spans="46:47">
      <c r="AT28011" s="690"/>
      <c r="AU28011" s="690"/>
    </row>
    <row r="28012" spans="46:47">
      <c r="AT28012" s="690"/>
      <c r="AU28012" s="690"/>
    </row>
    <row r="28013" spans="46:47">
      <c r="AT28013" s="690"/>
      <c r="AU28013" s="690"/>
    </row>
    <row r="28014" spans="46:47">
      <c r="AT28014" s="690"/>
      <c r="AU28014" s="690"/>
    </row>
    <row r="28015" spans="46:47">
      <c r="AT28015" s="690"/>
      <c r="AU28015" s="690"/>
    </row>
    <row r="28016" spans="46:47">
      <c r="AT28016" s="690"/>
      <c r="AU28016" s="690"/>
    </row>
    <row r="28017" spans="46:47">
      <c r="AT28017" s="690"/>
      <c r="AU28017" s="690"/>
    </row>
    <row r="28018" spans="46:47">
      <c r="AT28018" s="690"/>
      <c r="AU28018" s="690"/>
    </row>
    <row r="28019" spans="46:47">
      <c r="AT28019" s="690"/>
      <c r="AU28019" s="690"/>
    </row>
    <row r="28020" spans="46:47">
      <c r="AT28020" s="690"/>
      <c r="AU28020" s="690"/>
    </row>
    <row r="28021" spans="46:47">
      <c r="AT28021" s="690"/>
      <c r="AU28021" s="690"/>
    </row>
    <row r="28022" spans="46:47">
      <c r="AT28022" s="690"/>
      <c r="AU28022" s="690"/>
    </row>
    <row r="28023" spans="46:47">
      <c r="AT28023" s="690"/>
      <c r="AU28023" s="690"/>
    </row>
    <row r="28024" spans="46:47">
      <c r="AT28024" s="690"/>
      <c r="AU28024" s="690"/>
    </row>
    <row r="28025" spans="46:47">
      <c r="AT28025" s="690"/>
      <c r="AU28025" s="690"/>
    </row>
    <row r="28026" spans="46:47">
      <c r="AT28026" s="690"/>
      <c r="AU28026" s="690"/>
    </row>
    <row r="28027" spans="46:47">
      <c r="AT28027" s="690"/>
      <c r="AU28027" s="690"/>
    </row>
    <row r="28028" spans="46:47">
      <c r="AT28028" s="690"/>
      <c r="AU28028" s="690"/>
    </row>
    <row r="28029" spans="46:47">
      <c r="AT28029" s="690"/>
      <c r="AU28029" s="690"/>
    </row>
    <row r="28030" spans="46:47">
      <c r="AT28030" s="690"/>
      <c r="AU28030" s="690"/>
    </row>
    <row r="28031" spans="46:47">
      <c r="AT28031" s="690"/>
      <c r="AU28031" s="690"/>
    </row>
    <row r="28032" spans="46:47">
      <c r="AT28032" s="690"/>
      <c r="AU28032" s="690"/>
    </row>
    <row r="28033" spans="46:47">
      <c r="AT28033" s="690"/>
      <c r="AU28033" s="690"/>
    </row>
    <row r="28034" spans="46:47">
      <c r="AT28034" s="690"/>
      <c r="AU28034" s="690"/>
    </row>
    <row r="28035" spans="46:47">
      <c r="AT28035" s="690"/>
      <c r="AU28035" s="690"/>
    </row>
    <row r="28036" spans="46:47">
      <c r="AT28036" s="690"/>
      <c r="AU28036" s="690"/>
    </row>
    <row r="28037" spans="46:47">
      <c r="AT28037" s="690"/>
      <c r="AU28037" s="690"/>
    </row>
    <row r="28038" spans="46:47">
      <c r="AT28038" s="690"/>
      <c r="AU28038" s="690"/>
    </row>
    <row r="28039" spans="46:47">
      <c r="AT28039" s="690"/>
      <c r="AU28039" s="690"/>
    </row>
    <row r="28040" spans="46:47">
      <c r="AT28040" s="690"/>
      <c r="AU28040" s="690"/>
    </row>
    <row r="28041" spans="46:47">
      <c r="AT28041" s="690"/>
      <c r="AU28041" s="690"/>
    </row>
    <row r="28042" spans="46:47">
      <c r="AT28042" s="690"/>
      <c r="AU28042" s="690"/>
    </row>
    <row r="28043" spans="46:47">
      <c r="AT28043" s="690"/>
      <c r="AU28043" s="690"/>
    </row>
    <row r="28044" spans="46:47">
      <c r="AT28044" s="690"/>
      <c r="AU28044" s="690"/>
    </row>
    <row r="28045" spans="46:47">
      <c r="AT28045" s="690"/>
      <c r="AU28045" s="690"/>
    </row>
    <row r="28046" spans="46:47">
      <c r="AT28046" s="690"/>
      <c r="AU28046" s="690"/>
    </row>
    <row r="28047" spans="46:47">
      <c r="AT28047" s="690"/>
      <c r="AU28047" s="690"/>
    </row>
    <row r="28048" spans="46:47">
      <c r="AT28048" s="690"/>
      <c r="AU28048" s="690"/>
    </row>
    <row r="28049" spans="46:47">
      <c r="AT28049" s="690"/>
      <c r="AU28049" s="690"/>
    </row>
    <row r="28050" spans="46:47">
      <c r="AT28050" s="690"/>
      <c r="AU28050" s="690"/>
    </row>
    <row r="28051" spans="46:47">
      <c r="AT28051" s="690"/>
      <c r="AU28051" s="690"/>
    </row>
    <row r="28052" spans="46:47">
      <c r="AT28052" s="690"/>
      <c r="AU28052" s="690"/>
    </row>
    <row r="28053" spans="46:47">
      <c r="AT28053" s="690"/>
      <c r="AU28053" s="690"/>
    </row>
    <row r="28054" spans="46:47">
      <c r="AT28054" s="690"/>
      <c r="AU28054" s="690"/>
    </row>
    <row r="28055" spans="46:47">
      <c r="AT28055" s="690"/>
      <c r="AU28055" s="690"/>
    </row>
    <row r="28056" spans="46:47">
      <c r="AT28056" s="690"/>
      <c r="AU28056" s="690"/>
    </row>
    <row r="28057" spans="46:47">
      <c r="AT28057" s="690"/>
      <c r="AU28057" s="690"/>
    </row>
    <row r="28058" spans="46:47">
      <c r="AT28058" s="690"/>
      <c r="AU28058" s="690"/>
    </row>
    <row r="28059" spans="46:47">
      <c r="AT28059" s="690"/>
      <c r="AU28059" s="690"/>
    </row>
    <row r="28060" spans="46:47">
      <c r="AT28060" s="690"/>
      <c r="AU28060" s="690"/>
    </row>
    <row r="28061" spans="46:47">
      <c r="AT28061" s="690"/>
      <c r="AU28061" s="690"/>
    </row>
    <row r="28062" spans="46:47">
      <c r="AT28062" s="690"/>
      <c r="AU28062" s="690"/>
    </row>
    <row r="28063" spans="46:47">
      <c r="AT28063" s="690"/>
      <c r="AU28063" s="690"/>
    </row>
    <row r="28064" spans="46:47">
      <c r="AT28064" s="690"/>
      <c r="AU28064" s="690"/>
    </row>
    <row r="28065" spans="46:47">
      <c r="AT28065" s="690"/>
      <c r="AU28065" s="690"/>
    </row>
    <row r="28066" spans="46:47">
      <c r="AT28066" s="690"/>
      <c r="AU28066" s="690"/>
    </row>
    <row r="28067" spans="46:47">
      <c r="AT28067" s="690"/>
      <c r="AU28067" s="690"/>
    </row>
    <row r="28068" spans="46:47">
      <c r="AT28068" s="690"/>
      <c r="AU28068" s="690"/>
    </row>
    <row r="28069" spans="46:47">
      <c r="AT28069" s="690"/>
      <c r="AU28069" s="690"/>
    </row>
    <row r="28070" spans="46:47">
      <c r="AT28070" s="690"/>
      <c r="AU28070" s="690"/>
    </row>
    <row r="28071" spans="46:47">
      <c r="AT28071" s="690"/>
      <c r="AU28071" s="690"/>
    </row>
    <row r="28072" spans="46:47">
      <c r="AT28072" s="690"/>
      <c r="AU28072" s="690"/>
    </row>
    <row r="28073" spans="46:47">
      <c r="AT28073" s="690"/>
      <c r="AU28073" s="690"/>
    </row>
    <row r="28074" spans="46:47">
      <c r="AT28074" s="690"/>
      <c r="AU28074" s="690"/>
    </row>
    <row r="28075" spans="46:47">
      <c r="AT28075" s="690"/>
      <c r="AU28075" s="690"/>
    </row>
    <row r="28076" spans="46:47">
      <c r="AT28076" s="690"/>
      <c r="AU28076" s="690"/>
    </row>
    <row r="28077" spans="46:47">
      <c r="AT28077" s="690"/>
      <c r="AU28077" s="690"/>
    </row>
    <row r="28078" spans="46:47">
      <c r="AT28078" s="690"/>
      <c r="AU28078" s="690"/>
    </row>
    <row r="28079" spans="46:47">
      <c r="AT28079" s="690"/>
      <c r="AU28079" s="690"/>
    </row>
    <row r="28080" spans="46:47">
      <c r="AT28080" s="690"/>
      <c r="AU28080" s="690"/>
    </row>
    <row r="28081" spans="46:47">
      <c r="AT28081" s="690"/>
      <c r="AU28081" s="690"/>
    </row>
    <row r="28082" spans="46:47">
      <c r="AT28082" s="690"/>
      <c r="AU28082" s="690"/>
    </row>
    <row r="28083" spans="46:47">
      <c r="AT28083" s="690"/>
      <c r="AU28083" s="690"/>
    </row>
    <row r="28084" spans="46:47">
      <c r="AT28084" s="690"/>
      <c r="AU28084" s="690"/>
    </row>
    <row r="28085" spans="46:47">
      <c r="AT28085" s="690"/>
      <c r="AU28085" s="690"/>
    </row>
    <row r="28086" spans="46:47">
      <c r="AT28086" s="690"/>
      <c r="AU28086" s="690"/>
    </row>
    <row r="28087" spans="46:47">
      <c r="AT28087" s="690"/>
      <c r="AU28087" s="690"/>
    </row>
    <row r="28088" spans="46:47">
      <c r="AT28088" s="690"/>
      <c r="AU28088" s="690"/>
    </row>
    <row r="28089" spans="46:47">
      <c r="AT28089" s="690"/>
      <c r="AU28089" s="690"/>
    </row>
    <row r="28090" spans="46:47">
      <c r="AT28090" s="690"/>
      <c r="AU28090" s="690"/>
    </row>
    <row r="28091" spans="46:47">
      <c r="AT28091" s="690"/>
      <c r="AU28091" s="690"/>
    </row>
    <row r="28092" spans="46:47">
      <c r="AT28092" s="690"/>
      <c r="AU28092" s="690"/>
    </row>
    <row r="28093" spans="46:47">
      <c r="AT28093" s="690"/>
      <c r="AU28093" s="690"/>
    </row>
    <row r="28094" spans="46:47">
      <c r="AT28094" s="690"/>
      <c r="AU28094" s="690"/>
    </row>
    <row r="28095" spans="46:47">
      <c r="AT28095" s="690"/>
      <c r="AU28095" s="690"/>
    </row>
    <row r="28096" spans="46:47">
      <c r="AT28096" s="690"/>
      <c r="AU28096" s="690"/>
    </row>
    <row r="28097" spans="46:47">
      <c r="AT28097" s="690"/>
      <c r="AU28097" s="690"/>
    </row>
    <row r="28098" spans="46:47">
      <c r="AT28098" s="690"/>
      <c r="AU28098" s="690"/>
    </row>
    <row r="28099" spans="46:47">
      <c r="AT28099" s="690"/>
      <c r="AU28099" s="690"/>
    </row>
    <row r="28100" spans="46:47">
      <c r="AT28100" s="690"/>
      <c r="AU28100" s="690"/>
    </row>
    <row r="28101" spans="46:47">
      <c r="AT28101" s="690"/>
      <c r="AU28101" s="690"/>
    </row>
    <row r="28102" spans="46:47">
      <c r="AT28102" s="690"/>
      <c r="AU28102" s="690"/>
    </row>
    <row r="28103" spans="46:47">
      <c r="AT28103" s="690"/>
      <c r="AU28103" s="690"/>
    </row>
    <row r="28104" spans="46:47">
      <c r="AT28104" s="690"/>
      <c r="AU28104" s="690"/>
    </row>
    <row r="28105" spans="46:47">
      <c r="AT28105" s="690"/>
      <c r="AU28105" s="690"/>
    </row>
    <row r="28106" spans="46:47">
      <c r="AT28106" s="690"/>
      <c r="AU28106" s="690"/>
    </row>
    <row r="28107" spans="46:47">
      <c r="AT28107" s="690"/>
      <c r="AU28107" s="690"/>
    </row>
    <row r="28108" spans="46:47">
      <c r="AT28108" s="690"/>
      <c r="AU28108" s="690"/>
    </row>
    <row r="28109" spans="46:47">
      <c r="AT28109" s="690"/>
      <c r="AU28109" s="690"/>
    </row>
    <row r="28110" spans="46:47">
      <c r="AT28110" s="690"/>
      <c r="AU28110" s="690"/>
    </row>
    <row r="28111" spans="46:47">
      <c r="AT28111" s="690"/>
      <c r="AU28111" s="690"/>
    </row>
    <row r="28112" spans="46:47">
      <c r="AT28112" s="690"/>
      <c r="AU28112" s="690"/>
    </row>
    <row r="28113" spans="46:47">
      <c r="AT28113" s="690"/>
      <c r="AU28113" s="690"/>
    </row>
    <row r="28114" spans="46:47">
      <c r="AT28114" s="690"/>
      <c r="AU28114" s="690"/>
    </row>
    <row r="28115" spans="46:47">
      <c r="AT28115" s="690"/>
      <c r="AU28115" s="690"/>
    </row>
    <row r="28116" spans="46:47">
      <c r="AT28116" s="690"/>
      <c r="AU28116" s="690"/>
    </row>
    <row r="28117" spans="46:47">
      <c r="AT28117" s="690"/>
      <c r="AU28117" s="690"/>
    </row>
    <row r="28118" spans="46:47">
      <c r="AT28118" s="690"/>
      <c r="AU28118" s="690"/>
    </row>
    <row r="28119" spans="46:47">
      <c r="AT28119" s="690"/>
      <c r="AU28119" s="690"/>
    </row>
    <row r="28120" spans="46:47">
      <c r="AT28120" s="690"/>
      <c r="AU28120" s="690"/>
    </row>
    <row r="28121" spans="46:47">
      <c r="AT28121" s="690"/>
      <c r="AU28121" s="690"/>
    </row>
    <row r="28122" spans="46:47">
      <c r="AT28122" s="690"/>
      <c r="AU28122" s="690"/>
    </row>
    <row r="28123" spans="46:47">
      <c r="AT28123" s="690"/>
      <c r="AU28123" s="690"/>
    </row>
    <row r="28124" spans="46:47">
      <c r="AT28124" s="690"/>
      <c r="AU28124" s="690"/>
    </row>
    <row r="28125" spans="46:47">
      <c r="AT28125" s="690"/>
      <c r="AU28125" s="690"/>
    </row>
    <row r="28126" spans="46:47">
      <c r="AT28126" s="690"/>
      <c r="AU28126" s="690"/>
    </row>
    <row r="28127" spans="46:47">
      <c r="AT28127" s="690"/>
      <c r="AU28127" s="690"/>
    </row>
    <row r="28128" spans="46:47">
      <c r="AT28128" s="690"/>
      <c r="AU28128" s="690"/>
    </row>
    <row r="28129" spans="46:47">
      <c r="AT28129" s="690"/>
      <c r="AU28129" s="690"/>
    </row>
    <row r="28130" spans="46:47">
      <c r="AT28130" s="690"/>
      <c r="AU28130" s="690"/>
    </row>
    <row r="28131" spans="46:47">
      <c r="AT28131" s="690"/>
      <c r="AU28131" s="690"/>
    </row>
    <row r="28132" spans="46:47">
      <c r="AT28132" s="690"/>
      <c r="AU28132" s="690"/>
    </row>
    <row r="28133" spans="46:47">
      <c r="AT28133" s="690"/>
      <c r="AU28133" s="690"/>
    </row>
    <row r="28134" spans="46:47">
      <c r="AT28134" s="690"/>
      <c r="AU28134" s="690"/>
    </row>
    <row r="28135" spans="46:47">
      <c r="AT28135" s="690"/>
      <c r="AU28135" s="690"/>
    </row>
    <row r="28136" spans="46:47">
      <c r="AT28136" s="690"/>
      <c r="AU28136" s="690"/>
    </row>
    <row r="28137" spans="46:47">
      <c r="AT28137" s="690"/>
      <c r="AU28137" s="690"/>
    </row>
    <row r="28138" spans="46:47">
      <c r="AT28138" s="690"/>
      <c r="AU28138" s="690"/>
    </row>
    <row r="28139" spans="46:47">
      <c r="AT28139" s="690"/>
      <c r="AU28139" s="690"/>
    </row>
    <row r="28140" spans="46:47">
      <c r="AT28140" s="690"/>
      <c r="AU28140" s="690"/>
    </row>
    <row r="28141" spans="46:47">
      <c r="AT28141" s="690"/>
      <c r="AU28141" s="690"/>
    </row>
    <row r="28142" spans="46:47">
      <c r="AT28142" s="690"/>
      <c r="AU28142" s="690"/>
    </row>
    <row r="28143" spans="46:47">
      <c r="AT28143" s="690"/>
      <c r="AU28143" s="690"/>
    </row>
    <row r="28144" spans="46:47">
      <c r="AT28144" s="690"/>
      <c r="AU28144" s="690"/>
    </row>
    <row r="28145" spans="46:47">
      <c r="AT28145" s="690"/>
      <c r="AU28145" s="690"/>
    </row>
    <row r="28146" spans="46:47">
      <c r="AT28146" s="690"/>
      <c r="AU28146" s="690"/>
    </row>
    <row r="28147" spans="46:47">
      <c r="AT28147" s="690"/>
      <c r="AU28147" s="690"/>
    </row>
    <row r="28148" spans="46:47">
      <c r="AT28148" s="690"/>
      <c r="AU28148" s="690"/>
    </row>
    <row r="28149" spans="46:47">
      <c r="AT28149" s="690"/>
      <c r="AU28149" s="690"/>
    </row>
    <row r="28150" spans="46:47">
      <c r="AT28150" s="690"/>
      <c r="AU28150" s="690"/>
    </row>
    <row r="28151" spans="46:47">
      <c r="AT28151" s="690"/>
      <c r="AU28151" s="690"/>
    </row>
    <row r="28152" spans="46:47">
      <c r="AT28152" s="690"/>
      <c r="AU28152" s="690"/>
    </row>
    <row r="28153" spans="46:47">
      <c r="AT28153" s="690"/>
      <c r="AU28153" s="690"/>
    </row>
    <row r="28154" spans="46:47">
      <c r="AT28154" s="690"/>
      <c r="AU28154" s="690"/>
    </row>
    <row r="28155" spans="46:47">
      <c r="AT28155" s="690"/>
      <c r="AU28155" s="690"/>
    </row>
    <row r="28156" spans="46:47">
      <c r="AT28156" s="690"/>
      <c r="AU28156" s="690"/>
    </row>
    <row r="28157" spans="46:47">
      <c r="AT28157" s="690"/>
      <c r="AU28157" s="690"/>
    </row>
    <row r="28158" spans="46:47">
      <c r="AT28158" s="690"/>
      <c r="AU28158" s="690"/>
    </row>
    <row r="28159" spans="46:47">
      <c r="AT28159" s="690"/>
      <c r="AU28159" s="690"/>
    </row>
    <row r="28160" spans="46:47">
      <c r="AT28160" s="690"/>
      <c r="AU28160" s="690"/>
    </row>
    <row r="28161" spans="46:47">
      <c r="AT28161" s="690"/>
      <c r="AU28161" s="690"/>
    </row>
    <row r="28162" spans="46:47">
      <c r="AT28162" s="690"/>
      <c r="AU28162" s="690"/>
    </row>
    <row r="28163" spans="46:47">
      <c r="AT28163" s="690"/>
      <c r="AU28163" s="690"/>
    </row>
    <row r="28164" spans="46:47">
      <c r="AT28164" s="690"/>
      <c r="AU28164" s="690"/>
    </row>
    <row r="28165" spans="46:47">
      <c r="AT28165" s="690"/>
      <c r="AU28165" s="690"/>
    </row>
    <row r="28166" spans="46:47">
      <c r="AT28166" s="690"/>
      <c r="AU28166" s="690"/>
    </row>
    <row r="28167" spans="46:47">
      <c r="AT28167" s="690"/>
      <c r="AU28167" s="690"/>
    </row>
    <row r="28168" spans="46:47">
      <c r="AT28168" s="690"/>
      <c r="AU28168" s="690"/>
    </row>
    <row r="28169" spans="46:47">
      <c r="AT28169" s="690"/>
      <c r="AU28169" s="690"/>
    </row>
    <row r="28170" spans="46:47">
      <c r="AT28170" s="690"/>
      <c r="AU28170" s="690"/>
    </row>
    <row r="28171" spans="46:47">
      <c r="AT28171" s="690"/>
      <c r="AU28171" s="690"/>
    </row>
    <row r="28172" spans="46:47">
      <c r="AT28172" s="690"/>
      <c r="AU28172" s="690"/>
    </row>
    <row r="28173" spans="46:47">
      <c r="AT28173" s="690"/>
      <c r="AU28173" s="690"/>
    </row>
    <row r="28174" spans="46:47">
      <c r="AT28174" s="690"/>
      <c r="AU28174" s="690"/>
    </row>
    <row r="28175" spans="46:47">
      <c r="AT28175" s="690"/>
      <c r="AU28175" s="690"/>
    </row>
    <row r="28176" spans="46:47">
      <c r="AT28176" s="690"/>
      <c r="AU28176" s="690"/>
    </row>
    <row r="28177" spans="46:47">
      <c r="AT28177" s="690"/>
      <c r="AU28177" s="690"/>
    </row>
    <row r="28178" spans="46:47">
      <c r="AT28178" s="690"/>
      <c r="AU28178" s="690"/>
    </row>
    <row r="28179" spans="46:47">
      <c r="AT28179" s="690"/>
      <c r="AU28179" s="690"/>
    </row>
    <row r="28180" spans="46:47">
      <c r="AT28180" s="690"/>
      <c r="AU28180" s="690"/>
    </row>
    <row r="28181" spans="46:47">
      <c r="AT28181" s="690"/>
      <c r="AU28181" s="690"/>
    </row>
    <row r="28182" spans="46:47">
      <c r="AT28182" s="690"/>
      <c r="AU28182" s="690"/>
    </row>
    <row r="28183" spans="46:47">
      <c r="AT28183" s="690"/>
      <c r="AU28183" s="690"/>
    </row>
    <row r="28184" spans="46:47">
      <c r="AT28184" s="690"/>
      <c r="AU28184" s="690"/>
    </row>
    <row r="28185" spans="46:47">
      <c r="AT28185" s="690"/>
      <c r="AU28185" s="690"/>
    </row>
    <row r="28186" spans="46:47">
      <c r="AT28186" s="690"/>
      <c r="AU28186" s="690"/>
    </row>
    <row r="28187" spans="46:47">
      <c r="AT28187" s="690"/>
      <c r="AU28187" s="690"/>
    </row>
    <row r="28188" spans="46:47">
      <c r="AT28188" s="690"/>
      <c r="AU28188" s="690"/>
    </row>
    <row r="28189" spans="46:47">
      <c r="AT28189" s="690"/>
      <c r="AU28189" s="690"/>
    </row>
    <row r="28190" spans="46:47">
      <c r="AT28190" s="690"/>
      <c r="AU28190" s="690"/>
    </row>
    <row r="28191" spans="46:47">
      <c r="AT28191" s="690"/>
      <c r="AU28191" s="690"/>
    </row>
    <row r="28192" spans="46:47">
      <c r="AT28192" s="690"/>
      <c r="AU28192" s="690"/>
    </row>
    <row r="28193" spans="46:47">
      <c r="AT28193" s="690"/>
      <c r="AU28193" s="690"/>
    </row>
    <row r="28194" spans="46:47">
      <c r="AT28194" s="690"/>
      <c r="AU28194" s="690"/>
    </row>
    <row r="28195" spans="46:47">
      <c r="AT28195" s="690"/>
      <c r="AU28195" s="690"/>
    </row>
    <row r="28196" spans="46:47">
      <c r="AT28196" s="690"/>
      <c r="AU28196" s="690"/>
    </row>
    <row r="28197" spans="46:47">
      <c r="AT28197" s="690"/>
      <c r="AU28197" s="690"/>
    </row>
    <row r="28198" spans="46:47">
      <c r="AT28198" s="690"/>
      <c r="AU28198" s="690"/>
    </row>
    <row r="28199" spans="46:47">
      <c r="AT28199" s="690"/>
      <c r="AU28199" s="690"/>
    </row>
    <row r="28200" spans="46:47">
      <c r="AT28200" s="690"/>
      <c r="AU28200" s="690"/>
    </row>
    <row r="28201" spans="46:47">
      <c r="AT28201" s="690"/>
      <c r="AU28201" s="690"/>
    </row>
    <row r="28202" spans="46:47">
      <c r="AT28202" s="690"/>
      <c r="AU28202" s="690"/>
    </row>
    <row r="28203" spans="46:47">
      <c r="AT28203" s="690"/>
      <c r="AU28203" s="690"/>
    </row>
    <row r="28204" spans="46:47">
      <c r="AT28204" s="690"/>
      <c r="AU28204" s="690"/>
    </row>
    <row r="28205" spans="46:47">
      <c r="AT28205" s="690"/>
      <c r="AU28205" s="690"/>
    </row>
    <row r="28206" spans="46:47">
      <c r="AT28206" s="690"/>
      <c r="AU28206" s="690"/>
    </row>
    <row r="28207" spans="46:47">
      <c r="AT28207" s="690"/>
      <c r="AU28207" s="690"/>
    </row>
    <row r="28208" spans="46:47">
      <c r="AT28208" s="690"/>
      <c r="AU28208" s="690"/>
    </row>
    <row r="28209" spans="46:47">
      <c r="AT28209" s="690"/>
      <c r="AU28209" s="690"/>
    </row>
    <row r="28210" spans="46:47">
      <c r="AT28210" s="690"/>
      <c r="AU28210" s="690"/>
    </row>
    <row r="28211" spans="46:47">
      <c r="AT28211" s="690"/>
      <c r="AU28211" s="690"/>
    </row>
    <row r="28212" spans="46:47">
      <c r="AT28212" s="690"/>
      <c r="AU28212" s="690"/>
    </row>
    <row r="28213" spans="46:47">
      <c r="AT28213" s="690"/>
      <c r="AU28213" s="690"/>
    </row>
    <row r="28214" spans="46:47">
      <c r="AT28214" s="690"/>
      <c r="AU28214" s="690"/>
    </row>
    <row r="28215" spans="46:47">
      <c r="AT28215" s="690"/>
      <c r="AU28215" s="690"/>
    </row>
    <row r="28216" spans="46:47">
      <c r="AT28216" s="690"/>
      <c r="AU28216" s="690"/>
    </row>
    <row r="28217" spans="46:47">
      <c r="AT28217" s="690"/>
      <c r="AU28217" s="690"/>
    </row>
    <row r="28218" spans="46:47">
      <c r="AT28218" s="690"/>
      <c r="AU28218" s="690"/>
    </row>
    <row r="28219" spans="46:47">
      <c r="AT28219" s="690"/>
      <c r="AU28219" s="690"/>
    </row>
    <row r="28220" spans="46:47">
      <c r="AT28220" s="690"/>
      <c r="AU28220" s="690"/>
    </row>
    <row r="28221" spans="46:47">
      <c r="AT28221" s="690"/>
      <c r="AU28221" s="690"/>
    </row>
    <row r="28222" spans="46:47">
      <c r="AT28222" s="690"/>
      <c r="AU28222" s="690"/>
    </row>
    <row r="28223" spans="46:47">
      <c r="AT28223" s="690"/>
      <c r="AU28223" s="690"/>
    </row>
    <row r="28224" spans="46:47">
      <c r="AT28224" s="690"/>
      <c r="AU28224" s="690"/>
    </row>
    <row r="28225" spans="46:47">
      <c r="AT28225" s="690"/>
      <c r="AU28225" s="690"/>
    </row>
    <row r="28226" spans="46:47">
      <c r="AT28226" s="690"/>
      <c r="AU28226" s="690"/>
    </row>
    <row r="28227" spans="46:47">
      <c r="AT28227" s="690"/>
      <c r="AU28227" s="690"/>
    </row>
    <row r="28228" spans="46:47">
      <c r="AT28228" s="690"/>
      <c r="AU28228" s="690"/>
    </row>
    <row r="28229" spans="46:47">
      <c r="AT28229" s="690"/>
      <c r="AU28229" s="690"/>
    </row>
    <row r="28230" spans="46:47">
      <c r="AT28230" s="690"/>
      <c r="AU28230" s="690"/>
    </row>
    <row r="28231" spans="46:47">
      <c r="AT28231" s="690"/>
      <c r="AU28231" s="690"/>
    </row>
    <row r="28232" spans="46:47">
      <c r="AT28232" s="690"/>
      <c r="AU28232" s="690"/>
    </row>
    <row r="28233" spans="46:47">
      <c r="AT28233" s="690"/>
      <c r="AU28233" s="690"/>
    </row>
    <row r="28234" spans="46:47">
      <c r="AT28234" s="690"/>
      <c r="AU28234" s="690"/>
    </row>
    <row r="28235" spans="46:47">
      <c r="AT28235" s="690"/>
      <c r="AU28235" s="690"/>
    </row>
    <row r="28236" spans="46:47">
      <c r="AT28236" s="690"/>
      <c r="AU28236" s="690"/>
    </row>
    <row r="28237" spans="46:47">
      <c r="AT28237" s="690"/>
      <c r="AU28237" s="690"/>
    </row>
    <row r="28238" spans="46:47">
      <c r="AT28238" s="690"/>
      <c r="AU28238" s="690"/>
    </row>
    <row r="28239" spans="46:47">
      <c r="AT28239" s="690"/>
      <c r="AU28239" s="690"/>
    </row>
    <row r="28240" spans="46:47">
      <c r="AT28240" s="690"/>
      <c r="AU28240" s="690"/>
    </row>
    <row r="28241" spans="46:47">
      <c r="AT28241" s="690"/>
      <c r="AU28241" s="690"/>
    </row>
    <row r="28242" spans="46:47">
      <c r="AT28242" s="690"/>
      <c r="AU28242" s="690"/>
    </row>
    <row r="28243" spans="46:47">
      <c r="AT28243" s="690"/>
      <c r="AU28243" s="690"/>
    </row>
    <row r="28244" spans="46:47">
      <c r="AT28244" s="690"/>
      <c r="AU28244" s="690"/>
    </row>
    <row r="28245" spans="46:47">
      <c r="AT28245" s="690"/>
      <c r="AU28245" s="690"/>
    </row>
    <row r="28246" spans="46:47">
      <c r="AT28246" s="690"/>
      <c r="AU28246" s="690"/>
    </row>
    <row r="28247" spans="46:47">
      <c r="AT28247" s="690"/>
      <c r="AU28247" s="690"/>
    </row>
    <row r="28248" spans="46:47">
      <c r="AT28248" s="690"/>
      <c r="AU28248" s="690"/>
    </row>
    <row r="28249" spans="46:47">
      <c r="AT28249" s="690"/>
      <c r="AU28249" s="690"/>
    </row>
    <row r="28250" spans="46:47">
      <c r="AT28250" s="690"/>
      <c r="AU28250" s="690"/>
    </row>
    <row r="28251" spans="46:47">
      <c r="AT28251" s="690"/>
      <c r="AU28251" s="690"/>
    </row>
    <row r="28252" spans="46:47">
      <c r="AT28252" s="690"/>
      <c r="AU28252" s="690"/>
    </row>
    <row r="28253" spans="46:47">
      <c r="AT28253" s="690"/>
      <c r="AU28253" s="690"/>
    </row>
    <row r="28254" spans="46:47">
      <c r="AT28254" s="690"/>
      <c r="AU28254" s="690"/>
    </row>
    <row r="28255" spans="46:47">
      <c r="AT28255" s="690"/>
      <c r="AU28255" s="690"/>
    </row>
    <row r="28256" spans="46:47">
      <c r="AT28256" s="690"/>
      <c r="AU28256" s="690"/>
    </row>
    <row r="28257" spans="46:47">
      <c r="AT28257" s="690"/>
      <c r="AU28257" s="690"/>
    </row>
    <row r="28258" spans="46:47">
      <c r="AT28258" s="690"/>
      <c r="AU28258" s="690"/>
    </row>
    <row r="28259" spans="46:47">
      <c r="AT28259" s="690"/>
      <c r="AU28259" s="690"/>
    </row>
    <row r="28260" spans="46:47">
      <c r="AT28260" s="690"/>
      <c r="AU28260" s="690"/>
    </row>
    <row r="28261" spans="46:47">
      <c r="AT28261" s="690"/>
      <c r="AU28261" s="690"/>
    </row>
    <row r="28262" spans="46:47">
      <c r="AT28262" s="690"/>
      <c r="AU28262" s="690"/>
    </row>
    <row r="28263" spans="46:47">
      <c r="AT28263" s="690"/>
      <c r="AU28263" s="690"/>
    </row>
    <row r="28264" spans="46:47">
      <c r="AT28264" s="690"/>
      <c r="AU28264" s="690"/>
    </row>
    <row r="28265" spans="46:47">
      <c r="AT28265" s="690"/>
      <c r="AU28265" s="690"/>
    </row>
    <row r="28266" spans="46:47">
      <c r="AT28266" s="690"/>
      <c r="AU28266" s="690"/>
    </row>
    <row r="28267" spans="46:47">
      <c r="AT28267" s="690"/>
      <c r="AU28267" s="690"/>
    </row>
    <row r="28268" spans="46:47">
      <c r="AT28268" s="690"/>
      <c r="AU28268" s="690"/>
    </row>
    <row r="28269" spans="46:47">
      <c r="AT28269" s="690"/>
      <c r="AU28269" s="690"/>
    </row>
    <row r="28270" spans="46:47">
      <c r="AT28270" s="690"/>
      <c r="AU28270" s="690"/>
    </row>
    <row r="28271" spans="46:47">
      <c r="AT28271" s="690"/>
      <c r="AU28271" s="690"/>
    </row>
    <row r="28272" spans="46:47">
      <c r="AT28272" s="690"/>
      <c r="AU28272" s="690"/>
    </row>
    <row r="28273" spans="46:47">
      <c r="AT28273" s="690"/>
      <c r="AU28273" s="690"/>
    </row>
    <row r="28274" spans="46:47">
      <c r="AT28274" s="690"/>
      <c r="AU28274" s="690"/>
    </row>
    <row r="28275" spans="46:47">
      <c r="AT28275" s="690"/>
      <c r="AU28275" s="690"/>
    </row>
    <row r="28276" spans="46:47">
      <c r="AT28276" s="690"/>
      <c r="AU28276" s="690"/>
    </row>
    <row r="28277" spans="46:47">
      <c r="AT28277" s="690"/>
      <c r="AU28277" s="690"/>
    </row>
    <row r="28278" spans="46:47">
      <c r="AT28278" s="690"/>
      <c r="AU28278" s="690"/>
    </row>
    <row r="28279" spans="46:47">
      <c r="AT28279" s="690"/>
      <c r="AU28279" s="690"/>
    </row>
    <row r="28280" spans="46:47">
      <c r="AT28280" s="690"/>
      <c r="AU28280" s="690"/>
    </row>
    <row r="28281" spans="46:47">
      <c r="AT28281" s="690"/>
      <c r="AU28281" s="690"/>
    </row>
    <row r="28282" spans="46:47">
      <c r="AT28282" s="690"/>
      <c r="AU28282" s="690"/>
    </row>
    <row r="28283" spans="46:47">
      <c r="AT28283" s="690"/>
      <c r="AU28283" s="690"/>
    </row>
    <row r="28284" spans="46:47">
      <c r="AT28284" s="690"/>
      <c r="AU28284" s="690"/>
    </row>
    <row r="28285" spans="46:47">
      <c r="AT28285" s="690"/>
      <c r="AU28285" s="690"/>
    </row>
    <row r="28286" spans="46:47">
      <c r="AT28286" s="690"/>
      <c r="AU28286" s="690"/>
    </row>
    <row r="28287" spans="46:47">
      <c r="AT28287" s="690"/>
      <c r="AU28287" s="690"/>
    </row>
    <row r="28288" spans="46:47">
      <c r="AT28288" s="690"/>
      <c r="AU28288" s="690"/>
    </row>
    <row r="28289" spans="46:47">
      <c r="AT28289" s="690"/>
      <c r="AU28289" s="690"/>
    </row>
    <row r="28290" spans="46:47">
      <c r="AT28290" s="690"/>
      <c r="AU28290" s="690"/>
    </row>
    <row r="28291" spans="46:47">
      <c r="AT28291" s="690"/>
      <c r="AU28291" s="690"/>
    </row>
    <row r="28292" spans="46:47">
      <c r="AT28292" s="690"/>
      <c r="AU28292" s="690"/>
    </row>
    <row r="28293" spans="46:47">
      <c r="AT28293" s="690"/>
      <c r="AU28293" s="690"/>
    </row>
    <row r="28294" spans="46:47">
      <c r="AT28294" s="690"/>
      <c r="AU28294" s="690"/>
    </row>
    <row r="28295" spans="46:47">
      <c r="AT28295" s="690"/>
      <c r="AU28295" s="690"/>
    </row>
    <row r="28296" spans="46:47">
      <c r="AT28296" s="690"/>
      <c r="AU28296" s="690"/>
    </row>
    <row r="28297" spans="46:47">
      <c r="AT28297" s="690"/>
      <c r="AU28297" s="690"/>
    </row>
    <row r="28298" spans="46:47">
      <c r="AT28298" s="690"/>
      <c r="AU28298" s="690"/>
    </row>
    <row r="28299" spans="46:47">
      <c r="AT28299" s="690"/>
      <c r="AU28299" s="690"/>
    </row>
    <row r="28300" spans="46:47">
      <c r="AT28300" s="690"/>
      <c r="AU28300" s="690"/>
    </row>
    <row r="28301" spans="46:47">
      <c r="AT28301" s="690"/>
      <c r="AU28301" s="690"/>
    </row>
    <row r="28302" spans="46:47">
      <c r="AT28302" s="690"/>
      <c r="AU28302" s="690"/>
    </row>
    <row r="28303" spans="46:47">
      <c r="AT28303" s="690"/>
      <c r="AU28303" s="690"/>
    </row>
    <row r="28304" spans="46:47">
      <c r="AT28304" s="690"/>
      <c r="AU28304" s="690"/>
    </row>
    <row r="28305" spans="46:47">
      <c r="AT28305" s="690"/>
      <c r="AU28305" s="690"/>
    </row>
    <row r="28306" spans="46:47">
      <c r="AT28306" s="690"/>
      <c r="AU28306" s="690"/>
    </row>
    <row r="28307" spans="46:47">
      <c r="AT28307" s="690"/>
      <c r="AU28307" s="690"/>
    </row>
    <row r="28308" spans="46:47">
      <c r="AT28308" s="690"/>
      <c r="AU28308" s="690"/>
    </row>
    <row r="28309" spans="46:47">
      <c r="AT28309" s="690"/>
      <c r="AU28309" s="690"/>
    </row>
    <row r="28310" spans="46:47">
      <c r="AT28310" s="690"/>
      <c r="AU28310" s="690"/>
    </row>
    <row r="28311" spans="46:47">
      <c r="AT28311" s="690"/>
      <c r="AU28311" s="690"/>
    </row>
    <row r="28312" spans="46:47">
      <c r="AT28312" s="690"/>
      <c r="AU28312" s="690"/>
    </row>
    <row r="28313" spans="46:47">
      <c r="AT28313" s="690"/>
      <c r="AU28313" s="690"/>
    </row>
    <row r="28314" spans="46:47">
      <c r="AT28314" s="690"/>
      <c r="AU28314" s="690"/>
    </row>
    <row r="28315" spans="46:47">
      <c r="AT28315" s="690"/>
      <c r="AU28315" s="690"/>
    </row>
    <row r="28316" spans="46:47">
      <c r="AT28316" s="690"/>
      <c r="AU28316" s="690"/>
    </row>
    <row r="28317" spans="46:47">
      <c r="AT28317" s="690"/>
      <c r="AU28317" s="690"/>
    </row>
    <row r="28318" spans="46:47">
      <c r="AT28318" s="690"/>
      <c r="AU28318" s="690"/>
    </row>
    <row r="28319" spans="46:47">
      <c r="AT28319" s="690"/>
      <c r="AU28319" s="690"/>
    </row>
    <row r="28320" spans="46:47">
      <c r="AT28320" s="690"/>
      <c r="AU28320" s="690"/>
    </row>
    <row r="28321" spans="46:47">
      <c r="AT28321" s="690"/>
      <c r="AU28321" s="690"/>
    </row>
    <row r="28322" spans="46:47">
      <c r="AT28322" s="690"/>
      <c r="AU28322" s="690"/>
    </row>
    <row r="28323" spans="46:47">
      <c r="AT28323" s="690"/>
      <c r="AU28323" s="690"/>
    </row>
    <row r="28324" spans="46:47">
      <c r="AT28324" s="690"/>
      <c r="AU28324" s="690"/>
    </row>
    <row r="28325" spans="46:47">
      <c r="AT28325" s="690"/>
      <c r="AU28325" s="690"/>
    </row>
    <row r="28326" spans="46:47">
      <c r="AT28326" s="690"/>
      <c r="AU28326" s="690"/>
    </row>
    <row r="28327" spans="46:47">
      <c r="AT28327" s="690"/>
      <c r="AU28327" s="690"/>
    </row>
    <row r="28328" spans="46:47">
      <c r="AT28328" s="690"/>
      <c r="AU28328" s="690"/>
    </row>
    <row r="28329" spans="46:47">
      <c r="AT28329" s="690"/>
      <c r="AU28329" s="690"/>
    </row>
    <row r="28330" spans="46:47">
      <c r="AT28330" s="690"/>
      <c r="AU28330" s="690"/>
    </row>
    <row r="28331" spans="46:47">
      <c r="AT28331" s="690"/>
      <c r="AU28331" s="690"/>
    </row>
    <row r="28332" spans="46:47">
      <c r="AT28332" s="690"/>
      <c r="AU28332" s="690"/>
    </row>
    <row r="28333" spans="46:47">
      <c r="AT28333" s="690"/>
      <c r="AU28333" s="690"/>
    </row>
    <row r="28334" spans="46:47">
      <c r="AT28334" s="690"/>
      <c r="AU28334" s="690"/>
    </row>
    <row r="28335" spans="46:47">
      <c r="AT28335" s="690"/>
      <c r="AU28335" s="690"/>
    </row>
    <row r="28336" spans="46:47">
      <c r="AT28336" s="690"/>
      <c r="AU28336" s="690"/>
    </row>
    <row r="28337" spans="46:47">
      <c r="AT28337" s="690"/>
      <c r="AU28337" s="690"/>
    </row>
    <row r="28338" spans="46:47">
      <c r="AT28338" s="690"/>
      <c r="AU28338" s="690"/>
    </row>
    <row r="28339" spans="46:47">
      <c r="AT28339" s="690"/>
      <c r="AU28339" s="690"/>
    </row>
    <row r="28340" spans="46:47">
      <c r="AT28340" s="690"/>
      <c r="AU28340" s="690"/>
    </row>
    <row r="28341" spans="46:47">
      <c r="AT28341" s="690"/>
      <c r="AU28341" s="690"/>
    </row>
    <row r="28342" spans="46:47">
      <c r="AT28342" s="690"/>
      <c r="AU28342" s="690"/>
    </row>
    <row r="28343" spans="46:47">
      <c r="AT28343" s="690"/>
      <c r="AU28343" s="690"/>
    </row>
    <row r="28344" spans="46:47">
      <c r="AT28344" s="690"/>
      <c r="AU28344" s="690"/>
    </row>
    <row r="28345" spans="46:47">
      <c r="AT28345" s="690"/>
      <c r="AU28345" s="690"/>
    </row>
    <row r="28346" spans="46:47">
      <c r="AT28346" s="690"/>
      <c r="AU28346" s="690"/>
    </row>
    <row r="28347" spans="46:47">
      <c r="AT28347" s="690"/>
      <c r="AU28347" s="690"/>
    </row>
    <row r="28348" spans="46:47">
      <c r="AT28348" s="690"/>
      <c r="AU28348" s="690"/>
    </row>
    <row r="28349" spans="46:47">
      <c r="AT28349" s="690"/>
      <c r="AU28349" s="690"/>
    </row>
    <row r="28350" spans="46:47">
      <c r="AT28350" s="690"/>
      <c r="AU28350" s="690"/>
    </row>
    <row r="28351" spans="46:47">
      <c r="AT28351" s="690"/>
      <c r="AU28351" s="690"/>
    </row>
    <row r="28352" spans="46:47">
      <c r="AT28352" s="690"/>
      <c r="AU28352" s="690"/>
    </row>
    <row r="28353" spans="46:47">
      <c r="AT28353" s="690"/>
      <c r="AU28353" s="690"/>
    </row>
    <row r="28354" spans="46:47">
      <c r="AT28354" s="690"/>
      <c r="AU28354" s="690"/>
    </row>
    <row r="28355" spans="46:47">
      <c r="AT28355" s="690"/>
      <c r="AU28355" s="690"/>
    </row>
    <row r="28356" spans="46:47">
      <c r="AT28356" s="690"/>
      <c r="AU28356" s="690"/>
    </row>
    <row r="28357" spans="46:47">
      <c r="AT28357" s="690"/>
      <c r="AU28357" s="690"/>
    </row>
    <row r="28358" spans="46:47">
      <c r="AT28358" s="690"/>
      <c r="AU28358" s="690"/>
    </row>
    <row r="28359" spans="46:47">
      <c r="AT28359" s="690"/>
      <c r="AU28359" s="690"/>
    </row>
    <row r="28360" spans="46:47">
      <c r="AT28360" s="690"/>
      <c r="AU28360" s="690"/>
    </row>
    <row r="28361" spans="46:47">
      <c r="AT28361" s="690"/>
      <c r="AU28361" s="690"/>
    </row>
    <row r="28362" spans="46:47">
      <c r="AT28362" s="690"/>
      <c r="AU28362" s="690"/>
    </row>
    <row r="28363" spans="46:47">
      <c r="AT28363" s="690"/>
      <c r="AU28363" s="690"/>
    </row>
    <row r="28364" spans="46:47">
      <c r="AT28364" s="690"/>
      <c r="AU28364" s="690"/>
    </row>
    <row r="28365" spans="46:47">
      <c r="AT28365" s="690"/>
      <c r="AU28365" s="690"/>
    </row>
    <row r="28366" spans="46:47">
      <c r="AT28366" s="690"/>
      <c r="AU28366" s="690"/>
    </row>
    <row r="28367" spans="46:47">
      <c r="AT28367" s="690"/>
      <c r="AU28367" s="690"/>
    </row>
    <row r="28368" spans="46:47">
      <c r="AT28368" s="690"/>
      <c r="AU28368" s="690"/>
    </row>
    <row r="28369" spans="46:47">
      <c r="AT28369" s="690"/>
      <c r="AU28369" s="690"/>
    </row>
    <row r="28370" spans="46:47">
      <c r="AT28370" s="690"/>
      <c r="AU28370" s="690"/>
    </row>
    <row r="28371" spans="46:47">
      <c r="AT28371" s="690"/>
      <c r="AU28371" s="690"/>
    </row>
    <row r="28372" spans="46:47">
      <c r="AT28372" s="690"/>
      <c r="AU28372" s="690"/>
    </row>
    <row r="28373" spans="46:47">
      <c r="AT28373" s="690"/>
      <c r="AU28373" s="690"/>
    </row>
    <row r="28374" spans="46:47">
      <c r="AT28374" s="690"/>
      <c r="AU28374" s="690"/>
    </row>
    <row r="28375" spans="46:47">
      <c r="AT28375" s="690"/>
      <c r="AU28375" s="690"/>
    </row>
    <row r="28376" spans="46:47">
      <c r="AT28376" s="690"/>
      <c r="AU28376" s="690"/>
    </row>
    <row r="28377" spans="46:47">
      <c r="AT28377" s="690"/>
      <c r="AU28377" s="690"/>
    </row>
    <row r="28378" spans="46:47">
      <c r="AT28378" s="690"/>
      <c r="AU28378" s="690"/>
    </row>
    <row r="28379" spans="46:47">
      <c r="AT28379" s="690"/>
      <c r="AU28379" s="690"/>
    </row>
    <row r="28380" spans="46:47">
      <c r="AT28380" s="690"/>
      <c r="AU28380" s="690"/>
    </row>
    <row r="28381" spans="46:47">
      <c r="AT28381" s="690"/>
      <c r="AU28381" s="690"/>
    </row>
    <row r="28382" spans="46:47">
      <c r="AT28382" s="690"/>
      <c r="AU28382" s="690"/>
    </row>
    <row r="28383" spans="46:47">
      <c r="AT28383" s="690"/>
      <c r="AU28383" s="690"/>
    </row>
    <row r="28384" spans="46:47">
      <c r="AT28384" s="690"/>
      <c r="AU28384" s="690"/>
    </row>
    <row r="28385" spans="46:47">
      <c r="AT28385" s="690"/>
      <c r="AU28385" s="690"/>
    </row>
    <row r="28386" spans="46:47">
      <c r="AT28386" s="690"/>
      <c r="AU28386" s="690"/>
    </row>
    <row r="28387" spans="46:47">
      <c r="AT28387" s="690"/>
      <c r="AU28387" s="690"/>
    </row>
    <row r="28388" spans="46:47">
      <c r="AT28388" s="690"/>
      <c r="AU28388" s="690"/>
    </row>
    <row r="28389" spans="46:47">
      <c r="AT28389" s="690"/>
      <c r="AU28389" s="690"/>
    </row>
    <row r="28390" spans="46:47">
      <c r="AT28390" s="690"/>
      <c r="AU28390" s="690"/>
    </row>
    <row r="28391" spans="46:47">
      <c r="AT28391" s="690"/>
      <c r="AU28391" s="690"/>
    </row>
    <row r="28392" spans="46:47">
      <c r="AT28392" s="690"/>
      <c r="AU28392" s="690"/>
    </row>
    <row r="28393" spans="46:47">
      <c r="AT28393" s="690"/>
      <c r="AU28393" s="690"/>
    </row>
    <row r="28394" spans="46:47">
      <c r="AT28394" s="690"/>
      <c r="AU28394" s="690"/>
    </row>
    <row r="28395" spans="46:47">
      <c r="AT28395" s="690"/>
      <c r="AU28395" s="690"/>
    </row>
    <row r="28396" spans="46:47">
      <c r="AT28396" s="690"/>
      <c r="AU28396" s="690"/>
    </row>
    <row r="28397" spans="46:47">
      <c r="AT28397" s="690"/>
      <c r="AU28397" s="690"/>
    </row>
    <row r="28398" spans="46:47">
      <c r="AT28398" s="690"/>
      <c r="AU28398" s="690"/>
    </row>
    <row r="28399" spans="46:47">
      <c r="AT28399" s="690"/>
      <c r="AU28399" s="690"/>
    </row>
    <row r="28400" spans="46:47">
      <c r="AT28400" s="690"/>
      <c r="AU28400" s="690"/>
    </row>
    <row r="28401" spans="46:47">
      <c r="AT28401" s="690"/>
      <c r="AU28401" s="690"/>
    </row>
    <row r="28402" spans="46:47">
      <c r="AT28402" s="690"/>
      <c r="AU28402" s="690"/>
    </row>
    <row r="28403" spans="46:47">
      <c r="AT28403" s="690"/>
      <c r="AU28403" s="690"/>
    </row>
    <row r="28404" spans="46:47">
      <c r="AT28404" s="690"/>
      <c r="AU28404" s="690"/>
    </row>
    <row r="28405" spans="46:47">
      <c r="AT28405" s="690"/>
      <c r="AU28405" s="690"/>
    </row>
    <row r="28406" spans="46:47">
      <c r="AT28406" s="690"/>
      <c r="AU28406" s="690"/>
    </row>
    <row r="28407" spans="46:47">
      <c r="AT28407" s="690"/>
      <c r="AU28407" s="690"/>
    </row>
    <row r="28408" spans="46:47">
      <c r="AT28408" s="690"/>
      <c r="AU28408" s="690"/>
    </row>
    <row r="28409" spans="46:47">
      <c r="AT28409" s="690"/>
      <c r="AU28409" s="690"/>
    </row>
    <row r="28410" spans="46:47">
      <c r="AT28410" s="690"/>
      <c r="AU28410" s="690"/>
    </row>
    <row r="28411" spans="46:47">
      <c r="AT28411" s="690"/>
      <c r="AU28411" s="690"/>
    </row>
    <row r="28412" spans="46:47">
      <c r="AT28412" s="690"/>
      <c r="AU28412" s="690"/>
    </row>
    <row r="28413" spans="46:47">
      <c r="AT28413" s="690"/>
      <c r="AU28413" s="690"/>
    </row>
    <row r="28414" spans="46:47">
      <c r="AT28414" s="690"/>
      <c r="AU28414" s="690"/>
    </row>
    <row r="28415" spans="46:47">
      <c r="AT28415" s="690"/>
      <c r="AU28415" s="690"/>
    </row>
    <row r="28416" spans="46:47">
      <c r="AT28416" s="690"/>
      <c r="AU28416" s="690"/>
    </row>
    <row r="28417" spans="46:47">
      <c r="AT28417" s="690"/>
      <c r="AU28417" s="690"/>
    </row>
    <row r="28418" spans="46:47">
      <c r="AT28418" s="690"/>
      <c r="AU28418" s="690"/>
    </row>
    <row r="28419" spans="46:47">
      <c r="AT28419" s="690"/>
      <c r="AU28419" s="690"/>
    </row>
    <row r="28420" spans="46:47">
      <c r="AT28420" s="690"/>
      <c r="AU28420" s="690"/>
    </row>
    <row r="28421" spans="46:47">
      <c r="AT28421" s="690"/>
      <c r="AU28421" s="690"/>
    </row>
    <row r="28422" spans="46:47">
      <c r="AT28422" s="690"/>
      <c r="AU28422" s="690"/>
    </row>
    <row r="28423" spans="46:47">
      <c r="AT28423" s="690"/>
      <c r="AU28423" s="690"/>
    </row>
    <row r="28424" spans="46:47">
      <c r="AT28424" s="690"/>
      <c r="AU28424" s="690"/>
    </row>
    <row r="28425" spans="46:47">
      <c r="AT28425" s="690"/>
      <c r="AU28425" s="690"/>
    </row>
    <row r="28426" spans="46:47">
      <c r="AT28426" s="690"/>
      <c r="AU28426" s="690"/>
    </row>
    <row r="28427" spans="46:47">
      <c r="AT28427" s="690"/>
      <c r="AU28427" s="690"/>
    </row>
    <row r="28428" spans="46:47">
      <c r="AT28428" s="690"/>
      <c r="AU28428" s="690"/>
    </row>
    <row r="28429" spans="46:47">
      <c r="AT28429" s="690"/>
      <c r="AU28429" s="690"/>
    </row>
    <row r="28430" spans="46:47">
      <c r="AT28430" s="690"/>
      <c r="AU28430" s="690"/>
    </row>
    <row r="28431" spans="46:47">
      <c r="AT28431" s="690"/>
      <c r="AU28431" s="690"/>
    </row>
    <row r="28432" spans="46:47">
      <c r="AT28432" s="690"/>
      <c r="AU28432" s="690"/>
    </row>
    <row r="28433" spans="46:47">
      <c r="AT28433" s="690"/>
      <c r="AU28433" s="690"/>
    </row>
    <row r="28434" spans="46:47">
      <c r="AT28434" s="690"/>
      <c r="AU28434" s="690"/>
    </row>
    <row r="28435" spans="46:47">
      <c r="AT28435" s="690"/>
      <c r="AU28435" s="690"/>
    </row>
    <row r="28436" spans="46:47">
      <c r="AT28436" s="690"/>
      <c r="AU28436" s="690"/>
    </row>
    <row r="28437" spans="46:47">
      <c r="AT28437" s="690"/>
      <c r="AU28437" s="690"/>
    </row>
    <row r="28438" spans="46:47">
      <c r="AT28438" s="690"/>
      <c r="AU28438" s="690"/>
    </row>
    <row r="28439" spans="46:47">
      <c r="AT28439" s="690"/>
      <c r="AU28439" s="690"/>
    </row>
    <row r="28440" spans="46:47">
      <c r="AT28440" s="690"/>
      <c r="AU28440" s="690"/>
    </row>
    <row r="28441" spans="46:47">
      <c r="AT28441" s="690"/>
      <c r="AU28441" s="690"/>
    </row>
    <row r="28442" spans="46:47">
      <c r="AT28442" s="690"/>
      <c r="AU28442" s="690"/>
    </row>
    <row r="28443" spans="46:47">
      <c r="AT28443" s="690"/>
      <c r="AU28443" s="690"/>
    </row>
    <row r="28444" spans="46:47">
      <c r="AT28444" s="690"/>
      <c r="AU28444" s="690"/>
    </row>
    <row r="28445" spans="46:47">
      <c r="AT28445" s="690"/>
      <c r="AU28445" s="690"/>
    </row>
    <row r="28446" spans="46:47">
      <c r="AT28446" s="690"/>
      <c r="AU28446" s="690"/>
    </row>
    <row r="28447" spans="46:47">
      <c r="AT28447" s="690"/>
      <c r="AU28447" s="690"/>
    </row>
    <row r="28448" spans="46:47">
      <c r="AT28448" s="690"/>
      <c r="AU28448" s="690"/>
    </row>
    <row r="28449" spans="46:47">
      <c r="AT28449" s="690"/>
      <c r="AU28449" s="690"/>
    </row>
    <row r="28450" spans="46:47">
      <c r="AT28450" s="690"/>
      <c r="AU28450" s="690"/>
    </row>
    <row r="28451" spans="46:47">
      <c r="AT28451" s="690"/>
      <c r="AU28451" s="690"/>
    </row>
    <row r="28452" spans="46:47">
      <c r="AT28452" s="690"/>
      <c r="AU28452" s="690"/>
    </row>
    <row r="28453" spans="46:47">
      <c r="AT28453" s="690"/>
      <c r="AU28453" s="690"/>
    </row>
    <row r="28454" spans="46:47">
      <c r="AT28454" s="690"/>
      <c r="AU28454" s="690"/>
    </row>
    <row r="28455" spans="46:47">
      <c r="AT28455" s="690"/>
      <c r="AU28455" s="690"/>
    </row>
    <row r="28456" spans="46:47">
      <c r="AT28456" s="690"/>
      <c r="AU28456" s="690"/>
    </row>
    <row r="28457" spans="46:47">
      <c r="AT28457" s="690"/>
      <c r="AU28457" s="690"/>
    </row>
    <row r="28458" spans="46:47">
      <c r="AT28458" s="690"/>
      <c r="AU28458" s="690"/>
    </row>
    <row r="28459" spans="46:47">
      <c r="AT28459" s="690"/>
      <c r="AU28459" s="690"/>
    </row>
    <row r="28460" spans="46:47">
      <c r="AT28460" s="690"/>
      <c r="AU28460" s="690"/>
    </row>
    <row r="28461" spans="46:47">
      <c r="AT28461" s="690"/>
      <c r="AU28461" s="690"/>
    </row>
    <row r="28462" spans="46:47">
      <c r="AT28462" s="690"/>
      <c r="AU28462" s="690"/>
    </row>
    <row r="28463" spans="46:47">
      <c r="AT28463" s="690"/>
      <c r="AU28463" s="690"/>
    </row>
    <row r="28464" spans="46:47">
      <c r="AT28464" s="690"/>
      <c r="AU28464" s="690"/>
    </row>
    <row r="28465" spans="46:47">
      <c r="AT28465" s="690"/>
      <c r="AU28465" s="690"/>
    </row>
    <row r="28466" spans="46:47">
      <c r="AT28466" s="690"/>
      <c r="AU28466" s="690"/>
    </row>
    <row r="28467" spans="46:47">
      <c r="AT28467" s="690"/>
      <c r="AU28467" s="690"/>
    </row>
    <row r="28468" spans="46:47">
      <c r="AT28468" s="690"/>
      <c r="AU28468" s="690"/>
    </row>
    <row r="28469" spans="46:47">
      <c r="AT28469" s="690"/>
      <c r="AU28469" s="690"/>
    </row>
    <row r="28470" spans="46:47">
      <c r="AT28470" s="690"/>
      <c r="AU28470" s="690"/>
    </row>
    <row r="28471" spans="46:47">
      <c r="AT28471" s="690"/>
      <c r="AU28471" s="690"/>
    </row>
    <row r="28472" spans="46:47">
      <c r="AT28472" s="690"/>
      <c r="AU28472" s="690"/>
    </row>
    <row r="28473" spans="46:47">
      <c r="AT28473" s="690"/>
      <c r="AU28473" s="690"/>
    </row>
    <row r="28474" spans="46:47">
      <c r="AT28474" s="690"/>
      <c r="AU28474" s="690"/>
    </row>
    <row r="28475" spans="46:47">
      <c r="AT28475" s="690"/>
      <c r="AU28475" s="690"/>
    </row>
    <row r="28476" spans="46:47">
      <c r="AT28476" s="690"/>
      <c r="AU28476" s="690"/>
    </row>
    <row r="28477" spans="46:47">
      <c r="AT28477" s="690"/>
      <c r="AU28477" s="690"/>
    </row>
    <row r="28478" spans="46:47">
      <c r="AT28478" s="690"/>
      <c r="AU28478" s="690"/>
    </row>
    <row r="28479" spans="46:47">
      <c r="AT28479" s="690"/>
      <c r="AU28479" s="690"/>
    </row>
    <row r="28480" spans="46:47">
      <c r="AT28480" s="690"/>
      <c r="AU28480" s="690"/>
    </row>
    <row r="28481" spans="46:47">
      <c r="AT28481" s="690"/>
      <c r="AU28481" s="690"/>
    </row>
    <row r="28482" spans="46:47">
      <c r="AT28482" s="690"/>
      <c r="AU28482" s="690"/>
    </row>
    <row r="28483" spans="46:47">
      <c r="AT28483" s="690"/>
      <c r="AU28483" s="690"/>
    </row>
    <row r="28484" spans="46:47">
      <c r="AT28484" s="690"/>
      <c r="AU28484" s="690"/>
    </row>
    <row r="28485" spans="46:47">
      <c r="AT28485" s="690"/>
      <c r="AU28485" s="690"/>
    </row>
    <row r="28486" spans="46:47">
      <c r="AT28486" s="690"/>
      <c r="AU28486" s="690"/>
    </row>
    <row r="28487" spans="46:47">
      <c r="AT28487" s="690"/>
      <c r="AU28487" s="690"/>
    </row>
    <row r="28488" spans="46:47">
      <c r="AT28488" s="690"/>
      <c r="AU28488" s="690"/>
    </row>
    <row r="28489" spans="46:47">
      <c r="AT28489" s="690"/>
      <c r="AU28489" s="690"/>
    </row>
    <row r="28490" spans="46:47">
      <c r="AT28490" s="690"/>
      <c r="AU28490" s="690"/>
    </row>
    <row r="28491" spans="46:47">
      <c r="AT28491" s="690"/>
      <c r="AU28491" s="690"/>
    </row>
    <row r="28492" spans="46:47">
      <c r="AT28492" s="690"/>
      <c r="AU28492" s="690"/>
    </row>
    <row r="28493" spans="46:47">
      <c r="AT28493" s="690"/>
      <c r="AU28493" s="690"/>
    </row>
    <row r="28494" spans="46:47">
      <c r="AT28494" s="690"/>
      <c r="AU28494" s="690"/>
    </row>
    <row r="28495" spans="46:47">
      <c r="AT28495" s="690"/>
      <c r="AU28495" s="690"/>
    </row>
    <row r="28496" spans="46:47">
      <c r="AT28496" s="690"/>
      <c r="AU28496" s="690"/>
    </row>
    <row r="28497" spans="46:47">
      <c r="AT28497" s="690"/>
      <c r="AU28497" s="690"/>
    </row>
    <row r="28498" spans="46:47">
      <c r="AT28498" s="690"/>
      <c r="AU28498" s="690"/>
    </row>
    <row r="28499" spans="46:47">
      <c r="AT28499" s="690"/>
      <c r="AU28499" s="690"/>
    </row>
    <row r="28500" spans="46:47">
      <c r="AT28500" s="690"/>
      <c r="AU28500" s="690"/>
    </row>
    <row r="28501" spans="46:47">
      <c r="AT28501" s="690"/>
      <c r="AU28501" s="690"/>
    </row>
    <row r="28502" spans="46:47">
      <c r="AT28502" s="690"/>
      <c r="AU28502" s="690"/>
    </row>
    <row r="28503" spans="46:47">
      <c r="AT28503" s="690"/>
      <c r="AU28503" s="690"/>
    </row>
    <row r="28504" spans="46:47">
      <c r="AT28504" s="690"/>
      <c r="AU28504" s="690"/>
    </row>
    <row r="28505" spans="46:47">
      <c r="AT28505" s="690"/>
      <c r="AU28505" s="690"/>
    </row>
    <row r="28506" spans="46:47">
      <c r="AT28506" s="690"/>
      <c r="AU28506" s="690"/>
    </row>
    <row r="28507" spans="46:47">
      <c r="AT28507" s="690"/>
      <c r="AU28507" s="690"/>
    </row>
    <row r="28508" spans="46:47">
      <c r="AT28508" s="690"/>
      <c r="AU28508" s="690"/>
    </row>
    <row r="28509" spans="46:47">
      <c r="AT28509" s="690"/>
      <c r="AU28509" s="690"/>
    </row>
    <row r="28510" spans="46:47">
      <c r="AT28510" s="690"/>
      <c r="AU28510" s="690"/>
    </row>
    <row r="28511" spans="46:47">
      <c r="AT28511" s="690"/>
      <c r="AU28511" s="690"/>
    </row>
    <row r="28512" spans="46:47">
      <c r="AT28512" s="690"/>
      <c r="AU28512" s="690"/>
    </row>
    <row r="28513" spans="46:47">
      <c r="AT28513" s="690"/>
      <c r="AU28513" s="690"/>
    </row>
    <row r="28514" spans="46:47">
      <c r="AT28514" s="690"/>
      <c r="AU28514" s="690"/>
    </row>
    <row r="28515" spans="46:47">
      <c r="AT28515" s="690"/>
      <c r="AU28515" s="690"/>
    </row>
    <row r="28516" spans="46:47">
      <c r="AT28516" s="690"/>
      <c r="AU28516" s="690"/>
    </row>
    <row r="28517" spans="46:47">
      <c r="AT28517" s="690"/>
      <c r="AU28517" s="690"/>
    </row>
    <row r="28518" spans="46:47">
      <c r="AT28518" s="690"/>
      <c r="AU28518" s="690"/>
    </row>
    <row r="28519" spans="46:47">
      <c r="AT28519" s="690"/>
      <c r="AU28519" s="690"/>
    </row>
    <row r="28520" spans="46:47">
      <c r="AT28520" s="690"/>
      <c r="AU28520" s="690"/>
    </row>
    <row r="28521" spans="46:47">
      <c r="AT28521" s="690"/>
      <c r="AU28521" s="690"/>
    </row>
    <row r="28522" spans="46:47">
      <c r="AT28522" s="690"/>
      <c r="AU28522" s="690"/>
    </row>
    <row r="28523" spans="46:47">
      <c r="AT28523" s="690"/>
      <c r="AU28523" s="690"/>
    </row>
    <row r="28524" spans="46:47">
      <c r="AT28524" s="690"/>
      <c r="AU28524" s="690"/>
    </row>
    <row r="28525" spans="46:47">
      <c r="AT28525" s="690"/>
      <c r="AU28525" s="690"/>
    </row>
    <row r="28526" spans="46:47">
      <c r="AT28526" s="690"/>
      <c r="AU28526" s="690"/>
    </row>
    <row r="28527" spans="46:47">
      <c r="AT28527" s="690"/>
      <c r="AU28527" s="690"/>
    </row>
    <row r="28528" spans="46:47">
      <c r="AT28528" s="690"/>
      <c r="AU28528" s="690"/>
    </row>
    <row r="28529" spans="46:47">
      <c r="AT28529" s="690"/>
      <c r="AU28529" s="690"/>
    </row>
    <row r="28530" spans="46:47">
      <c r="AT28530" s="690"/>
      <c r="AU28530" s="690"/>
    </row>
    <row r="28531" spans="46:47">
      <c r="AT28531" s="690"/>
      <c r="AU28531" s="690"/>
    </row>
    <row r="28532" spans="46:47">
      <c r="AT28532" s="690"/>
      <c r="AU28532" s="690"/>
    </row>
    <row r="28533" spans="46:47">
      <c r="AT28533" s="690"/>
      <c r="AU28533" s="690"/>
    </row>
    <row r="28534" spans="46:47">
      <c r="AT28534" s="690"/>
      <c r="AU28534" s="690"/>
    </row>
    <row r="28535" spans="46:47">
      <c r="AT28535" s="690"/>
      <c r="AU28535" s="690"/>
    </row>
    <row r="28536" spans="46:47">
      <c r="AT28536" s="690"/>
      <c r="AU28536" s="690"/>
    </row>
    <row r="28537" spans="46:47">
      <c r="AT28537" s="690"/>
      <c r="AU28537" s="690"/>
    </row>
    <row r="28538" spans="46:47">
      <c r="AT28538" s="690"/>
      <c r="AU28538" s="690"/>
    </row>
    <row r="28539" spans="46:47">
      <c r="AT28539" s="690"/>
      <c r="AU28539" s="690"/>
    </row>
    <row r="28540" spans="46:47">
      <c r="AT28540" s="690"/>
      <c r="AU28540" s="690"/>
    </row>
    <row r="28541" spans="46:47">
      <c r="AT28541" s="690"/>
      <c r="AU28541" s="690"/>
    </row>
    <row r="28542" spans="46:47">
      <c r="AT28542" s="690"/>
      <c r="AU28542" s="690"/>
    </row>
    <row r="28543" spans="46:47">
      <c r="AT28543" s="690"/>
      <c r="AU28543" s="690"/>
    </row>
    <row r="28544" spans="46:47">
      <c r="AT28544" s="690"/>
      <c r="AU28544" s="690"/>
    </row>
    <row r="28545" spans="46:47">
      <c r="AT28545" s="690"/>
      <c r="AU28545" s="690"/>
    </row>
    <row r="28546" spans="46:47">
      <c r="AT28546" s="690"/>
      <c r="AU28546" s="690"/>
    </row>
    <row r="28547" spans="46:47">
      <c r="AT28547" s="690"/>
      <c r="AU28547" s="690"/>
    </row>
    <row r="28548" spans="46:47">
      <c r="AT28548" s="690"/>
      <c r="AU28548" s="690"/>
    </row>
    <row r="28549" spans="46:47">
      <c r="AT28549" s="690"/>
      <c r="AU28549" s="690"/>
    </row>
    <row r="28550" spans="46:47">
      <c r="AT28550" s="690"/>
      <c r="AU28550" s="690"/>
    </row>
    <row r="28551" spans="46:47">
      <c r="AT28551" s="690"/>
      <c r="AU28551" s="690"/>
    </row>
    <row r="28552" spans="46:47">
      <c r="AT28552" s="690"/>
      <c r="AU28552" s="690"/>
    </row>
    <row r="28553" spans="46:47">
      <c r="AT28553" s="690"/>
      <c r="AU28553" s="690"/>
    </row>
    <row r="28554" spans="46:47">
      <c r="AT28554" s="690"/>
      <c r="AU28554" s="690"/>
    </row>
    <row r="28555" spans="46:47">
      <c r="AT28555" s="690"/>
      <c r="AU28555" s="690"/>
    </row>
    <row r="28556" spans="46:47">
      <c r="AT28556" s="690"/>
      <c r="AU28556" s="690"/>
    </row>
    <row r="28557" spans="46:47">
      <c r="AT28557" s="690"/>
      <c r="AU28557" s="690"/>
    </row>
    <row r="28558" spans="46:47">
      <c r="AT28558" s="690"/>
      <c r="AU28558" s="690"/>
    </row>
    <row r="28559" spans="46:47">
      <c r="AT28559" s="690"/>
      <c r="AU28559" s="690"/>
    </row>
    <row r="28560" spans="46:47">
      <c r="AT28560" s="690"/>
      <c r="AU28560" s="690"/>
    </row>
    <row r="28561" spans="46:47">
      <c r="AT28561" s="690"/>
      <c r="AU28561" s="690"/>
    </row>
    <row r="28562" spans="46:47">
      <c r="AT28562" s="690"/>
      <c r="AU28562" s="690"/>
    </row>
    <row r="28563" spans="46:47">
      <c r="AT28563" s="690"/>
      <c r="AU28563" s="690"/>
    </row>
    <row r="28564" spans="46:47">
      <c r="AT28564" s="690"/>
      <c r="AU28564" s="690"/>
    </row>
    <row r="28565" spans="46:47">
      <c r="AT28565" s="690"/>
      <c r="AU28565" s="690"/>
    </row>
    <row r="28566" spans="46:47">
      <c r="AT28566" s="690"/>
      <c r="AU28566" s="690"/>
    </row>
    <row r="28567" spans="46:47">
      <c r="AT28567" s="690"/>
      <c r="AU28567" s="690"/>
    </row>
    <row r="28568" spans="46:47">
      <c r="AT28568" s="690"/>
      <c r="AU28568" s="690"/>
    </row>
    <row r="28569" spans="46:47">
      <c r="AT28569" s="690"/>
      <c r="AU28569" s="690"/>
    </row>
    <row r="28570" spans="46:47">
      <c r="AT28570" s="690"/>
      <c r="AU28570" s="690"/>
    </row>
    <row r="28571" spans="46:47">
      <c r="AT28571" s="690"/>
      <c r="AU28571" s="690"/>
    </row>
    <row r="28572" spans="46:47">
      <c r="AT28572" s="690"/>
      <c r="AU28572" s="690"/>
    </row>
    <row r="28573" spans="46:47">
      <c r="AT28573" s="690"/>
      <c r="AU28573" s="690"/>
    </row>
    <row r="28574" spans="46:47">
      <c r="AT28574" s="690"/>
      <c r="AU28574" s="690"/>
    </row>
    <row r="28575" spans="46:47">
      <c r="AT28575" s="690"/>
      <c r="AU28575" s="690"/>
    </row>
    <row r="28576" spans="46:47">
      <c r="AT28576" s="690"/>
      <c r="AU28576" s="690"/>
    </row>
    <row r="28577" spans="46:47">
      <c r="AT28577" s="690"/>
      <c r="AU28577" s="690"/>
    </row>
    <row r="28578" spans="46:47">
      <c r="AT28578" s="690"/>
      <c r="AU28578" s="690"/>
    </row>
    <row r="28579" spans="46:47">
      <c r="AT28579" s="690"/>
      <c r="AU28579" s="690"/>
    </row>
    <row r="28580" spans="46:47">
      <c r="AT28580" s="690"/>
      <c r="AU28580" s="690"/>
    </row>
    <row r="28581" spans="46:47">
      <c r="AT28581" s="690"/>
      <c r="AU28581" s="690"/>
    </row>
    <row r="28582" spans="46:47">
      <c r="AT28582" s="690"/>
      <c r="AU28582" s="690"/>
    </row>
    <row r="28583" spans="46:47">
      <c r="AT28583" s="690"/>
      <c r="AU28583" s="690"/>
    </row>
    <row r="28584" spans="46:47">
      <c r="AT28584" s="690"/>
      <c r="AU28584" s="690"/>
    </row>
    <row r="28585" spans="46:47">
      <c r="AT28585" s="690"/>
      <c r="AU28585" s="690"/>
    </row>
    <row r="28586" spans="46:47">
      <c r="AT28586" s="690"/>
      <c r="AU28586" s="690"/>
    </row>
    <row r="28587" spans="46:47">
      <c r="AT28587" s="690"/>
      <c r="AU28587" s="690"/>
    </row>
    <row r="28588" spans="46:47">
      <c r="AT28588" s="690"/>
      <c r="AU28588" s="690"/>
    </row>
    <row r="28589" spans="46:47">
      <c r="AT28589" s="690"/>
      <c r="AU28589" s="690"/>
    </row>
    <row r="28590" spans="46:47">
      <c r="AT28590" s="690"/>
      <c r="AU28590" s="690"/>
    </row>
    <row r="28591" spans="46:47">
      <c r="AT28591" s="690"/>
      <c r="AU28591" s="690"/>
    </row>
    <row r="28592" spans="46:47">
      <c r="AT28592" s="690"/>
      <c r="AU28592" s="690"/>
    </row>
    <row r="28593" spans="46:47">
      <c r="AT28593" s="690"/>
      <c r="AU28593" s="690"/>
    </row>
    <row r="28594" spans="46:47">
      <c r="AT28594" s="690"/>
      <c r="AU28594" s="690"/>
    </row>
    <row r="28595" spans="46:47">
      <c r="AT28595" s="690"/>
      <c r="AU28595" s="690"/>
    </row>
    <row r="28596" spans="46:47">
      <c r="AT28596" s="690"/>
      <c r="AU28596" s="690"/>
    </row>
    <row r="28597" spans="46:47">
      <c r="AT28597" s="690"/>
      <c r="AU28597" s="690"/>
    </row>
    <row r="28598" spans="46:47">
      <c r="AT28598" s="690"/>
      <c r="AU28598" s="690"/>
    </row>
    <row r="28599" spans="46:47">
      <c r="AT28599" s="690"/>
      <c r="AU28599" s="690"/>
    </row>
    <row r="28600" spans="46:47">
      <c r="AT28600" s="690"/>
      <c r="AU28600" s="690"/>
    </row>
    <row r="28601" spans="46:47">
      <c r="AT28601" s="690"/>
      <c r="AU28601" s="690"/>
    </row>
    <row r="28602" spans="46:47">
      <c r="AT28602" s="690"/>
      <c r="AU28602" s="690"/>
    </row>
    <row r="28603" spans="46:47">
      <c r="AT28603" s="690"/>
      <c r="AU28603" s="690"/>
    </row>
    <row r="28604" spans="46:47">
      <c r="AT28604" s="690"/>
      <c r="AU28604" s="690"/>
    </row>
    <row r="28605" spans="46:47">
      <c r="AT28605" s="690"/>
      <c r="AU28605" s="690"/>
    </row>
    <row r="28606" spans="46:47">
      <c r="AT28606" s="690"/>
      <c r="AU28606" s="690"/>
    </row>
    <row r="28607" spans="46:47">
      <c r="AT28607" s="690"/>
      <c r="AU28607" s="690"/>
    </row>
    <row r="28608" spans="46:47">
      <c r="AT28608" s="690"/>
      <c r="AU28608" s="690"/>
    </row>
    <row r="28609" spans="46:47">
      <c r="AT28609" s="690"/>
      <c r="AU28609" s="690"/>
    </row>
    <row r="28610" spans="46:47">
      <c r="AT28610" s="690"/>
      <c r="AU28610" s="690"/>
    </row>
    <row r="28611" spans="46:47">
      <c r="AT28611" s="690"/>
      <c r="AU28611" s="690"/>
    </row>
    <row r="28612" spans="46:47">
      <c r="AT28612" s="690"/>
      <c r="AU28612" s="690"/>
    </row>
    <row r="28613" spans="46:47">
      <c r="AT28613" s="690"/>
      <c r="AU28613" s="690"/>
    </row>
    <row r="28614" spans="46:47">
      <c r="AT28614" s="690"/>
      <c r="AU28614" s="690"/>
    </row>
    <row r="28615" spans="46:47">
      <c r="AT28615" s="690"/>
      <c r="AU28615" s="690"/>
    </row>
    <row r="28616" spans="46:47">
      <c r="AT28616" s="690"/>
      <c r="AU28616" s="690"/>
    </row>
    <row r="28617" spans="46:47">
      <c r="AT28617" s="690"/>
      <c r="AU28617" s="690"/>
    </row>
    <row r="28618" spans="46:47">
      <c r="AT28618" s="690"/>
      <c r="AU28618" s="690"/>
    </row>
    <row r="28619" spans="46:47">
      <c r="AT28619" s="690"/>
      <c r="AU28619" s="690"/>
    </row>
    <row r="28620" spans="46:47">
      <c r="AT28620" s="690"/>
      <c r="AU28620" s="690"/>
    </row>
    <row r="28621" spans="46:47">
      <c r="AT28621" s="690"/>
      <c r="AU28621" s="690"/>
    </row>
    <row r="28622" spans="46:47">
      <c r="AT28622" s="690"/>
      <c r="AU28622" s="690"/>
    </row>
    <row r="28623" spans="46:47">
      <c r="AT28623" s="690"/>
      <c r="AU28623" s="690"/>
    </row>
    <row r="28624" spans="46:47">
      <c r="AT28624" s="690"/>
      <c r="AU28624" s="690"/>
    </row>
    <row r="28625" spans="46:47">
      <c r="AT28625" s="690"/>
      <c r="AU28625" s="690"/>
    </row>
    <row r="28626" spans="46:47">
      <c r="AT28626" s="690"/>
      <c r="AU28626" s="690"/>
    </row>
    <row r="28627" spans="46:47">
      <c r="AT28627" s="690"/>
      <c r="AU28627" s="690"/>
    </row>
    <row r="28628" spans="46:47">
      <c r="AT28628" s="690"/>
      <c r="AU28628" s="690"/>
    </row>
    <row r="28629" spans="46:47">
      <c r="AT28629" s="690"/>
      <c r="AU28629" s="690"/>
    </row>
    <row r="28630" spans="46:47">
      <c r="AT28630" s="690"/>
      <c r="AU28630" s="690"/>
    </row>
    <row r="28631" spans="46:47">
      <c r="AT28631" s="690"/>
      <c r="AU28631" s="690"/>
    </row>
    <row r="28632" spans="46:47">
      <c r="AT28632" s="690"/>
      <c r="AU28632" s="690"/>
    </row>
    <row r="28633" spans="46:47">
      <c r="AT28633" s="690"/>
      <c r="AU28633" s="690"/>
    </row>
    <row r="28634" spans="46:47">
      <c r="AT28634" s="690"/>
      <c r="AU28634" s="690"/>
    </row>
    <row r="28635" spans="46:47">
      <c r="AT28635" s="690"/>
      <c r="AU28635" s="690"/>
    </row>
    <row r="28636" spans="46:47">
      <c r="AT28636" s="690"/>
      <c r="AU28636" s="690"/>
    </row>
    <row r="28637" spans="46:47">
      <c r="AT28637" s="690"/>
      <c r="AU28637" s="690"/>
    </row>
    <row r="28638" spans="46:47">
      <c r="AT28638" s="690"/>
      <c r="AU28638" s="690"/>
    </row>
    <row r="28639" spans="46:47">
      <c r="AT28639" s="690"/>
      <c r="AU28639" s="690"/>
    </row>
    <row r="28640" spans="46:47">
      <c r="AT28640" s="690"/>
      <c r="AU28640" s="690"/>
    </row>
    <row r="28641" spans="46:47">
      <c r="AT28641" s="690"/>
      <c r="AU28641" s="690"/>
    </row>
    <row r="28642" spans="46:47">
      <c r="AT28642" s="690"/>
      <c r="AU28642" s="690"/>
    </row>
    <row r="28643" spans="46:47">
      <c r="AT28643" s="690"/>
      <c r="AU28643" s="690"/>
    </row>
    <row r="28644" spans="46:47">
      <c r="AT28644" s="690"/>
      <c r="AU28644" s="690"/>
    </row>
    <row r="28645" spans="46:47">
      <c r="AT28645" s="690"/>
      <c r="AU28645" s="690"/>
    </row>
    <row r="28646" spans="46:47">
      <c r="AT28646" s="690"/>
      <c r="AU28646" s="690"/>
    </row>
    <row r="28647" spans="46:47">
      <c r="AT28647" s="690"/>
      <c r="AU28647" s="690"/>
    </row>
    <row r="28648" spans="46:47">
      <c r="AT28648" s="690"/>
      <c r="AU28648" s="690"/>
    </row>
    <row r="28649" spans="46:47">
      <c r="AT28649" s="690"/>
      <c r="AU28649" s="690"/>
    </row>
    <row r="28650" spans="46:47">
      <c r="AT28650" s="690"/>
      <c r="AU28650" s="690"/>
    </row>
    <row r="28651" spans="46:47">
      <c r="AT28651" s="690"/>
      <c r="AU28651" s="690"/>
    </row>
    <row r="28652" spans="46:47">
      <c r="AT28652" s="690"/>
      <c r="AU28652" s="690"/>
    </row>
    <row r="28653" spans="46:47">
      <c r="AT28653" s="690"/>
      <c r="AU28653" s="690"/>
    </row>
    <row r="28654" spans="46:47">
      <c r="AT28654" s="690"/>
      <c r="AU28654" s="690"/>
    </row>
    <row r="28655" spans="46:47">
      <c r="AT28655" s="690"/>
      <c r="AU28655" s="690"/>
    </row>
    <row r="28656" spans="46:47">
      <c r="AT28656" s="690"/>
      <c r="AU28656" s="690"/>
    </row>
    <row r="28657" spans="46:47">
      <c r="AT28657" s="690"/>
      <c r="AU28657" s="690"/>
    </row>
    <row r="28658" spans="46:47">
      <c r="AT28658" s="690"/>
      <c r="AU28658" s="690"/>
    </row>
    <row r="28659" spans="46:47">
      <c r="AT28659" s="690"/>
      <c r="AU28659" s="690"/>
    </row>
    <row r="28660" spans="46:47">
      <c r="AT28660" s="690"/>
      <c r="AU28660" s="690"/>
    </row>
    <row r="28661" spans="46:47">
      <c r="AT28661" s="690"/>
      <c r="AU28661" s="690"/>
    </row>
    <row r="28662" spans="46:47">
      <c r="AT28662" s="690"/>
      <c r="AU28662" s="690"/>
    </row>
    <row r="28663" spans="46:47">
      <c r="AT28663" s="690"/>
      <c r="AU28663" s="690"/>
    </row>
    <row r="28664" spans="46:47">
      <c r="AT28664" s="690"/>
      <c r="AU28664" s="690"/>
    </row>
    <row r="28665" spans="46:47">
      <c r="AT28665" s="690"/>
      <c r="AU28665" s="690"/>
    </row>
    <row r="28666" spans="46:47">
      <c r="AT28666" s="690"/>
      <c r="AU28666" s="690"/>
    </row>
    <row r="28667" spans="46:47">
      <c r="AT28667" s="690"/>
      <c r="AU28667" s="690"/>
    </row>
    <row r="28668" spans="46:47">
      <c r="AT28668" s="690"/>
      <c r="AU28668" s="690"/>
    </row>
    <row r="28669" spans="46:47">
      <c r="AT28669" s="690"/>
      <c r="AU28669" s="690"/>
    </row>
    <row r="28670" spans="46:47">
      <c r="AT28670" s="690"/>
      <c r="AU28670" s="690"/>
    </row>
    <row r="28671" spans="46:47">
      <c r="AT28671" s="690"/>
      <c r="AU28671" s="690"/>
    </row>
    <row r="28672" spans="46:47">
      <c r="AT28672" s="690"/>
      <c r="AU28672" s="690"/>
    </row>
    <row r="28673" spans="46:47">
      <c r="AT28673" s="690"/>
      <c r="AU28673" s="690"/>
    </row>
    <row r="28674" spans="46:47">
      <c r="AT28674" s="690"/>
      <c r="AU28674" s="690"/>
    </row>
    <row r="28675" spans="46:47">
      <c r="AT28675" s="690"/>
      <c r="AU28675" s="690"/>
    </row>
    <row r="28676" spans="46:47">
      <c r="AT28676" s="690"/>
      <c r="AU28676" s="690"/>
    </row>
    <row r="28677" spans="46:47">
      <c r="AT28677" s="690"/>
      <c r="AU28677" s="690"/>
    </row>
    <row r="28678" spans="46:47">
      <c r="AT28678" s="690"/>
      <c r="AU28678" s="690"/>
    </row>
    <row r="28679" spans="46:47">
      <c r="AT28679" s="690"/>
      <c r="AU28679" s="690"/>
    </row>
    <row r="28680" spans="46:47">
      <c r="AT28680" s="690"/>
      <c r="AU28680" s="690"/>
    </row>
    <row r="28681" spans="46:47">
      <c r="AT28681" s="690"/>
      <c r="AU28681" s="690"/>
    </row>
    <row r="28682" spans="46:47">
      <c r="AT28682" s="690"/>
      <c r="AU28682" s="690"/>
    </row>
    <row r="28683" spans="46:47">
      <c r="AT28683" s="690"/>
      <c r="AU28683" s="690"/>
    </row>
    <row r="28684" spans="46:47">
      <c r="AT28684" s="690"/>
      <c r="AU28684" s="690"/>
    </row>
    <row r="28685" spans="46:47">
      <c r="AT28685" s="690"/>
      <c r="AU28685" s="690"/>
    </row>
    <row r="28686" spans="46:47">
      <c r="AT28686" s="690"/>
      <c r="AU28686" s="690"/>
    </row>
    <row r="28687" spans="46:47">
      <c r="AT28687" s="690"/>
      <c r="AU28687" s="690"/>
    </row>
    <row r="28688" spans="46:47">
      <c r="AT28688" s="690"/>
      <c r="AU28688" s="690"/>
    </row>
    <row r="28689" spans="46:47">
      <c r="AT28689" s="690"/>
      <c r="AU28689" s="690"/>
    </row>
    <row r="28690" spans="46:47">
      <c r="AT28690" s="690"/>
      <c r="AU28690" s="690"/>
    </row>
    <row r="28691" spans="46:47">
      <c r="AT28691" s="690"/>
      <c r="AU28691" s="690"/>
    </row>
    <row r="28692" spans="46:47">
      <c r="AT28692" s="690"/>
      <c r="AU28692" s="690"/>
    </row>
    <row r="28693" spans="46:47">
      <c r="AT28693" s="690"/>
      <c r="AU28693" s="690"/>
    </row>
    <row r="28694" spans="46:47">
      <c r="AT28694" s="690"/>
      <c r="AU28694" s="690"/>
    </row>
    <row r="28695" spans="46:47">
      <c r="AT28695" s="690"/>
      <c r="AU28695" s="690"/>
    </row>
    <row r="28696" spans="46:47">
      <c r="AT28696" s="690"/>
      <c r="AU28696" s="690"/>
    </row>
    <row r="28697" spans="46:47">
      <c r="AT28697" s="690"/>
      <c r="AU28697" s="690"/>
    </row>
    <row r="28698" spans="46:47">
      <c r="AT28698" s="690"/>
      <c r="AU28698" s="690"/>
    </row>
    <row r="28699" spans="46:47">
      <c r="AT28699" s="690"/>
      <c r="AU28699" s="690"/>
    </row>
    <row r="28700" spans="46:47">
      <c r="AT28700" s="690"/>
      <c r="AU28700" s="690"/>
    </row>
    <row r="28701" spans="46:47">
      <c r="AT28701" s="690"/>
      <c r="AU28701" s="690"/>
    </row>
    <row r="28702" spans="46:47">
      <c r="AT28702" s="690"/>
      <c r="AU28702" s="690"/>
    </row>
    <row r="28703" spans="46:47">
      <c r="AT28703" s="690"/>
      <c r="AU28703" s="690"/>
    </row>
    <row r="28704" spans="46:47">
      <c r="AT28704" s="690"/>
      <c r="AU28704" s="690"/>
    </row>
    <row r="28705" spans="46:47">
      <c r="AT28705" s="690"/>
      <c r="AU28705" s="690"/>
    </row>
    <row r="28706" spans="46:47">
      <c r="AT28706" s="690"/>
      <c r="AU28706" s="690"/>
    </row>
    <row r="28707" spans="46:47">
      <c r="AT28707" s="690"/>
      <c r="AU28707" s="690"/>
    </row>
    <row r="28708" spans="46:47">
      <c r="AT28708" s="690"/>
      <c r="AU28708" s="690"/>
    </row>
    <row r="28709" spans="46:47">
      <c r="AT28709" s="690"/>
      <c r="AU28709" s="690"/>
    </row>
    <row r="28710" spans="46:47">
      <c r="AT28710" s="690"/>
      <c r="AU28710" s="690"/>
    </row>
    <row r="28711" spans="46:47">
      <c r="AT28711" s="690"/>
      <c r="AU28711" s="690"/>
    </row>
    <row r="28712" spans="46:47">
      <c r="AT28712" s="690"/>
      <c r="AU28712" s="690"/>
    </row>
    <row r="28713" spans="46:47">
      <c r="AT28713" s="690"/>
      <c r="AU28713" s="690"/>
    </row>
    <row r="28714" spans="46:47">
      <c r="AT28714" s="690"/>
      <c r="AU28714" s="690"/>
    </row>
    <row r="28715" spans="46:47">
      <c r="AT28715" s="690"/>
      <c r="AU28715" s="690"/>
    </row>
    <row r="28716" spans="46:47">
      <c r="AT28716" s="690"/>
      <c r="AU28716" s="690"/>
    </row>
    <row r="28717" spans="46:47">
      <c r="AT28717" s="690"/>
      <c r="AU28717" s="690"/>
    </row>
    <row r="28718" spans="46:47">
      <c r="AT28718" s="690"/>
      <c r="AU28718" s="690"/>
    </row>
    <row r="28719" spans="46:47">
      <c r="AT28719" s="690"/>
      <c r="AU28719" s="690"/>
    </row>
    <row r="28720" spans="46:47">
      <c r="AT28720" s="690"/>
      <c r="AU28720" s="690"/>
    </row>
    <row r="28721" spans="46:47">
      <c r="AT28721" s="690"/>
      <c r="AU28721" s="690"/>
    </row>
    <row r="28722" spans="46:47">
      <c r="AT28722" s="690"/>
      <c r="AU28722" s="690"/>
    </row>
    <row r="28723" spans="46:47">
      <c r="AT28723" s="690"/>
      <c r="AU28723" s="690"/>
    </row>
    <row r="28724" spans="46:47">
      <c r="AT28724" s="690"/>
      <c r="AU28724" s="690"/>
    </row>
    <row r="28725" spans="46:47">
      <c r="AT28725" s="690"/>
      <c r="AU28725" s="690"/>
    </row>
    <row r="28726" spans="46:47">
      <c r="AT28726" s="690"/>
      <c r="AU28726" s="690"/>
    </row>
    <row r="28727" spans="46:47">
      <c r="AT28727" s="690"/>
      <c r="AU28727" s="690"/>
    </row>
    <row r="28728" spans="46:47">
      <c r="AT28728" s="690"/>
      <c r="AU28728" s="690"/>
    </row>
    <row r="28729" spans="46:47">
      <c r="AT28729" s="690"/>
      <c r="AU28729" s="690"/>
    </row>
    <row r="28730" spans="46:47">
      <c r="AT28730" s="690"/>
      <c r="AU28730" s="690"/>
    </row>
    <row r="28731" spans="46:47">
      <c r="AT28731" s="690"/>
      <c r="AU28731" s="690"/>
    </row>
    <row r="28732" spans="46:47">
      <c r="AT28732" s="690"/>
      <c r="AU28732" s="690"/>
    </row>
    <row r="28733" spans="46:47">
      <c r="AT28733" s="690"/>
      <c r="AU28733" s="690"/>
    </row>
    <row r="28734" spans="46:47">
      <c r="AT28734" s="690"/>
      <c r="AU28734" s="690"/>
    </row>
    <row r="28735" spans="46:47">
      <c r="AT28735" s="690"/>
      <c r="AU28735" s="690"/>
    </row>
    <row r="28736" spans="46:47">
      <c r="AT28736" s="690"/>
      <c r="AU28736" s="690"/>
    </row>
    <row r="28737" spans="46:47">
      <c r="AT28737" s="690"/>
      <c r="AU28737" s="690"/>
    </row>
    <row r="28738" spans="46:47">
      <c r="AT28738" s="690"/>
      <c r="AU28738" s="690"/>
    </row>
    <row r="28739" spans="46:47">
      <c r="AT28739" s="690"/>
      <c r="AU28739" s="690"/>
    </row>
    <row r="28740" spans="46:47">
      <c r="AT28740" s="690"/>
      <c r="AU28740" s="690"/>
    </row>
    <row r="28741" spans="46:47">
      <c r="AT28741" s="690"/>
      <c r="AU28741" s="690"/>
    </row>
    <row r="28742" spans="46:47">
      <c r="AT28742" s="690"/>
      <c r="AU28742" s="690"/>
    </row>
    <row r="28743" spans="46:47">
      <c r="AT28743" s="690"/>
      <c r="AU28743" s="690"/>
    </row>
    <row r="28744" spans="46:47">
      <c r="AT28744" s="690"/>
      <c r="AU28744" s="690"/>
    </row>
    <row r="28745" spans="46:47">
      <c r="AT28745" s="690"/>
      <c r="AU28745" s="690"/>
    </row>
    <row r="28746" spans="46:47">
      <c r="AT28746" s="690"/>
      <c r="AU28746" s="690"/>
    </row>
    <row r="28747" spans="46:47">
      <c r="AT28747" s="690"/>
      <c r="AU28747" s="690"/>
    </row>
    <row r="28748" spans="46:47">
      <c r="AT28748" s="690"/>
      <c r="AU28748" s="690"/>
    </row>
    <row r="28749" spans="46:47">
      <c r="AT28749" s="690"/>
      <c r="AU28749" s="690"/>
    </row>
    <row r="28750" spans="46:47">
      <c r="AT28750" s="690"/>
      <c r="AU28750" s="690"/>
    </row>
    <row r="28751" spans="46:47">
      <c r="AT28751" s="690"/>
      <c r="AU28751" s="690"/>
    </row>
    <row r="28752" spans="46:47">
      <c r="AT28752" s="690"/>
      <c r="AU28752" s="690"/>
    </row>
    <row r="28753" spans="46:47">
      <c r="AT28753" s="690"/>
      <c r="AU28753" s="690"/>
    </row>
    <row r="28754" spans="46:47">
      <c r="AT28754" s="690"/>
      <c r="AU28754" s="690"/>
    </row>
    <row r="28755" spans="46:47">
      <c r="AT28755" s="690"/>
      <c r="AU28755" s="690"/>
    </row>
    <row r="28756" spans="46:47">
      <c r="AT28756" s="690"/>
      <c r="AU28756" s="690"/>
    </row>
    <row r="28757" spans="46:47">
      <c r="AT28757" s="690"/>
      <c r="AU28757" s="690"/>
    </row>
    <row r="28758" spans="46:47">
      <c r="AT28758" s="690"/>
      <c r="AU28758" s="690"/>
    </row>
    <row r="28759" spans="46:47">
      <c r="AT28759" s="690"/>
      <c r="AU28759" s="690"/>
    </row>
    <row r="28760" spans="46:47">
      <c r="AT28760" s="690"/>
      <c r="AU28760" s="690"/>
    </row>
    <row r="28761" spans="46:47">
      <c r="AT28761" s="690"/>
      <c r="AU28761" s="690"/>
    </row>
    <row r="28762" spans="46:47">
      <c r="AT28762" s="690"/>
      <c r="AU28762" s="690"/>
    </row>
    <row r="28763" spans="46:47">
      <c r="AT28763" s="690"/>
      <c r="AU28763" s="690"/>
    </row>
    <row r="28764" spans="46:47">
      <c r="AT28764" s="690"/>
      <c r="AU28764" s="690"/>
    </row>
    <row r="28765" spans="46:47">
      <c r="AT28765" s="690"/>
      <c r="AU28765" s="690"/>
    </row>
    <row r="28766" spans="46:47">
      <c r="AT28766" s="690"/>
      <c r="AU28766" s="690"/>
    </row>
    <row r="28767" spans="46:47">
      <c r="AT28767" s="690"/>
      <c r="AU28767" s="690"/>
    </row>
    <row r="28768" spans="46:47">
      <c r="AT28768" s="690"/>
      <c r="AU28768" s="690"/>
    </row>
    <row r="28769" spans="46:47">
      <c r="AT28769" s="690"/>
      <c r="AU28769" s="690"/>
    </row>
    <row r="28770" spans="46:47">
      <c r="AT28770" s="690"/>
      <c r="AU28770" s="690"/>
    </row>
    <row r="28771" spans="46:47">
      <c r="AT28771" s="690"/>
      <c r="AU28771" s="690"/>
    </row>
    <row r="28772" spans="46:47">
      <c r="AT28772" s="690"/>
      <c r="AU28772" s="690"/>
    </row>
    <row r="28773" spans="46:47">
      <c r="AT28773" s="690"/>
      <c r="AU28773" s="690"/>
    </row>
    <row r="28774" spans="46:47">
      <c r="AT28774" s="690"/>
      <c r="AU28774" s="690"/>
    </row>
    <row r="28775" spans="46:47">
      <c r="AT28775" s="690"/>
      <c r="AU28775" s="690"/>
    </row>
    <row r="28776" spans="46:47">
      <c r="AT28776" s="690"/>
      <c r="AU28776" s="690"/>
    </row>
    <row r="28777" spans="46:47">
      <c r="AT28777" s="690"/>
      <c r="AU28777" s="690"/>
    </row>
    <row r="28778" spans="46:47">
      <c r="AT28778" s="690"/>
      <c r="AU28778" s="690"/>
    </row>
    <row r="28779" spans="46:47">
      <c r="AT28779" s="690"/>
      <c r="AU28779" s="690"/>
    </row>
    <row r="28780" spans="46:47">
      <c r="AT28780" s="690"/>
      <c r="AU28780" s="690"/>
    </row>
    <row r="28781" spans="46:47">
      <c r="AT28781" s="690"/>
      <c r="AU28781" s="690"/>
    </row>
    <row r="28782" spans="46:47">
      <c r="AT28782" s="690"/>
      <c r="AU28782" s="690"/>
    </row>
    <row r="28783" spans="46:47">
      <c r="AT28783" s="690"/>
      <c r="AU28783" s="690"/>
    </row>
    <row r="28784" spans="46:47">
      <c r="AT28784" s="690"/>
      <c r="AU28784" s="690"/>
    </row>
    <row r="28785" spans="46:47">
      <c r="AT28785" s="690"/>
      <c r="AU28785" s="690"/>
    </row>
    <row r="28786" spans="46:47">
      <c r="AT28786" s="690"/>
      <c r="AU28786" s="690"/>
    </row>
    <row r="28787" spans="46:47">
      <c r="AT28787" s="690"/>
      <c r="AU28787" s="690"/>
    </row>
    <row r="28788" spans="46:47">
      <c r="AT28788" s="690"/>
      <c r="AU28788" s="690"/>
    </row>
    <row r="28789" spans="46:47">
      <c r="AT28789" s="690"/>
      <c r="AU28789" s="690"/>
    </row>
    <row r="28790" spans="46:47">
      <c r="AT28790" s="690"/>
      <c r="AU28790" s="690"/>
    </row>
    <row r="28791" spans="46:47">
      <c r="AT28791" s="690"/>
      <c r="AU28791" s="690"/>
    </row>
    <row r="28792" spans="46:47">
      <c r="AT28792" s="690"/>
      <c r="AU28792" s="690"/>
    </row>
    <row r="28793" spans="46:47">
      <c r="AT28793" s="690"/>
      <c r="AU28793" s="690"/>
    </row>
    <row r="28794" spans="46:47">
      <c r="AT28794" s="690"/>
      <c r="AU28794" s="690"/>
    </row>
    <row r="28795" spans="46:47">
      <c r="AT28795" s="690"/>
      <c r="AU28795" s="690"/>
    </row>
    <row r="28796" spans="46:47">
      <c r="AT28796" s="690"/>
      <c r="AU28796" s="690"/>
    </row>
    <row r="28797" spans="46:47">
      <c r="AT28797" s="690"/>
      <c r="AU28797" s="690"/>
    </row>
    <row r="28798" spans="46:47">
      <c r="AT28798" s="690"/>
      <c r="AU28798" s="690"/>
    </row>
    <row r="28799" spans="46:47">
      <c r="AT28799" s="690"/>
      <c r="AU28799" s="690"/>
    </row>
    <row r="28800" spans="46:47">
      <c r="AT28800" s="690"/>
      <c r="AU28800" s="690"/>
    </row>
    <row r="28801" spans="46:47">
      <c r="AT28801" s="690"/>
      <c r="AU28801" s="690"/>
    </row>
    <row r="28802" spans="46:47">
      <c r="AT28802" s="690"/>
      <c r="AU28802" s="690"/>
    </row>
    <row r="28803" spans="46:47">
      <c r="AT28803" s="690"/>
      <c r="AU28803" s="690"/>
    </row>
    <row r="28804" spans="46:47">
      <c r="AT28804" s="690"/>
      <c r="AU28804" s="690"/>
    </row>
    <row r="28805" spans="46:47">
      <c r="AT28805" s="690"/>
      <c r="AU28805" s="690"/>
    </row>
    <row r="28806" spans="46:47">
      <c r="AT28806" s="690"/>
      <c r="AU28806" s="690"/>
    </row>
    <row r="28807" spans="46:47">
      <c r="AT28807" s="690"/>
      <c r="AU28807" s="690"/>
    </row>
    <row r="28808" spans="46:47">
      <c r="AT28808" s="690"/>
      <c r="AU28808" s="690"/>
    </row>
    <row r="28809" spans="46:47">
      <c r="AT28809" s="690"/>
      <c r="AU28809" s="690"/>
    </row>
    <row r="28810" spans="46:47">
      <c r="AT28810" s="690"/>
      <c r="AU28810" s="690"/>
    </row>
    <row r="28811" spans="46:47">
      <c r="AT28811" s="690"/>
      <c r="AU28811" s="690"/>
    </row>
    <row r="28812" spans="46:47">
      <c r="AT28812" s="690"/>
      <c r="AU28812" s="690"/>
    </row>
    <row r="28813" spans="46:47">
      <c r="AT28813" s="690"/>
      <c r="AU28813" s="690"/>
    </row>
    <row r="28814" spans="46:47">
      <c r="AT28814" s="690"/>
      <c r="AU28814" s="690"/>
    </row>
    <row r="28815" spans="46:47">
      <c r="AT28815" s="690"/>
      <c r="AU28815" s="690"/>
    </row>
    <row r="28816" spans="46:47">
      <c r="AT28816" s="690"/>
      <c r="AU28816" s="690"/>
    </row>
    <row r="28817" spans="46:47">
      <c r="AT28817" s="690"/>
      <c r="AU28817" s="690"/>
    </row>
    <row r="28818" spans="46:47">
      <c r="AT28818" s="690"/>
      <c r="AU28818" s="690"/>
    </row>
    <row r="28819" spans="46:47">
      <c r="AT28819" s="690"/>
      <c r="AU28819" s="690"/>
    </row>
    <row r="28820" spans="46:47">
      <c r="AT28820" s="690"/>
      <c r="AU28820" s="690"/>
    </row>
    <row r="28821" spans="46:47">
      <c r="AT28821" s="690"/>
      <c r="AU28821" s="690"/>
    </row>
    <row r="28822" spans="46:47">
      <c r="AT28822" s="690"/>
      <c r="AU28822" s="690"/>
    </row>
    <row r="28823" spans="46:47">
      <c r="AT28823" s="690"/>
      <c r="AU28823" s="690"/>
    </row>
    <row r="28824" spans="46:47">
      <c r="AT28824" s="690"/>
      <c r="AU28824" s="690"/>
    </row>
    <row r="28825" spans="46:47">
      <c r="AT28825" s="690"/>
      <c r="AU28825" s="690"/>
    </row>
    <row r="28826" spans="46:47">
      <c r="AT28826" s="690"/>
      <c r="AU28826" s="690"/>
    </row>
    <row r="28827" spans="46:47">
      <c r="AT28827" s="690"/>
      <c r="AU28827" s="690"/>
    </row>
    <row r="28828" spans="46:47">
      <c r="AT28828" s="690"/>
      <c r="AU28828" s="690"/>
    </row>
    <row r="28829" spans="46:47">
      <c r="AT28829" s="690"/>
      <c r="AU28829" s="690"/>
    </row>
    <row r="28830" spans="46:47">
      <c r="AT28830" s="690"/>
      <c r="AU28830" s="690"/>
    </row>
    <row r="28831" spans="46:47">
      <c r="AT28831" s="690"/>
      <c r="AU28831" s="690"/>
    </row>
    <row r="28832" spans="46:47">
      <c r="AT28832" s="690"/>
      <c r="AU28832" s="690"/>
    </row>
    <row r="28833" spans="46:47">
      <c r="AT28833" s="690"/>
      <c r="AU28833" s="690"/>
    </row>
    <row r="28834" spans="46:47">
      <c r="AT28834" s="690"/>
      <c r="AU28834" s="690"/>
    </row>
    <row r="28835" spans="46:47">
      <c r="AT28835" s="690"/>
      <c r="AU28835" s="690"/>
    </row>
    <row r="28836" spans="46:47">
      <c r="AT28836" s="690"/>
      <c r="AU28836" s="690"/>
    </row>
    <row r="28837" spans="46:47">
      <c r="AT28837" s="690"/>
      <c r="AU28837" s="690"/>
    </row>
    <row r="28838" spans="46:47">
      <c r="AT28838" s="690"/>
      <c r="AU28838" s="690"/>
    </row>
    <row r="28839" spans="46:47">
      <c r="AT28839" s="690"/>
      <c r="AU28839" s="690"/>
    </row>
    <row r="28840" spans="46:47">
      <c r="AT28840" s="690"/>
      <c r="AU28840" s="690"/>
    </row>
    <row r="28841" spans="46:47">
      <c r="AT28841" s="690"/>
      <c r="AU28841" s="690"/>
    </row>
    <row r="28842" spans="46:47">
      <c r="AT28842" s="690"/>
      <c r="AU28842" s="690"/>
    </row>
    <row r="28843" spans="46:47">
      <c r="AT28843" s="690"/>
      <c r="AU28843" s="690"/>
    </row>
    <row r="28844" spans="46:47">
      <c r="AT28844" s="690"/>
      <c r="AU28844" s="690"/>
    </row>
    <row r="28845" spans="46:47">
      <c r="AT28845" s="690"/>
      <c r="AU28845" s="690"/>
    </row>
    <row r="28846" spans="46:47">
      <c r="AT28846" s="690"/>
      <c r="AU28846" s="690"/>
    </row>
    <row r="28847" spans="46:47">
      <c r="AT28847" s="690"/>
      <c r="AU28847" s="690"/>
    </row>
    <row r="28848" spans="46:47">
      <c r="AT28848" s="690"/>
      <c r="AU28848" s="690"/>
    </row>
    <row r="28849" spans="46:47">
      <c r="AT28849" s="690"/>
      <c r="AU28849" s="690"/>
    </row>
    <row r="28850" spans="46:47">
      <c r="AT28850" s="690"/>
      <c r="AU28850" s="690"/>
    </row>
    <row r="28851" spans="46:47">
      <c r="AT28851" s="690"/>
      <c r="AU28851" s="690"/>
    </row>
    <row r="28852" spans="46:47">
      <c r="AT28852" s="690"/>
      <c r="AU28852" s="690"/>
    </row>
    <row r="28853" spans="46:47">
      <c r="AT28853" s="690"/>
      <c r="AU28853" s="690"/>
    </row>
    <row r="28854" spans="46:47">
      <c r="AT28854" s="690"/>
      <c r="AU28854" s="690"/>
    </row>
    <row r="28855" spans="46:47">
      <c r="AT28855" s="690"/>
      <c r="AU28855" s="690"/>
    </row>
    <row r="28856" spans="46:47">
      <c r="AT28856" s="690"/>
      <c r="AU28856" s="690"/>
    </row>
    <row r="28857" spans="46:47">
      <c r="AT28857" s="690"/>
      <c r="AU28857" s="690"/>
    </row>
    <row r="28858" spans="46:47">
      <c r="AT28858" s="690"/>
      <c r="AU28858" s="690"/>
    </row>
    <row r="28859" spans="46:47">
      <c r="AT28859" s="690"/>
      <c r="AU28859" s="690"/>
    </row>
    <row r="28860" spans="46:47">
      <c r="AT28860" s="690"/>
      <c r="AU28860" s="690"/>
    </row>
    <row r="28861" spans="46:47">
      <c r="AT28861" s="690"/>
      <c r="AU28861" s="690"/>
    </row>
    <row r="28862" spans="46:47">
      <c r="AT28862" s="690"/>
      <c r="AU28862" s="690"/>
    </row>
    <row r="28863" spans="46:47">
      <c r="AT28863" s="690"/>
      <c r="AU28863" s="690"/>
    </row>
    <row r="28864" spans="46:47">
      <c r="AT28864" s="690"/>
      <c r="AU28864" s="690"/>
    </row>
    <row r="28865" spans="46:47">
      <c r="AT28865" s="690"/>
      <c r="AU28865" s="690"/>
    </row>
    <row r="28866" spans="46:47">
      <c r="AT28866" s="690"/>
      <c r="AU28866" s="690"/>
    </row>
    <row r="28867" spans="46:47">
      <c r="AT28867" s="690"/>
      <c r="AU28867" s="690"/>
    </row>
    <row r="28868" spans="46:47">
      <c r="AT28868" s="690"/>
      <c r="AU28868" s="690"/>
    </row>
    <row r="28869" spans="46:47">
      <c r="AT28869" s="690"/>
      <c r="AU28869" s="690"/>
    </row>
    <row r="28870" spans="46:47">
      <c r="AT28870" s="690"/>
      <c r="AU28870" s="690"/>
    </row>
    <row r="28871" spans="46:47">
      <c r="AT28871" s="690"/>
      <c r="AU28871" s="690"/>
    </row>
    <row r="28872" spans="46:47">
      <c r="AT28872" s="690"/>
      <c r="AU28872" s="690"/>
    </row>
    <row r="28873" spans="46:47">
      <c r="AT28873" s="690"/>
      <c r="AU28873" s="690"/>
    </row>
    <row r="28874" spans="46:47">
      <c r="AT28874" s="690"/>
      <c r="AU28874" s="690"/>
    </row>
    <row r="28875" spans="46:47">
      <c r="AT28875" s="690"/>
      <c r="AU28875" s="690"/>
    </row>
    <row r="28876" spans="46:47">
      <c r="AT28876" s="690"/>
      <c r="AU28876" s="690"/>
    </row>
    <row r="28877" spans="46:47">
      <c r="AT28877" s="690"/>
      <c r="AU28877" s="690"/>
    </row>
    <row r="28878" spans="46:47">
      <c r="AT28878" s="690"/>
      <c r="AU28878" s="690"/>
    </row>
    <row r="28879" spans="46:47">
      <c r="AT28879" s="690"/>
      <c r="AU28879" s="690"/>
    </row>
    <row r="28880" spans="46:47">
      <c r="AT28880" s="690"/>
      <c r="AU28880" s="690"/>
    </row>
    <row r="28881" spans="46:47">
      <c r="AT28881" s="690"/>
      <c r="AU28881" s="690"/>
    </row>
    <row r="28882" spans="46:47">
      <c r="AT28882" s="690"/>
      <c r="AU28882" s="690"/>
    </row>
    <row r="28883" spans="46:47">
      <c r="AT28883" s="690"/>
      <c r="AU28883" s="690"/>
    </row>
    <row r="28884" spans="46:47">
      <c r="AT28884" s="690"/>
      <c r="AU28884" s="690"/>
    </row>
    <row r="28885" spans="46:47">
      <c r="AT28885" s="690"/>
      <c r="AU28885" s="690"/>
    </row>
    <row r="28886" spans="46:47">
      <c r="AT28886" s="690"/>
      <c r="AU28886" s="690"/>
    </row>
    <row r="28887" spans="46:47">
      <c r="AT28887" s="690"/>
      <c r="AU28887" s="690"/>
    </row>
    <row r="28888" spans="46:47">
      <c r="AT28888" s="690"/>
      <c r="AU28888" s="690"/>
    </row>
    <row r="28889" spans="46:47">
      <c r="AT28889" s="690"/>
      <c r="AU28889" s="690"/>
    </row>
    <row r="28890" spans="46:47">
      <c r="AT28890" s="690"/>
      <c r="AU28890" s="690"/>
    </row>
    <row r="28891" spans="46:47">
      <c r="AT28891" s="690"/>
      <c r="AU28891" s="690"/>
    </row>
    <row r="28892" spans="46:47">
      <c r="AT28892" s="690"/>
      <c r="AU28892" s="690"/>
    </row>
    <row r="28893" spans="46:47">
      <c r="AT28893" s="690"/>
      <c r="AU28893" s="690"/>
    </row>
    <row r="28894" spans="46:47">
      <c r="AT28894" s="690"/>
      <c r="AU28894" s="690"/>
    </row>
    <row r="28895" spans="46:47">
      <c r="AT28895" s="690"/>
      <c r="AU28895" s="690"/>
    </row>
    <row r="28896" spans="46:47">
      <c r="AT28896" s="690"/>
      <c r="AU28896" s="690"/>
    </row>
    <row r="28897" spans="46:47">
      <c r="AT28897" s="690"/>
      <c r="AU28897" s="690"/>
    </row>
    <row r="28898" spans="46:47">
      <c r="AT28898" s="690"/>
      <c r="AU28898" s="690"/>
    </row>
    <row r="28899" spans="46:47">
      <c r="AT28899" s="690"/>
      <c r="AU28899" s="690"/>
    </row>
    <row r="28900" spans="46:47">
      <c r="AT28900" s="690"/>
      <c r="AU28900" s="690"/>
    </row>
    <row r="28901" spans="46:47">
      <c r="AT28901" s="690"/>
      <c r="AU28901" s="690"/>
    </row>
    <row r="28902" spans="46:47">
      <c r="AT28902" s="690"/>
      <c r="AU28902" s="690"/>
    </row>
    <row r="28903" spans="46:47">
      <c r="AT28903" s="690"/>
      <c r="AU28903" s="690"/>
    </row>
    <row r="28904" spans="46:47">
      <c r="AT28904" s="690"/>
      <c r="AU28904" s="690"/>
    </row>
    <row r="28905" spans="46:47">
      <c r="AT28905" s="690"/>
      <c r="AU28905" s="690"/>
    </row>
    <row r="28906" spans="46:47">
      <c r="AT28906" s="690"/>
      <c r="AU28906" s="690"/>
    </row>
    <row r="28907" spans="46:47">
      <c r="AT28907" s="690"/>
      <c r="AU28907" s="690"/>
    </row>
    <row r="28908" spans="46:47">
      <c r="AT28908" s="690"/>
      <c r="AU28908" s="690"/>
    </row>
    <row r="28909" spans="46:47">
      <c r="AT28909" s="690"/>
      <c r="AU28909" s="690"/>
    </row>
    <row r="28910" spans="46:47">
      <c r="AT28910" s="690"/>
      <c r="AU28910" s="690"/>
    </row>
    <row r="28911" spans="46:47">
      <c r="AT28911" s="690"/>
      <c r="AU28911" s="690"/>
    </row>
    <row r="28912" spans="46:47">
      <c r="AT28912" s="690"/>
      <c r="AU28912" s="690"/>
    </row>
    <row r="28913" spans="46:47">
      <c r="AT28913" s="690"/>
      <c r="AU28913" s="690"/>
    </row>
    <row r="28914" spans="46:47">
      <c r="AT28914" s="690"/>
      <c r="AU28914" s="690"/>
    </row>
    <row r="28915" spans="46:47">
      <c r="AT28915" s="690"/>
      <c r="AU28915" s="690"/>
    </row>
    <row r="28916" spans="46:47">
      <c r="AT28916" s="690"/>
      <c r="AU28916" s="690"/>
    </row>
    <row r="28917" spans="46:47">
      <c r="AT28917" s="690"/>
      <c r="AU28917" s="690"/>
    </row>
    <row r="28918" spans="46:47">
      <c r="AT28918" s="690"/>
      <c r="AU28918" s="690"/>
    </row>
    <row r="28919" spans="46:47">
      <c r="AT28919" s="690"/>
      <c r="AU28919" s="690"/>
    </row>
    <row r="28920" spans="46:47">
      <c r="AT28920" s="690"/>
      <c r="AU28920" s="690"/>
    </row>
    <row r="28921" spans="46:47">
      <c r="AT28921" s="690"/>
      <c r="AU28921" s="690"/>
    </row>
    <row r="28922" spans="46:47">
      <c r="AT28922" s="690"/>
      <c r="AU28922" s="690"/>
    </row>
    <row r="28923" spans="46:47">
      <c r="AT28923" s="690"/>
      <c r="AU28923" s="690"/>
    </row>
    <row r="28924" spans="46:47">
      <c r="AT28924" s="690"/>
      <c r="AU28924" s="690"/>
    </row>
    <row r="28925" spans="46:47">
      <c r="AT28925" s="690"/>
      <c r="AU28925" s="690"/>
    </row>
    <row r="28926" spans="46:47">
      <c r="AT28926" s="690"/>
      <c r="AU28926" s="690"/>
    </row>
    <row r="28927" spans="46:47">
      <c r="AT28927" s="690"/>
      <c r="AU28927" s="690"/>
    </row>
    <row r="28928" spans="46:47">
      <c r="AT28928" s="690"/>
      <c r="AU28928" s="690"/>
    </row>
    <row r="28929" spans="46:47">
      <c r="AT28929" s="690"/>
      <c r="AU28929" s="690"/>
    </row>
    <row r="28930" spans="46:47">
      <c r="AT28930" s="690"/>
      <c r="AU28930" s="690"/>
    </row>
    <row r="28931" spans="46:47">
      <c r="AT28931" s="690"/>
      <c r="AU28931" s="690"/>
    </row>
    <row r="28932" spans="46:47">
      <c r="AT28932" s="690"/>
      <c r="AU28932" s="690"/>
    </row>
    <row r="28933" spans="46:47">
      <c r="AT28933" s="690"/>
      <c r="AU28933" s="690"/>
    </row>
    <row r="28934" spans="46:47">
      <c r="AT28934" s="690"/>
      <c r="AU28934" s="690"/>
    </row>
    <row r="28935" spans="46:47">
      <c r="AT28935" s="690"/>
      <c r="AU28935" s="690"/>
    </row>
    <row r="28936" spans="46:47">
      <c r="AT28936" s="690"/>
      <c r="AU28936" s="690"/>
    </row>
    <row r="28937" spans="46:47">
      <c r="AT28937" s="690"/>
      <c r="AU28937" s="690"/>
    </row>
    <row r="28938" spans="46:47">
      <c r="AT28938" s="690"/>
      <c r="AU28938" s="690"/>
    </row>
    <row r="28939" spans="46:47">
      <c r="AT28939" s="690"/>
      <c r="AU28939" s="690"/>
    </row>
    <row r="28940" spans="46:47">
      <c r="AT28940" s="690"/>
      <c r="AU28940" s="690"/>
    </row>
    <row r="28941" spans="46:47">
      <c r="AT28941" s="690"/>
      <c r="AU28941" s="690"/>
    </row>
    <row r="28942" spans="46:47">
      <c r="AT28942" s="690"/>
      <c r="AU28942" s="690"/>
    </row>
    <row r="28943" spans="46:47">
      <c r="AT28943" s="690"/>
      <c r="AU28943" s="690"/>
    </row>
    <row r="28944" spans="46:47">
      <c r="AT28944" s="690"/>
      <c r="AU28944" s="690"/>
    </row>
    <row r="28945" spans="46:47">
      <c r="AT28945" s="690"/>
      <c r="AU28945" s="690"/>
    </row>
    <row r="28946" spans="46:47">
      <c r="AT28946" s="690"/>
      <c r="AU28946" s="690"/>
    </row>
    <row r="28947" spans="46:47">
      <c r="AT28947" s="690"/>
      <c r="AU28947" s="690"/>
    </row>
    <row r="28948" spans="46:47">
      <c r="AT28948" s="690"/>
      <c r="AU28948" s="690"/>
    </row>
    <row r="28949" spans="46:47">
      <c r="AT28949" s="690"/>
      <c r="AU28949" s="690"/>
    </row>
    <row r="28950" spans="46:47">
      <c r="AT28950" s="690"/>
      <c r="AU28950" s="690"/>
    </row>
    <row r="28951" spans="46:47">
      <c r="AT28951" s="690"/>
      <c r="AU28951" s="690"/>
    </row>
    <row r="28952" spans="46:47">
      <c r="AT28952" s="690"/>
      <c r="AU28952" s="690"/>
    </row>
    <row r="28953" spans="46:47">
      <c r="AT28953" s="690"/>
      <c r="AU28953" s="690"/>
    </row>
    <row r="28954" spans="46:47">
      <c r="AT28954" s="690"/>
      <c r="AU28954" s="690"/>
    </row>
    <row r="28955" spans="46:47">
      <c r="AT28955" s="690"/>
      <c r="AU28955" s="690"/>
    </row>
    <row r="28956" spans="46:47">
      <c r="AT28956" s="690"/>
      <c r="AU28956" s="690"/>
    </row>
    <row r="28957" spans="46:47">
      <c r="AT28957" s="690"/>
      <c r="AU28957" s="690"/>
    </row>
    <row r="28958" spans="46:47">
      <c r="AT28958" s="690"/>
      <c r="AU28958" s="690"/>
    </row>
    <row r="28959" spans="46:47">
      <c r="AT28959" s="690"/>
      <c r="AU28959" s="690"/>
    </row>
    <row r="28960" spans="46:47">
      <c r="AT28960" s="690"/>
      <c r="AU28960" s="690"/>
    </row>
    <row r="28961" spans="46:47">
      <c r="AT28961" s="690"/>
      <c r="AU28961" s="690"/>
    </row>
    <row r="28962" spans="46:47">
      <c r="AT28962" s="690"/>
      <c r="AU28962" s="690"/>
    </row>
    <row r="28963" spans="46:47">
      <c r="AT28963" s="690"/>
      <c r="AU28963" s="690"/>
    </row>
    <row r="28964" spans="46:47">
      <c r="AT28964" s="690"/>
      <c r="AU28964" s="690"/>
    </row>
    <row r="28965" spans="46:47">
      <c r="AT28965" s="690"/>
      <c r="AU28965" s="690"/>
    </row>
    <row r="28966" spans="46:47">
      <c r="AT28966" s="690"/>
      <c r="AU28966" s="690"/>
    </row>
    <row r="28967" spans="46:47">
      <c r="AT28967" s="690"/>
      <c r="AU28967" s="690"/>
    </row>
    <row r="28968" spans="46:47">
      <c r="AT28968" s="690"/>
      <c r="AU28968" s="690"/>
    </row>
    <row r="28969" spans="46:47">
      <c r="AT28969" s="690"/>
      <c r="AU28969" s="690"/>
    </row>
    <row r="28970" spans="46:47">
      <c r="AT28970" s="690"/>
      <c r="AU28970" s="690"/>
    </row>
    <row r="28971" spans="46:47">
      <c r="AT28971" s="690"/>
      <c r="AU28971" s="690"/>
    </row>
    <row r="28972" spans="46:47">
      <c r="AT28972" s="690"/>
      <c r="AU28972" s="690"/>
    </row>
    <row r="28973" spans="46:47">
      <c r="AT28973" s="690"/>
      <c r="AU28973" s="690"/>
    </row>
    <row r="28974" spans="46:47">
      <c r="AT28974" s="690"/>
      <c r="AU28974" s="690"/>
    </row>
    <row r="28975" spans="46:47">
      <c r="AT28975" s="690"/>
      <c r="AU28975" s="690"/>
    </row>
    <row r="28976" spans="46:47">
      <c r="AT28976" s="690"/>
      <c r="AU28976" s="690"/>
    </row>
    <row r="28977" spans="46:47">
      <c r="AT28977" s="690"/>
      <c r="AU28977" s="690"/>
    </row>
    <row r="28978" spans="46:47">
      <c r="AT28978" s="690"/>
      <c r="AU28978" s="690"/>
    </row>
    <row r="28979" spans="46:47">
      <c r="AT28979" s="690"/>
      <c r="AU28979" s="690"/>
    </row>
    <row r="28980" spans="46:47">
      <c r="AT28980" s="690"/>
      <c r="AU28980" s="690"/>
    </row>
    <row r="28981" spans="46:47">
      <c r="AT28981" s="690"/>
      <c r="AU28981" s="690"/>
    </row>
    <row r="28982" spans="46:47">
      <c r="AT28982" s="690"/>
      <c r="AU28982" s="690"/>
    </row>
    <row r="28983" spans="46:47">
      <c r="AT28983" s="690"/>
      <c r="AU28983" s="690"/>
    </row>
    <row r="28984" spans="46:47">
      <c r="AT28984" s="690"/>
      <c r="AU28984" s="690"/>
    </row>
    <row r="28985" spans="46:47">
      <c r="AT28985" s="690"/>
      <c r="AU28985" s="690"/>
    </row>
    <row r="28986" spans="46:47">
      <c r="AT28986" s="690"/>
      <c r="AU28986" s="690"/>
    </row>
    <row r="28987" spans="46:47">
      <c r="AT28987" s="690"/>
      <c r="AU28987" s="690"/>
    </row>
    <row r="28988" spans="46:47">
      <c r="AT28988" s="690"/>
      <c r="AU28988" s="690"/>
    </row>
    <row r="28989" spans="46:47">
      <c r="AT28989" s="690"/>
      <c r="AU28989" s="690"/>
    </row>
    <row r="28990" spans="46:47">
      <c r="AT28990" s="690"/>
      <c r="AU28990" s="690"/>
    </row>
    <row r="28991" spans="46:47">
      <c r="AT28991" s="690"/>
      <c r="AU28991" s="690"/>
    </row>
    <row r="28992" spans="46:47">
      <c r="AT28992" s="690"/>
      <c r="AU28992" s="690"/>
    </row>
    <row r="28993" spans="46:47">
      <c r="AT28993" s="690"/>
      <c r="AU28993" s="690"/>
    </row>
    <row r="28994" spans="46:47">
      <c r="AT28994" s="690"/>
      <c r="AU28994" s="690"/>
    </row>
    <row r="28995" spans="46:47">
      <c r="AT28995" s="690"/>
      <c r="AU28995" s="690"/>
    </row>
    <row r="28996" spans="46:47">
      <c r="AT28996" s="690"/>
      <c r="AU28996" s="690"/>
    </row>
    <row r="28997" spans="46:47">
      <c r="AT28997" s="690"/>
      <c r="AU28997" s="690"/>
    </row>
    <row r="28998" spans="46:47">
      <c r="AT28998" s="690"/>
      <c r="AU28998" s="690"/>
    </row>
    <row r="28999" spans="46:47">
      <c r="AT28999" s="690"/>
      <c r="AU28999" s="690"/>
    </row>
    <row r="29000" spans="46:47">
      <c r="AT29000" s="690"/>
      <c r="AU29000" s="690"/>
    </row>
    <row r="29001" spans="46:47">
      <c r="AT29001" s="690"/>
      <c r="AU29001" s="690"/>
    </row>
    <row r="29002" spans="46:47">
      <c r="AT29002" s="690"/>
      <c r="AU29002" s="690"/>
    </row>
    <row r="29003" spans="46:47">
      <c r="AT29003" s="690"/>
      <c r="AU29003" s="690"/>
    </row>
    <row r="29004" spans="46:47">
      <c r="AT29004" s="690"/>
      <c r="AU29004" s="690"/>
    </row>
    <row r="29005" spans="46:47">
      <c r="AT29005" s="690"/>
      <c r="AU29005" s="690"/>
    </row>
    <row r="29006" spans="46:47">
      <c r="AT29006" s="690"/>
      <c r="AU29006" s="690"/>
    </row>
    <row r="29007" spans="46:47">
      <c r="AT29007" s="690"/>
      <c r="AU29007" s="690"/>
    </row>
    <row r="29008" spans="46:47">
      <c r="AT29008" s="690"/>
      <c r="AU29008" s="690"/>
    </row>
    <row r="29009" spans="46:47">
      <c r="AT29009" s="690"/>
      <c r="AU29009" s="690"/>
    </row>
    <row r="29010" spans="46:47">
      <c r="AT29010" s="690"/>
      <c r="AU29010" s="690"/>
    </row>
    <row r="29011" spans="46:47">
      <c r="AT29011" s="690"/>
      <c r="AU29011" s="690"/>
    </row>
    <row r="29012" spans="46:47">
      <c r="AT29012" s="690"/>
      <c r="AU29012" s="690"/>
    </row>
    <row r="29013" spans="46:47">
      <c r="AT29013" s="690"/>
      <c r="AU29013" s="690"/>
    </row>
    <row r="29014" spans="46:47">
      <c r="AT29014" s="690"/>
      <c r="AU29014" s="690"/>
    </row>
    <row r="29015" spans="46:47">
      <c r="AT29015" s="690"/>
      <c r="AU29015" s="690"/>
    </row>
    <row r="29016" spans="46:47">
      <c r="AT29016" s="690"/>
      <c r="AU29016" s="690"/>
    </row>
    <row r="29017" spans="46:47">
      <c r="AT29017" s="690"/>
      <c r="AU29017" s="690"/>
    </row>
    <row r="29018" spans="46:47">
      <c r="AT29018" s="690"/>
      <c r="AU29018" s="690"/>
    </row>
    <row r="29019" spans="46:47">
      <c r="AT29019" s="690"/>
      <c r="AU29019" s="690"/>
    </row>
    <row r="29020" spans="46:47">
      <c r="AT29020" s="690"/>
      <c r="AU29020" s="690"/>
    </row>
    <row r="29021" spans="46:47">
      <c r="AT29021" s="690"/>
      <c r="AU29021" s="690"/>
    </row>
    <row r="29022" spans="46:47">
      <c r="AT29022" s="690"/>
      <c r="AU29022" s="690"/>
    </row>
    <row r="29023" spans="46:47">
      <c r="AT29023" s="690"/>
      <c r="AU29023" s="690"/>
    </row>
    <row r="29024" spans="46:47">
      <c r="AT29024" s="690"/>
      <c r="AU29024" s="690"/>
    </row>
    <row r="29025" spans="46:47">
      <c r="AT29025" s="690"/>
      <c r="AU29025" s="690"/>
    </row>
    <row r="29026" spans="46:47">
      <c r="AT29026" s="690"/>
      <c r="AU29026" s="690"/>
    </row>
    <row r="29027" spans="46:47">
      <c r="AT29027" s="690"/>
      <c r="AU29027" s="690"/>
    </row>
    <row r="29028" spans="46:47">
      <c r="AT29028" s="690"/>
      <c r="AU29028" s="690"/>
    </row>
    <row r="29029" spans="46:47">
      <c r="AT29029" s="690"/>
      <c r="AU29029" s="690"/>
    </row>
    <row r="29030" spans="46:47">
      <c r="AT29030" s="690"/>
      <c r="AU29030" s="690"/>
    </row>
    <row r="29031" spans="46:47">
      <c r="AT29031" s="690"/>
      <c r="AU29031" s="690"/>
    </row>
    <row r="29032" spans="46:47">
      <c r="AT29032" s="690"/>
      <c r="AU29032" s="690"/>
    </row>
    <row r="29033" spans="46:47">
      <c r="AT29033" s="690"/>
      <c r="AU29033" s="690"/>
    </row>
    <row r="29034" spans="46:47">
      <c r="AT29034" s="690"/>
      <c r="AU29034" s="690"/>
    </row>
    <row r="29035" spans="46:47">
      <c r="AT29035" s="690"/>
      <c r="AU29035" s="690"/>
    </row>
    <row r="29036" spans="46:47">
      <c r="AT29036" s="690"/>
      <c r="AU29036" s="690"/>
    </row>
    <row r="29037" spans="46:47">
      <c r="AT29037" s="690"/>
      <c r="AU29037" s="690"/>
    </row>
    <row r="29038" spans="46:47">
      <c r="AT29038" s="690"/>
      <c r="AU29038" s="690"/>
    </row>
    <row r="29039" spans="46:47">
      <c r="AT29039" s="690"/>
      <c r="AU29039" s="690"/>
    </row>
    <row r="29040" spans="46:47">
      <c r="AT29040" s="690"/>
      <c r="AU29040" s="690"/>
    </row>
    <row r="29041" spans="46:47">
      <c r="AT29041" s="690"/>
      <c r="AU29041" s="690"/>
    </row>
    <row r="29042" spans="46:47">
      <c r="AT29042" s="690"/>
      <c r="AU29042" s="690"/>
    </row>
    <row r="29043" spans="46:47">
      <c r="AT29043" s="690"/>
      <c r="AU29043" s="690"/>
    </row>
    <row r="29044" spans="46:47">
      <c r="AT29044" s="690"/>
      <c r="AU29044" s="690"/>
    </row>
    <row r="29045" spans="46:47">
      <c r="AT29045" s="690"/>
      <c r="AU29045" s="690"/>
    </row>
    <row r="29046" spans="46:47">
      <c r="AT29046" s="690"/>
      <c r="AU29046" s="690"/>
    </row>
    <row r="29047" spans="46:47">
      <c r="AT29047" s="690"/>
      <c r="AU29047" s="690"/>
    </row>
    <row r="29048" spans="46:47">
      <c r="AT29048" s="690"/>
      <c r="AU29048" s="690"/>
    </row>
    <row r="29049" spans="46:47">
      <c r="AT29049" s="690"/>
      <c r="AU29049" s="690"/>
    </row>
    <row r="29050" spans="46:47">
      <c r="AT29050" s="690"/>
      <c r="AU29050" s="690"/>
    </row>
    <row r="29051" spans="46:47">
      <c r="AT29051" s="690"/>
      <c r="AU29051" s="690"/>
    </row>
    <row r="29052" spans="46:47">
      <c r="AT29052" s="690"/>
      <c r="AU29052" s="690"/>
    </row>
    <row r="29053" spans="46:47">
      <c r="AT29053" s="690"/>
      <c r="AU29053" s="690"/>
    </row>
    <row r="29054" spans="46:47">
      <c r="AT29054" s="690"/>
      <c r="AU29054" s="690"/>
    </row>
    <row r="29055" spans="46:47">
      <c r="AT29055" s="690"/>
      <c r="AU29055" s="690"/>
    </row>
    <row r="29056" spans="46:47">
      <c r="AT29056" s="690"/>
      <c r="AU29056" s="690"/>
    </row>
    <row r="29057" spans="46:47">
      <c r="AT29057" s="690"/>
      <c r="AU29057" s="690"/>
    </row>
    <row r="29058" spans="46:47">
      <c r="AT29058" s="690"/>
      <c r="AU29058" s="690"/>
    </row>
    <row r="29059" spans="46:47">
      <c r="AT29059" s="690"/>
      <c r="AU29059" s="690"/>
    </row>
    <row r="29060" spans="46:47">
      <c r="AT29060" s="690"/>
      <c r="AU29060" s="690"/>
    </row>
    <row r="29061" spans="46:47">
      <c r="AT29061" s="690"/>
      <c r="AU29061" s="690"/>
    </row>
    <row r="29062" spans="46:47">
      <c r="AT29062" s="690"/>
      <c r="AU29062" s="690"/>
    </row>
    <row r="29063" spans="46:47">
      <c r="AT29063" s="690"/>
      <c r="AU29063" s="690"/>
    </row>
    <row r="29064" spans="46:47">
      <c r="AT29064" s="690"/>
      <c r="AU29064" s="690"/>
    </row>
    <row r="29065" spans="46:47">
      <c r="AT29065" s="690"/>
      <c r="AU29065" s="690"/>
    </row>
    <row r="29066" spans="46:47">
      <c r="AT29066" s="690"/>
      <c r="AU29066" s="690"/>
    </row>
    <row r="29067" spans="46:47">
      <c r="AT29067" s="690"/>
      <c r="AU29067" s="690"/>
    </row>
    <row r="29068" spans="46:47">
      <c r="AT29068" s="690"/>
      <c r="AU29068" s="690"/>
    </row>
    <row r="29069" spans="46:47">
      <c r="AT29069" s="690"/>
      <c r="AU29069" s="690"/>
    </row>
    <row r="29070" spans="46:47">
      <c r="AT29070" s="690"/>
      <c r="AU29070" s="690"/>
    </row>
    <row r="29071" spans="46:47">
      <c r="AT29071" s="690"/>
      <c r="AU29071" s="690"/>
    </row>
    <row r="29072" spans="46:47">
      <c r="AT29072" s="690"/>
      <c r="AU29072" s="690"/>
    </row>
    <row r="29073" spans="46:47">
      <c r="AT29073" s="690"/>
      <c r="AU29073" s="690"/>
    </row>
    <row r="29074" spans="46:47">
      <c r="AT29074" s="690"/>
      <c r="AU29074" s="690"/>
    </row>
    <row r="29075" spans="46:47">
      <c r="AT29075" s="690"/>
      <c r="AU29075" s="690"/>
    </row>
    <row r="29076" spans="46:47">
      <c r="AT29076" s="690"/>
      <c r="AU29076" s="690"/>
    </row>
    <row r="29077" spans="46:47">
      <c r="AT29077" s="690"/>
      <c r="AU29077" s="690"/>
    </row>
    <row r="29078" spans="46:47">
      <c r="AT29078" s="690"/>
      <c r="AU29078" s="690"/>
    </row>
    <row r="29079" spans="46:47">
      <c r="AT29079" s="690"/>
      <c r="AU29079" s="690"/>
    </row>
    <row r="29080" spans="46:47">
      <c r="AT29080" s="690"/>
      <c r="AU29080" s="690"/>
    </row>
    <row r="29081" spans="46:47">
      <c r="AT29081" s="690"/>
      <c r="AU29081" s="690"/>
    </row>
    <row r="29082" spans="46:47">
      <c r="AT29082" s="690"/>
      <c r="AU29082" s="690"/>
    </row>
    <row r="29083" spans="46:47">
      <c r="AT29083" s="690"/>
      <c r="AU29083" s="690"/>
    </row>
    <row r="29084" spans="46:47">
      <c r="AT29084" s="690"/>
      <c r="AU29084" s="690"/>
    </row>
    <row r="29085" spans="46:47">
      <c r="AT29085" s="690"/>
      <c r="AU29085" s="690"/>
    </row>
    <row r="29086" spans="46:47">
      <c r="AT29086" s="690"/>
      <c r="AU29086" s="690"/>
    </row>
    <row r="29087" spans="46:47">
      <c r="AT29087" s="690"/>
      <c r="AU29087" s="690"/>
    </row>
    <row r="29088" spans="46:47">
      <c r="AT29088" s="690"/>
      <c r="AU29088" s="690"/>
    </row>
    <row r="29089" spans="46:47">
      <c r="AT29089" s="690"/>
      <c r="AU29089" s="690"/>
    </row>
    <row r="29090" spans="46:47">
      <c r="AT29090" s="690"/>
      <c r="AU29090" s="690"/>
    </row>
    <row r="29091" spans="46:47">
      <c r="AT29091" s="690"/>
      <c r="AU29091" s="690"/>
    </row>
    <row r="29092" spans="46:47">
      <c r="AT29092" s="690"/>
      <c r="AU29092" s="690"/>
    </row>
    <row r="29093" spans="46:47">
      <c r="AT29093" s="690"/>
      <c r="AU29093" s="690"/>
    </row>
    <row r="29094" spans="46:47">
      <c r="AT29094" s="690"/>
      <c r="AU29094" s="690"/>
    </row>
    <row r="29095" spans="46:47">
      <c r="AT29095" s="690"/>
      <c r="AU29095" s="690"/>
    </row>
    <row r="29096" spans="46:47">
      <c r="AT29096" s="690"/>
      <c r="AU29096" s="690"/>
    </row>
    <row r="29097" spans="46:47">
      <c r="AT29097" s="690"/>
      <c r="AU29097" s="690"/>
    </row>
    <row r="29098" spans="46:47">
      <c r="AT29098" s="690"/>
      <c r="AU29098" s="690"/>
    </row>
    <row r="29099" spans="46:47">
      <c r="AT29099" s="690"/>
      <c r="AU29099" s="690"/>
    </row>
    <row r="29100" spans="46:47">
      <c r="AT29100" s="690"/>
      <c r="AU29100" s="690"/>
    </row>
    <row r="29101" spans="46:47">
      <c r="AT29101" s="690"/>
      <c r="AU29101" s="690"/>
    </row>
    <row r="29102" spans="46:47">
      <c r="AT29102" s="690"/>
      <c r="AU29102" s="690"/>
    </row>
    <row r="29103" spans="46:47">
      <c r="AT29103" s="690"/>
      <c r="AU29103" s="690"/>
    </row>
    <row r="29104" spans="46:47">
      <c r="AT29104" s="690"/>
      <c r="AU29104" s="690"/>
    </row>
    <row r="29105" spans="46:47">
      <c r="AT29105" s="690"/>
      <c r="AU29105" s="690"/>
    </row>
    <row r="29106" spans="46:47">
      <c r="AT29106" s="690"/>
      <c r="AU29106" s="690"/>
    </row>
    <row r="29107" spans="46:47">
      <c r="AT29107" s="690"/>
      <c r="AU29107" s="690"/>
    </row>
    <row r="29108" spans="46:47">
      <c r="AT29108" s="690"/>
      <c r="AU29108" s="690"/>
    </row>
    <row r="29109" spans="46:47">
      <c r="AT29109" s="690"/>
      <c r="AU29109" s="690"/>
    </row>
    <row r="29110" spans="46:47">
      <c r="AT29110" s="690"/>
      <c r="AU29110" s="690"/>
    </row>
    <row r="29111" spans="46:47">
      <c r="AT29111" s="690"/>
      <c r="AU29111" s="690"/>
    </row>
    <row r="29112" spans="46:47">
      <c r="AT29112" s="690"/>
      <c r="AU29112" s="690"/>
    </row>
    <row r="29113" spans="46:47">
      <c r="AT29113" s="690"/>
      <c r="AU29113" s="690"/>
    </row>
    <row r="29114" spans="46:47">
      <c r="AT29114" s="690"/>
      <c r="AU29114" s="690"/>
    </row>
    <row r="29115" spans="46:47">
      <c r="AT29115" s="690"/>
      <c r="AU29115" s="690"/>
    </row>
    <row r="29116" spans="46:47">
      <c r="AT29116" s="690"/>
      <c r="AU29116" s="690"/>
    </row>
    <row r="29117" spans="46:47">
      <c r="AT29117" s="690"/>
      <c r="AU29117" s="690"/>
    </row>
    <row r="29118" spans="46:47">
      <c r="AT29118" s="690"/>
      <c r="AU29118" s="690"/>
    </row>
    <row r="29119" spans="46:47">
      <c r="AT29119" s="690"/>
      <c r="AU29119" s="690"/>
    </row>
    <row r="29120" spans="46:47">
      <c r="AT29120" s="690"/>
      <c r="AU29120" s="690"/>
    </row>
    <row r="29121" spans="46:47">
      <c r="AT29121" s="690"/>
      <c r="AU29121" s="690"/>
    </row>
    <row r="29122" spans="46:47">
      <c r="AT29122" s="690"/>
      <c r="AU29122" s="690"/>
    </row>
    <row r="29123" spans="46:47">
      <c r="AT29123" s="690"/>
      <c r="AU29123" s="690"/>
    </row>
    <row r="29124" spans="46:47">
      <c r="AT29124" s="690"/>
      <c r="AU29124" s="690"/>
    </row>
    <row r="29125" spans="46:47">
      <c r="AT29125" s="690"/>
      <c r="AU29125" s="690"/>
    </row>
    <row r="29126" spans="46:47">
      <c r="AT29126" s="690"/>
      <c r="AU29126" s="690"/>
    </row>
    <row r="29127" spans="46:47">
      <c r="AT29127" s="690"/>
      <c r="AU29127" s="690"/>
    </row>
    <row r="29128" spans="46:47">
      <c r="AT29128" s="690"/>
      <c r="AU29128" s="690"/>
    </row>
    <row r="29129" spans="46:47">
      <c r="AT29129" s="690"/>
      <c r="AU29129" s="690"/>
    </row>
    <row r="29130" spans="46:47">
      <c r="AT29130" s="690"/>
      <c r="AU29130" s="690"/>
    </row>
    <row r="29131" spans="46:47">
      <c r="AT29131" s="690"/>
      <c r="AU29131" s="690"/>
    </row>
    <row r="29132" spans="46:47">
      <c r="AT29132" s="690"/>
      <c r="AU29132" s="690"/>
    </row>
    <row r="29133" spans="46:47">
      <c r="AT29133" s="690"/>
      <c r="AU29133" s="690"/>
    </row>
    <row r="29134" spans="46:47">
      <c r="AT29134" s="690"/>
      <c r="AU29134" s="690"/>
    </row>
    <row r="29135" spans="46:47">
      <c r="AT29135" s="690"/>
      <c r="AU29135" s="690"/>
    </row>
    <row r="29136" spans="46:47">
      <c r="AT29136" s="690"/>
      <c r="AU29136" s="690"/>
    </row>
    <row r="29137" spans="46:47">
      <c r="AT29137" s="690"/>
      <c r="AU29137" s="690"/>
    </row>
    <row r="29138" spans="46:47">
      <c r="AT29138" s="690"/>
      <c r="AU29138" s="690"/>
    </row>
    <row r="29139" spans="46:47">
      <c r="AT29139" s="690"/>
      <c r="AU29139" s="690"/>
    </row>
    <row r="29140" spans="46:47">
      <c r="AT29140" s="690"/>
      <c r="AU29140" s="690"/>
    </row>
    <row r="29141" spans="46:47">
      <c r="AT29141" s="690"/>
      <c r="AU29141" s="690"/>
    </row>
    <row r="29142" spans="46:47">
      <c r="AT29142" s="690"/>
      <c r="AU29142" s="690"/>
    </row>
    <row r="29143" spans="46:47">
      <c r="AT29143" s="690"/>
      <c r="AU29143" s="690"/>
    </row>
    <row r="29144" spans="46:47">
      <c r="AT29144" s="690"/>
      <c r="AU29144" s="690"/>
    </row>
    <row r="29145" spans="46:47">
      <c r="AT29145" s="690"/>
      <c r="AU29145" s="690"/>
    </row>
    <row r="29146" spans="46:47">
      <c r="AT29146" s="690"/>
      <c r="AU29146" s="690"/>
    </row>
    <row r="29147" spans="46:47">
      <c r="AT29147" s="690"/>
      <c r="AU29147" s="690"/>
    </row>
    <row r="29148" spans="46:47">
      <c r="AT29148" s="690"/>
      <c r="AU29148" s="690"/>
    </row>
    <row r="29149" spans="46:47">
      <c r="AT29149" s="690"/>
      <c r="AU29149" s="690"/>
    </row>
    <row r="29150" spans="46:47">
      <c r="AT29150" s="690"/>
      <c r="AU29150" s="690"/>
    </row>
    <row r="29151" spans="46:47">
      <c r="AT29151" s="690"/>
      <c r="AU29151" s="690"/>
    </row>
    <row r="29152" spans="46:47">
      <c r="AT29152" s="690"/>
      <c r="AU29152" s="690"/>
    </row>
    <row r="29153" spans="46:47">
      <c r="AT29153" s="690"/>
      <c r="AU29153" s="690"/>
    </row>
    <row r="29154" spans="46:47">
      <c r="AT29154" s="690"/>
      <c r="AU29154" s="690"/>
    </row>
    <row r="29155" spans="46:47">
      <c r="AT29155" s="690"/>
      <c r="AU29155" s="690"/>
    </row>
    <row r="29156" spans="46:47">
      <c r="AT29156" s="690"/>
      <c r="AU29156" s="690"/>
    </row>
    <row r="29157" spans="46:47">
      <c r="AT29157" s="690"/>
      <c r="AU29157" s="690"/>
    </row>
    <row r="29158" spans="46:47">
      <c r="AT29158" s="690"/>
      <c r="AU29158" s="690"/>
    </row>
    <row r="29159" spans="46:47">
      <c r="AT29159" s="690"/>
      <c r="AU29159" s="690"/>
    </row>
    <row r="29160" spans="46:47">
      <c r="AT29160" s="690"/>
      <c r="AU29160" s="690"/>
    </row>
    <row r="29161" spans="46:47">
      <c r="AT29161" s="690"/>
      <c r="AU29161" s="690"/>
    </row>
    <row r="29162" spans="46:47">
      <c r="AT29162" s="690"/>
      <c r="AU29162" s="690"/>
    </row>
    <row r="29163" spans="46:47">
      <c r="AT29163" s="690"/>
      <c r="AU29163" s="690"/>
    </row>
    <row r="29164" spans="46:47">
      <c r="AT29164" s="690"/>
      <c r="AU29164" s="690"/>
    </row>
    <row r="29165" spans="46:47">
      <c r="AT29165" s="690"/>
      <c r="AU29165" s="690"/>
    </row>
    <row r="29166" spans="46:47">
      <c r="AT29166" s="690"/>
      <c r="AU29166" s="690"/>
    </row>
    <row r="29167" spans="46:47">
      <c r="AT29167" s="690"/>
      <c r="AU29167" s="690"/>
    </row>
    <row r="29168" spans="46:47">
      <c r="AT29168" s="690"/>
      <c r="AU29168" s="690"/>
    </row>
    <row r="29169" spans="46:47">
      <c r="AT29169" s="690"/>
      <c r="AU29169" s="690"/>
    </row>
    <row r="29170" spans="46:47">
      <c r="AT29170" s="690"/>
      <c r="AU29170" s="690"/>
    </row>
    <row r="29171" spans="46:47">
      <c r="AT29171" s="690"/>
      <c r="AU29171" s="690"/>
    </row>
    <row r="29172" spans="46:47">
      <c r="AT29172" s="690"/>
      <c r="AU29172" s="690"/>
    </row>
    <row r="29173" spans="46:47">
      <c r="AT29173" s="690"/>
      <c r="AU29173" s="690"/>
    </row>
    <row r="29174" spans="46:47">
      <c r="AT29174" s="690"/>
      <c r="AU29174" s="690"/>
    </row>
    <row r="29175" spans="46:47">
      <c r="AT29175" s="690"/>
      <c r="AU29175" s="690"/>
    </row>
    <row r="29176" spans="46:47">
      <c r="AT29176" s="690"/>
      <c r="AU29176" s="690"/>
    </row>
    <row r="29177" spans="46:47">
      <c r="AT29177" s="690"/>
      <c r="AU29177" s="690"/>
    </row>
    <row r="29178" spans="46:47">
      <c r="AT29178" s="690"/>
      <c r="AU29178" s="690"/>
    </row>
    <row r="29179" spans="46:47">
      <c r="AT29179" s="690"/>
      <c r="AU29179" s="690"/>
    </row>
    <row r="29180" spans="46:47">
      <c r="AT29180" s="690"/>
      <c r="AU29180" s="690"/>
    </row>
    <row r="29181" spans="46:47">
      <c r="AT29181" s="690"/>
      <c r="AU29181" s="690"/>
    </row>
    <row r="29182" spans="46:47">
      <c r="AT29182" s="690"/>
      <c r="AU29182" s="690"/>
    </row>
    <row r="29183" spans="46:47">
      <c r="AT29183" s="690"/>
      <c r="AU29183" s="690"/>
    </row>
    <row r="29184" spans="46:47">
      <c r="AT29184" s="690"/>
      <c r="AU29184" s="690"/>
    </row>
    <row r="29185" spans="46:47">
      <c r="AT29185" s="690"/>
      <c r="AU29185" s="690"/>
    </row>
    <row r="29186" spans="46:47">
      <c r="AT29186" s="690"/>
      <c r="AU29186" s="690"/>
    </row>
    <row r="29187" spans="46:47">
      <c r="AT29187" s="690"/>
      <c r="AU29187" s="690"/>
    </row>
    <row r="29188" spans="46:47">
      <c r="AT29188" s="690"/>
      <c r="AU29188" s="690"/>
    </row>
    <row r="29189" spans="46:47">
      <c r="AT29189" s="690"/>
      <c r="AU29189" s="690"/>
    </row>
    <row r="29190" spans="46:47">
      <c r="AT29190" s="690"/>
      <c r="AU29190" s="690"/>
    </row>
    <row r="29191" spans="46:47">
      <c r="AT29191" s="690"/>
      <c r="AU29191" s="690"/>
    </row>
    <row r="29192" spans="46:47">
      <c r="AT29192" s="690"/>
      <c r="AU29192" s="690"/>
    </row>
    <row r="29193" spans="46:47">
      <c r="AT29193" s="690"/>
      <c r="AU29193" s="690"/>
    </row>
    <row r="29194" spans="46:47">
      <c r="AT29194" s="690"/>
      <c r="AU29194" s="690"/>
    </row>
    <row r="29195" spans="46:47">
      <c r="AT29195" s="690"/>
      <c r="AU29195" s="690"/>
    </row>
    <row r="29196" spans="46:47">
      <c r="AT29196" s="690"/>
      <c r="AU29196" s="690"/>
    </row>
    <row r="29197" spans="46:47">
      <c r="AT29197" s="690"/>
      <c r="AU29197" s="690"/>
    </row>
    <row r="29198" spans="46:47">
      <c r="AT29198" s="690"/>
      <c r="AU29198" s="690"/>
    </row>
    <row r="29199" spans="46:47">
      <c r="AT29199" s="690"/>
      <c r="AU29199" s="690"/>
    </row>
    <row r="29200" spans="46:47">
      <c r="AT29200" s="690"/>
      <c r="AU29200" s="690"/>
    </row>
    <row r="29201" spans="46:47">
      <c r="AT29201" s="690"/>
      <c r="AU29201" s="690"/>
    </row>
    <row r="29202" spans="46:47">
      <c r="AT29202" s="690"/>
      <c r="AU29202" s="690"/>
    </row>
    <row r="29203" spans="46:47">
      <c r="AT29203" s="690"/>
      <c r="AU29203" s="690"/>
    </row>
    <row r="29204" spans="46:47">
      <c r="AT29204" s="690"/>
      <c r="AU29204" s="690"/>
    </row>
    <row r="29205" spans="46:47">
      <c r="AT29205" s="690"/>
      <c r="AU29205" s="690"/>
    </row>
    <row r="29206" spans="46:47">
      <c r="AT29206" s="690"/>
      <c r="AU29206" s="690"/>
    </row>
    <row r="29207" spans="46:47">
      <c r="AT29207" s="690"/>
      <c r="AU29207" s="690"/>
    </row>
    <row r="29208" spans="46:47">
      <c r="AT29208" s="690"/>
      <c r="AU29208" s="690"/>
    </row>
    <row r="29209" spans="46:47">
      <c r="AT29209" s="690"/>
      <c r="AU29209" s="690"/>
    </row>
    <row r="29210" spans="46:47">
      <c r="AT29210" s="690"/>
      <c r="AU29210" s="690"/>
    </row>
    <row r="29211" spans="46:47">
      <c r="AT29211" s="690"/>
      <c r="AU29211" s="690"/>
    </row>
    <row r="29212" spans="46:47">
      <c r="AT29212" s="690"/>
      <c r="AU29212" s="690"/>
    </row>
    <row r="29213" spans="46:47">
      <c r="AT29213" s="690"/>
      <c r="AU29213" s="690"/>
    </row>
    <row r="29214" spans="46:47">
      <c r="AT29214" s="690"/>
      <c r="AU29214" s="690"/>
    </row>
    <row r="29215" spans="46:47">
      <c r="AT29215" s="690"/>
      <c r="AU29215" s="690"/>
    </row>
    <row r="29216" spans="46:47">
      <c r="AT29216" s="690"/>
      <c r="AU29216" s="690"/>
    </row>
    <row r="29217" spans="46:47">
      <c r="AT29217" s="690"/>
      <c r="AU29217" s="690"/>
    </row>
    <row r="29218" spans="46:47">
      <c r="AT29218" s="690"/>
      <c r="AU29218" s="690"/>
    </row>
    <row r="29219" spans="46:47">
      <c r="AT29219" s="690"/>
      <c r="AU29219" s="690"/>
    </row>
    <row r="29220" spans="46:47">
      <c r="AT29220" s="690"/>
      <c r="AU29220" s="690"/>
    </row>
    <row r="29221" spans="46:47">
      <c r="AT29221" s="690"/>
      <c r="AU29221" s="690"/>
    </row>
    <row r="29222" spans="46:47">
      <c r="AT29222" s="690"/>
      <c r="AU29222" s="690"/>
    </row>
    <row r="29223" spans="46:47">
      <c r="AT29223" s="690"/>
      <c r="AU29223" s="690"/>
    </row>
    <row r="29224" spans="46:47">
      <c r="AT29224" s="690"/>
      <c r="AU29224" s="690"/>
    </row>
    <row r="29225" spans="46:47">
      <c r="AT29225" s="690"/>
      <c r="AU29225" s="690"/>
    </row>
    <row r="29226" spans="46:47">
      <c r="AT29226" s="690"/>
      <c r="AU29226" s="690"/>
    </row>
    <row r="29227" spans="46:47">
      <c r="AT29227" s="690"/>
      <c r="AU29227" s="690"/>
    </row>
    <row r="29228" spans="46:47">
      <c r="AT29228" s="690"/>
      <c r="AU29228" s="690"/>
    </row>
    <row r="29229" spans="46:47">
      <c r="AT29229" s="690"/>
      <c r="AU29229" s="690"/>
    </row>
    <row r="29230" spans="46:47">
      <c r="AT29230" s="690"/>
      <c r="AU29230" s="690"/>
    </row>
    <row r="29231" spans="46:47">
      <c r="AT29231" s="690"/>
      <c r="AU29231" s="690"/>
    </row>
    <row r="29232" spans="46:47">
      <c r="AT29232" s="690"/>
      <c r="AU29232" s="690"/>
    </row>
    <row r="29233" spans="46:47">
      <c r="AT29233" s="690"/>
      <c r="AU29233" s="690"/>
    </row>
    <row r="29234" spans="46:47">
      <c r="AT29234" s="690"/>
      <c r="AU29234" s="690"/>
    </row>
    <row r="29235" spans="46:47">
      <c r="AT29235" s="690"/>
      <c r="AU29235" s="690"/>
    </row>
    <row r="29236" spans="46:47">
      <c r="AT29236" s="690"/>
      <c r="AU29236" s="690"/>
    </row>
    <row r="29237" spans="46:47">
      <c r="AT29237" s="690"/>
      <c r="AU29237" s="690"/>
    </row>
    <row r="29238" spans="46:47">
      <c r="AT29238" s="690"/>
      <c r="AU29238" s="690"/>
    </row>
    <row r="29239" spans="46:47">
      <c r="AT29239" s="690"/>
      <c r="AU29239" s="690"/>
    </row>
    <row r="29240" spans="46:47">
      <c r="AT29240" s="690"/>
      <c r="AU29240" s="690"/>
    </row>
    <row r="29241" spans="46:47">
      <c r="AT29241" s="690"/>
      <c r="AU29241" s="690"/>
    </row>
    <row r="29242" spans="46:47">
      <c r="AT29242" s="690"/>
      <c r="AU29242" s="690"/>
    </row>
    <row r="29243" spans="46:47">
      <c r="AT29243" s="690"/>
      <c r="AU29243" s="690"/>
    </row>
    <row r="29244" spans="46:47">
      <c r="AT29244" s="690"/>
      <c r="AU29244" s="690"/>
    </row>
    <row r="29245" spans="46:47">
      <c r="AT29245" s="690"/>
      <c r="AU29245" s="690"/>
    </row>
    <row r="29246" spans="46:47">
      <c r="AT29246" s="690"/>
      <c r="AU29246" s="690"/>
    </row>
    <row r="29247" spans="46:47">
      <c r="AT29247" s="690"/>
      <c r="AU29247" s="690"/>
    </row>
    <row r="29248" spans="46:47">
      <c r="AT29248" s="690"/>
      <c r="AU29248" s="690"/>
    </row>
    <row r="29249" spans="46:47">
      <c r="AT29249" s="690"/>
      <c r="AU29249" s="690"/>
    </row>
    <row r="29250" spans="46:47">
      <c r="AT29250" s="690"/>
      <c r="AU29250" s="690"/>
    </row>
    <row r="29251" spans="46:47">
      <c r="AT29251" s="690"/>
      <c r="AU29251" s="690"/>
    </row>
    <row r="29252" spans="46:47">
      <c r="AT29252" s="690"/>
      <c r="AU29252" s="690"/>
    </row>
    <row r="29253" spans="46:47">
      <c r="AT29253" s="690"/>
      <c r="AU29253" s="690"/>
    </row>
    <row r="29254" spans="46:47">
      <c r="AT29254" s="690"/>
      <c r="AU29254" s="690"/>
    </row>
    <row r="29255" spans="46:47">
      <c r="AT29255" s="690"/>
      <c r="AU29255" s="690"/>
    </row>
    <row r="29256" spans="46:47">
      <c r="AT29256" s="690"/>
      <c r="AU29256" s="690"/>
    </row>
    <row r="29257" spans="46:47">
      <c r="AT29257" s="690"/>
      <c r="AU29257" s="690"/>
    </row>
    <row r="29258" spans="46:47">
      <c r="AT29258" s="690"/>
      <c r="AU29258" s="690"/>
    </row>
    <row r="29259" spans="46:47">
      <c r="AT29259" s="690"/>
      <c r="AU29259" s="690"/>
    </row>
    <row r="29260" spans="46:47">
      <c r="AT29260" s="690"/>
      <c r="AU29260" s="690"/>
    </row>
    <row r="29261" spans="46:47">
      <c r="AT29261" s="690"/>
      <c r="AU29261" s="690"/>
    </row>
    <row r="29262" spans="46:47">
      <c r="AT29262" s="690"/>
      <c r="AU29262" s="690"/>
    </row>
    <row r="29263" spans="46:47">
      <c r="AT29263" s="690"/>
      <c r="AU29263" s="690"/>
    </row>
    <row r="29264" spans="46:47">
      <c r="AT29264" s="690"/>
      <c r="AU29264" s="690"/>
    </row>
    <row r="29265" spans="46:47">
      <c r="AT29265" s="690"/>
      <c r="AU29265" s="690"/>
    </row>
    <row r="29266" spans="46:47">
      <c r="AT29266" s="690"/>
      <c r="AU29266" s="690"/>
    </row>
    <row r="29267" spans="46:47">
      <c r="AT29267" s="690"/>
      <c r="AU29267" s="690"/>
    </row>
    <row r="29268" spans="46:47">
      <c r="AT29268" s="690"/>
      <c r="AU29268" s="690"/>
    </row>
    <row r="29269" spans="46:47">
      <c r="AT29269" s="690"/>
      <c r="AU29269" s="690"/>
    </row>
    <row r="29270" spans="46:47">
      <c r="AT29270" s="690"/>
      <c r="AU29270" s="690"/>
    </row>
    <row r="29271" spans="46:47">
      <c r="AT29271" s="690"/>
      <c r="AU29271" s="690"/>
    </row>
    <row r="29272" spans="46:47">
      <c r="AT29272" s="690"/>
      <c r="AU29272" s="690"/>
    </row>
    <row r="29273" spans="46:47">
      <c r="AT29273" s="690"/>
      <c r="AU29273" s="690"/>
    </row>
    <row r="29274" spans="46:47">
      <c r="AT29274" s="690"/>
      <c r="AU29274" s="690"/>
    </row>
    <row r="29275" spans="46:47">
      <c r="AT29275" s="690"/>
      <c r="AU29275" s="690"/>
    </row>
    <row r="29276" spans="46:47">
      <c r="AT29276" s="690"/>
      <c r="AU29276" s="690"/>
    </row>
    <row r="29277" spans="46:47">
      <c r="AT29277" s="690"/>
      <c r="AU29277" s="690"/>
    </row>
    <row r="29278" spans="46:47">
      <c r="AT29278" s="690"/>
      <c r="AU29278" s="690"/>
    </row>
    <row r="29279" spans="46:47">
      <c r="AT29279" s="690"/>
      <c r="AU29279" s="690"/>
    </row>
    <row r="29280" spans="46:47">
      <c r="AT29280" s="690"/>
      <c r="AU29280" s="690"/>
    </row>
    <row r="29281" spans="46:47">
      <c r="AT29281" s="690"/>
      <c r="AU29281" s="690"/>
    </row>
    <row r="29282" spans="46:47">
      <c r="AT29282" s="690"/>
      <c r="AU29282" s="690"/>
    </row>
    <row r="29283" spans="46:47">
      <c r="AT29283" s="690"/>
      <c r="AU29283" s="690"/>
    </row>
    <row r="29284" spans="46:47">
      <c r="AT29284" s="690"/>
      <c r="AU29284" s="690"/>
    </row>
    <row r="29285" spans="46:47">
      <c r="AT29285" s="690"/>
      <c r="AU29285" s="690"/>
    </row>
    <row r="29286" spans="46:47">
      <c r="AT29286" s="690"/>
      <c r="AU29286" s="690"/>
    </row>
    <row r="29287" spans="46:47">
      <c r="AT29287" s="690"/>
      <c r="AU29287" s="690"/>
    </row>
    <row r="29288" spans="46:47">
      <c r="AT29288" s="690"/>
      <c r="AU29288" s="690"/>
    </row>
    <row r="29289" spans="46:47">
      <c r="AT29289" s="690"/>
      <c r="AU29289" s="690"/>
    </row>
    <row r="29290" spans="46:47">
      <c r="AT29290" s="690"/>
      <c r="AU29290" s="690"/>
    </row>
    <row r="29291" spans="46:47">
      <c r="AT29291" s="690"/>
      <c r="AU29291" s="690"/>
    </row>
    <row r="29292" spans="46:47">
      <c r="AT29292" s="690"/>
      <c r="AU29292" s="690"/>
    </row>
    <row r="29293" spans="46:47">
      <c r="AT29293" s="690"/>
      <c r="AU29293" s="690"/>
    </row>
    <row r="29294" spans="46:47">
      <c r="AT29294" s="690"/>
      <c r="AU29294" s="690"/>
    </row>
    <row r="29295" spans="46:47">
      <c r="AT29295" s="690"/>
      <c r="AU29295" s="690"/>
    </row>
    <row r="29296" spans="46:47">
      <c r="AT29296" s="690"/>
      <c r="AU29296" s="690"/>
    </row>
    <row r="29297" spans="46:47">
      <c r="AT29297" s="690"/>
      <c r="AU29297" s="690"/>
    </row>
    <row r="29298" spans="46:47">
      <c r="AT29298" s="690"/>
      <c r="AU29298" s="690"/>
    </row>
    <row r="29299" spans="46:47">
      <c r="AT29299" s="690"/>
      <c r="AU29299" s="690"/>
    </row>
    <row r="29300" spans="46:47">
      <c r="AT29300" s="690"/>
      <c r="AU29300" s="690"/>
    </row>
    <row r="29301" spans="46:47">
      <c r="AT29301" s="690"/>
      <c r="AU29301" s="690"/>
    </row>
    <row r="29302" spans="46:47">
      <c r="AT29302" s="690"/>
      <c r="AU29302" s="690"/>
    </row>
    <row r="29303" spans="46:47">
      <c r="AT29303" s="690"/>
      <c r="AU29303" s="690"/>
    </row>
    <row r="29304" spans="46:47">
      <c r="AT29304" s="690"/>
      <c r="AU29304" s="690"/>
    </row>
    <row r="29305" spans="46:47">
      <c r="AT29305" s="690"/>
      <c r="AU29305" s="690"/>
    </row>
    <row r="29306" spans="46:47">
      <c r="AT29306" s="690"/>
      <c r="AU29306" s="690"/>
    </row>
    <row r="29307" spans="46:47">
      <c r="AT29307" s="690"/>
      <c r="AU29307" s="690"/>
    </row>
    <row r="29308" spans="46:47">
      <c r="AT29308" s="690"/>
      <c r="AU29308" s="690"/>
    </row>
    <row r="29309" spans="46:47">
      <c r="AT29309" s="690"/>
      <c r="AU29309" s="690"/>
    </row>
    <row r="29310" spans="46:47">
      <c r="AT29310" s="690"/>
      <c r="AU29310" s="690"/>
    </row>
    <row r="29311" spans="46:47">
      <c r="AT29311" s="690"/>
      <c r="AU29311" s="690"/>
    </row>
    <row r="29312" spans="46:47">
      <c r="AT29312" s="690"/>
      <c r="AU29312" s="690"/>
    </row>
    <row r="29313" spans="46:47">
      <c r="AT29313" s="690"/>
      <c r="AU29313" s="690"/>
    </row>
    <row r="29314" spans="46:47">
      <c r="AT29314" s="690"/>
      <c r="AU29314" s="690"/>
    </row>
    <row r="29315" spans="46:47">
      <c r="AT29315" s="690"/>
      <c r="AU29315" s="690"/>
    </row>
    <row r="29316" spans="46:47">
      <c r="AT29316" s="690"/>
      <c r="AU29316" s="690"/>
    </row>
    <row r="29317" spans="46:47">
      <c r="AT29317" s="690"/>
      <c r="AU29317" s="690"/>
    </row>
    <row r="29318" spans="46:47">
      <c r="AT29318" s="690"/>
      <c r="AU29318" s="690"/>
    </row>
    <row r="29319" spans="46:47">
      <c r="AT29319" s="690"/>
      <c r="AU29319" s="690"/>
    </row>
    <row r="29320" spans="46:47">
      <c r="AT29320" s="690"/>
      <c r="AU29320" s="690"/>
    </row>
    <row r="29321" spans="46:47">
      <c r="AT29321" s="690"/>
      <c r="AU29321" s="690"/>
    </row>
    <row r="29322" spans="46:47">
      <c r="AT29322" s="690"/>
      <c r="AU29322" s="690"/>
    </row>
    <row r="29323" spans="46:47">
      <c r="AT29323" s="690"/>
      <c r="AU29323" s="690"/>
    </row>
    <row r="29324" spans="46:47">
      <c r="AT29324" s="690"/>
      <c r="AU29324" s="690"/>
    </row>
    <row r="29325" spans="46:47">
      <c r="AT29325" s="690"/>
      <c r="AU29325" s="690"/>
    </row>
    <row r="29326" spans="46:47">
      <c r="AT29326" s="690"/>
      <c r="AU29326" s="690"/>
    </row>
    <row r="29327" spans="46:47">
      <c r="AT29327" s="690"/>
      <c r="AU29327" s="690"/>
    </row>
    <row r="29328" spans="46:47">
      <c r="AT29328" s="690"/>
      <c r="AU29328" s="690"/>
    </row>
    <row r="29329" spans="46:47">
      <c r="AT29329" s="690"/>
      <c r="AU29329" s="690"/>
    </row>
    <row r="29330" spans="46:47">
      <c r="AT29330" s="690"/>
      <c r="AU29330" s="690"/>
    </row>
    <row r="29331" spans="46:47">
      <c r="AT29331" s="690"/>
      <c r="AU29331" s="690"/>
    </row>
    <row r="29332" spans="46:47">
      <c r="AT29332" s="690"/>
      <c r="AU29332" s="690"/>
    </row>
    <row r="29333" spans="46:47">
      <c r="AT29333" s="690"/>
      <c r="AU29333" s="690"/>
    </row>
    <row r="29334" spans="46:47">
      <c r="AT29334" s="690"/>
      <c r="AU29334" s="690"/>
    </row>
    <row r="29335" spans="46:47">
      <c r="AT29335" s="690"/>
      <c r="AU29335" s="690"/>
    </row>
    <row r="29336" spans="46:47">
      <c r="AT29336" s="690"/>
      <c r="AU29336" s="690"/>
    </row>
    <row r="29337" spans="46:47">
      <c r="AT29337" s="690"/>
      <c r="AU29337" s="690"/>
    </row>
    <row r="29338" spans="46:47">
      <c r="AT29338" s="690"/>
      <c r="AU29338" s="690"/>
    </row>
    <row r="29339" spans="46:47">
      <c r="AT29339" s="690"/>
      <c r="AU29339" s="690"/>
    </row>
    <row r="29340" spans="46:47">
      <c r="AT29340" s="690"/>
      <c r="AU29340" s="690"/>
    </row>
    <row r="29341" spans="46:47">
      <c r="AT29341" s="690"/>
      <c r="AU29341" s="690"/>
    </row>
    <row r="29342" spans="46:47">
      <c r="AT29342" s="690"/>
      <c r="AU29342" s="690"/>
    </row>
    <row r="29343" spans="46:47">
      <c r="AT29343" s="690"/>
      <c r="AU29343" s="690"/>
    </row>
    <row r="29344" spans="46:47">
      <c r="AT29344" s="690"/>
      <c r="AU29344" s="690"/>
    </row>
    <row r="29345" spans="46:47">
      <c r="AT29345" s="690"/>
      <c r="AU29345" s="690"/>
    </row>
    <row r="29346" spans="46:47">
      <c r="AT29346" s="690"/>
      <c r="AU29346" s="690"/>
    </row>
    <row r="29347" spans="46:47">
      <c r="AT29347" s="690"/>
      <c r="AU29347" s="690"/>
    </row>
    <row r="29348" spans="46:47">
      <c r="AT29348" s="690"/>
      <c r="AU29348" s="690"/>
    </row>
    <row r="29349" spans="46:47">
      <c r="AT29349" s="690"/>
      <c r="AU29349" s="690"/>
    </row>
    <row r="29350" spans="46:47">
      <c r="AT29350" s="690"/>
      <c r="AU29350" s="690"/>
    </row>
    <row r="29351" spans="46:47">
      <c r="AT29351" s="690"/>
      <c r="AU29351" s="690"/>
    </row>
    <row r="29352" spans="46:47">
      <c r="AT29352" s="690"/>
      <c r="AU29352" s="690"/>
    </row>
    <row r="29353" spans="46:47">
      <c r="AT29353" s="690"/>
      <c r="AU29353" s="690"/>
    </row>
    <row r="29354" spans="46:47">
      <c r="AT29354" s="690"/>
      <c r="AU29354" s="690"/>
    </row>
    <row r="29355" spans="46:47">
      <c r="AT29355" s="690"/>
      <c r="AU29355" s="690"/>
    </row>
    <row r="29356" spans="46:47">
      <c r="AT29356" s="690"/>
      <c r="AU29356" s="690"/>
    </row>
    <row r="29357" spans="46:47">
      <c r="AT29357" s="690"/>
      <c r="AU29357" s="690"/>
    </row>
    <row r="29358" spans="46:47">
      <c r="AT29358" s="690"/>
      <c r="AU29358" s="690"/>
    </row>
    <row r="29359" spans="46:47">
      <c r="AT29359" s="690"/>
      <c r="AU29359" s="690"/>
    </row>
    <row r="29360" spans="46:47">
      <c r="AT29360" s="690"/>
      <c r="AU29360" s="690"/>
    </row>
    <row r="29361" spans="46:47">
      <c r="AT29361" s="690"/>
      <c r="AU29361" s="690"/>
    </row>
    <row r="29362" spans="46:47">
      <c r="AT29362" s="690"/>
      <c r="AU29362" s="690"/>
    </row>
    <row r="29363" spans="46:47">
      <c r="AT29363" s="690"/>
      <c r="AU29363" s="690"/>
    </row>
    <row r="29364" spans="46:47">
      <c r="AT29364" s="690"/>
      <c r="AU29364" s="690"/>
    </row>
    <row r="29365" spans="46:47">
      <c r="AT29365" s="690"/>
      <c r="AU29365" s="690"/>
    </row>
    <row r="29366" spans="46:47">
      <c r="AT29366" s="690"/>
      <c r="AU29366" s="690"/>
    </row>
    <row r="29367" spans="46:47">
      <c r="AT29367" s="690"/>
      <c r="AU29367" s="690"/>
    </row>
    <row r="29368" spans="46:47">
      <c r="AT29368" s="690"/>
      <c r="AU29368" s="690"/>
    </row>
    <row r="29369" spans="46:47">
      <c r="AT29369" s="690"/>
      <c r="AU29369" s="690"/>
    </row>
    <row r="29370" spans="46:47">
      <c r="AT29370" s="690"/>
      <c r="AU29370" s="690"/>
    </row>
    <row r="29371" spans="46:47">
      <c r="AT29371" s="690"/>
      <c r="AU29371" s="690"/>
    </row>
    <row r="29372" spans="46:47">
      <c r="AT29372" s="690"/>
      <c r="AU29372" s="690"/>
    </row>
    <row r="29373" spans="46:47">
      <c r="AT29373" s="690"/>
      <c r="AU29373" s="690"/>
    </row>
    <row r="29374" spans="46:47">
      <c r="AT29374" s="690"/>
      <c r="AU29374" s="690"/>
    </row>
    <row r="29375" spans="46:47">
      <c r="AT29375" s="690"/>
      <c r="AU29375" s="690"/>
    </row>
    <row r="29376" spans="46:47">
      <c r="AT29376" s="690"/>
      <c r="AU29376" s="690"/>
    </row>
    <row r="29377" spans="46:47">
      <c r="AT29377" s="690"/>
      <c r="AU29377" s="690"/>
    </row>
    <row r="29378" spans="46:47">
      <c r="AT29378" s="690"/>
      <c r="AU29378" s="690"/>
    </row>
    <row r="29379" spans="46:47">
      <c r="AT29379" s="690"/>
      <c r="AU29379" s="690"/>
    </row>
    <row r="29380" spans="46:47">
      <c r="AT29380" s="690"/>
      <c r="AU29380" s="690"/>
    </row>
    <row r="29381" spans="46:47">
      <c r="AT29381" s="690"/>
      <c r="AU29381" s="690"/>
    </row>
    <row r="29382" spans="46:47">
      <c r="AT29382" s="690"/>
      <c r="AU29382" s="690"/>
    </row>
    <row r="29383" spans="46:47">
      <c r="AT29383" s="690"/>
      <c r="AU29383" s="690"/>
    </row>
    <row r="29384" spans="46:47">
      <c r="AT29384" s="690"/>
      <c r="AU29384" s="690"/>
    </row>
    <row r="29385" spans="46:47">
      <c r="AT29385" s="690"/>
      <c r="AU29385" s="690"/>
    </row>
    <row r="29386" spans="46:47">
      <c r="AT29386" s="690"/>
      <c r="AU29386" s="690"/>
    </row>
    <row r="29387" spans="46:47">
      <c r="AT29387" s="690"/>
      <c r="AU29387" s="690"/>
    </row>
    <row r="29388" spans="46:47">
      <c r="AT29388" s="690"/>
      <c r="AU29388" s="690"/>
    </row>
    <row r="29389" spans="46:47">
      <c r="AT29389" s="690"/>
      <c r="AU29389" s="690"/>
    </row>
    <row r="29390" spans="46:47">
      <c r="AT29390" s="690"/>
      <c r="AU29390" s="690"/>
    </row>
    <row r="29391" spans="46:47">
      <c r="AT29391" s="690"/>
      <c r="AU29391" s="690"/>
    </row>
    <row r="29392" spans="46:47">
      <c r="AT29392" s="690"/>
      <c r="AU29392" s="690"/>
    </row>
    <row r="29393" spans="46:47">
      <c r="AT29393" s="690"/>
      <c r="AU29393" s="690"/>
    </row>
    <row r="29394" spans="46:47">
      <c r="AT29394" s="690"/>
      <c r="AU29394" s="690"/>
    </row>
    <row r="29395" spans="46:47">
      <c r="AT29395" s="690"/>
      <c r="AU29395" s="690"/>
    </row>
    <row r="29396" spans="46:47">
      <c r="AT29396" s="690"/>
      <c r="AU29396" s="690"/>
    </row>
    <row r="29397" spans="46:47">
      <c r="AT29397" s="690"/>
      <c r="AU29397" s="690"/>
    </row>
    <row r="29398" spans="46:47">
      <c r="AT29398" s="690"/>
      <c r="AU29398" s="690"/>
    </row>
    <row r="29399" spans="46:47">
      <c r="AT29399" s="690"/>
      <c r="AU29399" s="690"/>
    </row>
    <row r="29400" spans="46:47">
      <c r="AT29400" s="690"/>
      <c r="AU29400" s="690"/>
    </row>
    <row r="29401" spans="46:47">
      <c r="AT29401" s="690"/>
      <c r="AU29401" s="690"/>
    </row>
    <row r="29402" spans="46:47">
      <c r="AT29402" s="690"/>
      <c r="AU29402" s="690"/>
    </row>
    <row r="29403" spans="46:47">
      <c r="AT29403" s="690"/>
      <c r="AU29403" s="690"/>
    </row>
    <row r="29404" spans="46:47">
      <c r="AT29404" s="690"/>
      <c r="AU29404" s="690"/>
    </row>
    <row r="29405" spans="46:47">
      <c r="AT29405" s="690"/>
      <c r="AU29405" s="690"/>
    </row>
    <row r="29406" spans="46:47">
      <c r="AT29406" s="690"/>
      <c r="AU29406" s="690"/>
    </row>
    <row r="29407" spans="46:47">
      <c r="AT29407" s="690"/>
      <c r="AU29407" s="690"/>
    </row>
    <row r="29408" spans="46:47">
      <c r="AT29408" s="690"/>
      <c r="AU29408" s="690"/>
    </row>
    <row r="29409" spans="46:47">
      <c r="AT29409" s="690"/>
      <c r="AU29409" s="690"/>
    </row>
    <row r="29410" spans="46:47">
      <c r="AT29410" s="690"/>
      <c r="AU29410" s="690"/>
    </row>
    <row r="29411" spans="46:47">
      <c r="AT29411" s="690"/>
      <c r="AU29411" s="690"/>
    </row>
    <row r="29412" spans="46:47">
      <c r="AT29412" s="690"/>
      <c r="AU29412" s="690"/>
    </row>
    <row r="29413" spans="46:47">
      <c r="AT29413" s="690"/>
      <c r="AU29413" s="690"/>
    </row>
    <row r="29414" spans="46:47">
      <c r="AT29414" s="690"/>
      <c r="AU29414" s="690"/>
    </row>
    <row r="29415" spans="46:47">
      <c r="AT29415" s="690"/>
      <c r="AU29415" s="690"/>
    </row>
    <row r="29416" spans="46:47">
      <c r="AT29416" s="690"/>
      <c r="AU29416" s="690"/>
    </row>
    <row r="29417" spans="46:47">
      <c r="AT29417" s="690"/>
      <c r="AU29417" s="690"/>
    </row>
    <row r="29418" spans="46:47">
      <c r="AT29418" s="690"/>
      <c r="AU29418" s="690"/>
    </row>
    <row r="29419" spans="46:47">
      <c r="AT29419" s="690"/>
      <c r="AU29419" s="690"/>
    </row>
    <row r="29420" spans="46:47">
      <c r="AT29420" s="690"/>
      <c r="AU29420" s="690"/>
    </row>
    <row r="29421" spans="46:47">
      <c r="AT29421" s="690"/>
      <c r="AU29421" s="690"/>
    </row>
    <row r="29422" spans="46:47">
      <c r="AT29422" s="690"/>
      <c r="AU29422" s="690"/>
    </row>
    <row r="29423" spans="46:47">
      <c r="AT29423" s="690"/>
      <c r="AU29423" s="690"/>
    </row>
    <row r="29424" spans="46:47">
      <c r="AT29424" s="690"/>
      <c r="AU29424" s="690"/>
    </row>
    <row r="29425" spans="46:47">
      <c r="AT29425" s="690"/>
      <c r="AU29425" s="690"/>
    </row>
    <row r="29426" spans="46:47">
      <c r="AT29426" s="690"/>
      <c r="AU29426" s="690"/>
    </row>
    <row r="29427" spans="46:47">
      <c r="AT29427" s="690"/>
      <c r="AU29427" s="690"/>
    </row>
    <row r="29428" spans="46:47">
      <c r="AT29428" s="690"/>
      <c r="AU29428" s="690"/>
    </row>
    <row r="29429" spans="46:47">
      <c r="AT29429" s="690"/>
      <c r="AU29429" s="690"/>
    </row>
    <row r="29430" spans="46:47">
      <c r="AT29430" s="690"/>
      <c r="AU29430" s="690"/>
    </row>
    <row r="29431" spans="46:47">
      <c r="AT29431" s="690"/>
      <c r="AU29431" s="690"/>
    </row>
    <row r="29432" spans="46:47">
      <c r="AT29432" s="690"/>
      <c r="AU29432" s="690"/>
    </row>
    <row r="29433" spans="46:47">
      <c r="AT29433" s="690"/>
      <c r="AU29433" s="690"/>
    </row>
    <row r="29434" spans="46:47">
      <c r="AT29434" s="690"/>
      <c r="AU29434" s="690"/>
    </row>
    <row r="29435" spans="46:47">
      <c r="AT29435" s="690"/>
      <c r="AU29435" s="690"/>
    </row>
    <row r="29436" spans="46:47">
      <c r="AT29436" s="690"/>
      <c r="AU29436" s="690"/>
    </row>
    <row r="29437" spans="46:47">
      <c r="AT29437" s="690"/>
      <c r="AU29437" s="690"/>
    </row>
    <row r="29438" spans="46:47">
      <c r="AT29438" s="690"/>
      <c r="AU29438" s="690"/>
    </row>
    <row r="29439" spans="46:47">
      <c r="AT29439" s="690"/>
      <c r="AU29439" s="690"/>
    </row>
    <row r="29440" spans="46:47">
      <c r="AT29440" s="690"/>
      <c r="AU29440" s="690"/>
    </row>
    <row r="29441" spans="46:47">
      <c r="AT29441" s="690"/>
      <c r="AU29441" s="690"/>
    </row>
    <row r="29442" spans="46:47">
      <c r="AT29442" s="690"/>
      <c r="AU29442" s="690"/>
    </row>
    <row r="29443" spans="46:47">
      <c r="AT29443" s="690"/>
      <c r="AU29443" s="690"/>
    </row>
    <row r="29444" spans="46:47">
      <c r="AT29444" s="690"/>
      <c r="AU29444" s="690"/>
    </row>
    <row r="29445" spans="46:47">
      <c r="AT29445" s="690"/>
      <c r="AU29445" s="690"/>
    </row>
    <row r="29446" spans="46:47">
      <c r="AT29446" s="690"/>
      <c r="AU29446" s="690"/>
    </row>
    <row r="29447" spans="46:47">
      <c r="AT29447" s="690"/>
      <c r="AU29447" s="690"/>
    </row>
    <row r="29448" spans="46:47">
      <c r="AT29448" s="690"/>
      <c r="AU29448" s="690"/>
    </row>
    <row r="29449" spans="46:47">
      <c r="AT29449" s="690"/>
      <c r="AU29449" s="690"/>
    </row>
    <row r="29450" spans="46:47">
      <c r="AT29450" s="690"/>
      <c r="AU29450" s="690"/>
    </row>
    <row r="29451" spans="46:47">
      <c r="AT29451" s="690"/>
      <c r="AU29451" s="690"/>
    </row>
    <row r="29452" spans="46:47">
      <c r="AT29452" s="690"/>
      <c r="AU29452" s="690"/>
    </row>
    <row r="29453" spans="46:47">
      <c r="AT29453" s="690"/>
      <c r="AU29453" s="690"/>
    </row>
    <row r="29454" spans="46:47">
      <c r="AT29454" s="690"/>
      <c r="AU29454" s="690"/>
    </row>
    <row r="29455" spans="46:47">
      <c r="AT29455" s="690"/>
      <c r="AU29455" s="690"/>
    </row>
    <row r="29456" spans="46:47">
      <c r="AT29456" s="690"/>
      <c r="AU29456" s="690"/>
    </row>
    <row r="29457" spans="46:47">
      <c r="AT29457" s="690"/>
      <c r="AU29457" s="690"/>
    </row>
    <row r="29458" spans="46:47">
      <c r="AT29458" s="690"/>
      <c r="AU29458" s="690"/>
    </row>
    <row r="29459" spans="46:47">
      <c r="AT29459" s="690"/>
      <c r="AU29459" s="690"/>
    </row>
    <row r="29460" spans="46:47">
      <c r="AT29460" s="690"/>
      <c r="AU29460" s="690"/>
    </row>
    <row r="29461" spans="46:47">
      <c r="AT29461" s="690"/>
      <c r="AU29461" s="690"/>
    </row>
    <row r="29462" spans="46:47">
      <c r="AT29462" s="690"/>
      <c r="AU29462" s="690"/>
    </row>
    <row r="29463" spans="46:47">
      <c r="AT29463" s="690"/>
      <c r="AU29463" s="690"/>
    </row>
    <row r="29464" spans="46:47">
      <c r="AT29464" s="690"/>
      <c r="AU29464" s="690"/>
    </row>
    <row r="29465" spans="46:47">
      <c r="AT29465" s="690"/>
      <c r="AU29465" s="690"/>
    </row>
    <row r="29466" spans="46:47">
      <c r="AT29466" s="690"/>
      <c r="AU29466" s="690"/>
    </row>
    <row r="29467" spans="46:47">
      <c r="AT29467" s="690"/>
      <c r="AU29467" s="690"/>
    </row>
    <row r="29468" spans="46:47">
      <c r="AT29468" s="690"/>
      <c r="AU29468" s="690"/>
    </row>
    <row r="29469" spans="46:47">
      <c r="AT29469" s="690"/>
      <c r="AU29469" s="690"/>
    </row>
    <row r="29470" spans="46:47">
      <c r="AT29470" s="690"/>
      <c r="AU29470" s="690"/>
    </row>
    <row r="29471" spans="46:47">
      <c r="AT29471" s="690"/>
      <c r="AU29471" s="690"/>
    </row>
    <row r="29472" spans="46:47">
      <c r="AT29472" s="690"/>
      <c r="AU29472" s="690"/>
    </row>
    <row r="29473" spans="46:47">
      <c r="AT29473" s="690"/>
      <c r="AU29473" s="690"/>
    </row>
    <row r="29474" spans="46:47">
      <c r="AT29474" s="690"/>
      <c r="AU29474" s="690"/>
    </row>
    <row r="29475" spans="46:47">
      <c r="AT29475" s="690"/>
      <c r="AU29475" s="690"/>
    </row>
    <row r="29476" spans="46:47">
      <c r="AT29476" s="690"/>
      <c r="AU29476" s="690"/>
    </row>
    <row r="29477" spans="46:47">
      <c r="AT29477" s="690"/>
      <c r="AU29477" s="690"/>
    </row>
    <row r="29478" spans="46:47">
      <c r="AT29478" s="690"/>
      <c r="AU29478" s="690"/>
    </row>
    <row r="29479" spans="46:47">
      <c r="AT29479" s="690"/>
      <c r="AU29479" s="690"/>
    </row>
    <row r="29480" spans="46:47">
      <c r="AT29480" s="690"/>
      <c r="AU29480" s="690"/>
    </row>
    <row r="29481" spans="46:47">
      <c r="AT29481" s="690"/>
      <c r="AU29481" s="690"/>
    </row>
    <row r="29482" spans="46:47">
      <c r="AT29482" s="690"/>
      <c r="AU29482" s="690"/>
    </row>
    <row r="29483" spans="46:47">
      <c r="AT29483" s="690"/>
      <c r="AU29483" s="690"/>
    </row>
    <row r="29484" spans="46:47">
      <c r="AT29484" s="690"/>
      <c r="AU29484" s="690"/>
    </row>
    <row r="29485" spans="46:47">
      <c r="AT29485" s="690"/>
      <c r="AU29485" s="690"/>
    </row>
    <row r="29486" spans="46:47">
      <c r="AT29486" s="690"/>
      <c r="AU29486" s="690"/>
    </row>
    <row r="29487" spans="46:47">
      <c r="AT29487" s="690"/>
      <c r="AU29487" s="690"/>
    </row>
    <row r="29488" spans="46:47">
      <c r="AT29488" s="690"/>
      <c r="AU29488" s="690"/>
    </row>
    <row r="29489" spans="46:47">
      <c r="AT29489" s="690"/>
      <c r="AU29489" s="690"/>
    </row>
    <row r="29490" spans="46:47">
      <c r="AT29490" s="690"/>
      <c r="AU29490" s="690"/>
    </row>
    <row r="29491" spans="46:47">
      <c r="AT29491" s="690"/>
      <c r="AU29491" s="690"/>
    </row>
    <row r="29492" spans="46:47">
      <c r="AT29492" s="690"/>
      <c r="AU29492" s="690"/>
    </row>
    <row r="29493" spans="46:47">
      <c r="AT29493" s="690"/>
      <c r="AU29493" s="690"/>
    </row>
    <row r="29494" spans="46:47">
      <c r="AT29494" s="690"/>
      <c r="AU29494" s="690"/>
    </row>
    <row r="29495" spans="46:47">
      <c r="AT29495" s="690"/>
      <c r="AU29495" s="690"/>
    </row>
    <row r="29496" spans="46:47">
      <c r="AT29496" s="690"/>
      <c r="AU29496" s="690"/>
    </row>
    <row r="29497" spans="46:47">
      <c r="AT29497" s="690"/>
      <c r="AU29497" s="690"/>
    </row>
    <row r="29498" spans="46:47">
      <c r="AT29498" s="690"/>
      <c r="AU29498" s="690"/>
    </row>
    <row r="29499" spans="46:47">
      <c r="AT29499" s="690"/>
      <c r="AU29499" s="690"/>
    </row>
    <row r="29500" spans="46:47">
      <c r="AT29500" s="690"/>
      <c r="AU29500" s="690"/>
    </row>
    <row r="29501" spans="46:47">
      <c r="AT29501" s="690"/>
      <c r="AU29501" s="690"/>
    </row>
    <row r="29502" spans="46:47">
      <c r="AT29502" s="690"/>
      <c r="AU29502" s="690"/>
    </row>
    <row r="29503" spans="46:47">
      <c r="AT29503" s="690"/>
      <c r="AU29503" s="690"/>
    </row>
    <row r="29504" spans="46:47">
      <c r="AT29504" s="690"/>
      <c r="AU29504" s="690"/>
    </row>
    <row r="29505" spans="46:47">
      <c r="AT29505" s="690"/>
      <c r="AU29505" s="690"/>
    </row>
    <row r="29506" spans="46:47">
      <c r="AT29506" s="690"/>
      <c r="AU29506" s="690"/>
    </row>
    <row r="29507" spans="46:47">
      <c r="AT29507" s="690"/>
      <c r="AU29507" s="690"/>
    </row>
    <row r="29508" spans="46:47">
      <c r="AT29508" s="690"/>
      <c r="AU29508" s="690"/>
    </row>
    <row r="29509" spans="46:47">
      <c r="AT29509" s="690"/>
      <c r="AU29509" s="690"/>
    </row>
    <row r="29510" spans="46:47">
      <c r="AT29510" s="690"/>
      <c r="AU29510" s="690"/>
    </row>
    <row r="29511" spans="46:47">
      <c r="AT29511" s="690"/>
      <c r="AU29511" s="690"/>
    </row>
    <row r="29512" spans="46:47">
      <c r="AT29512" s="690"/>
      <c r="AU29512" s="690"/>
    </row>
    <row r="29513" spans="46:47">
      <c r="AT29513" s="690"/>
      <c r="AU29513" s="690"/>
    </row>
    <row r="29514" spans="46:47">
      <c r="AT29514" s="690"/>
      <c r="AU29514" s="690"/>
    </row>
    <row r="29515" spans="46:47">
      <c r="AT29515" s="690"/>
      <c r="AU29515" s="690"/>
    </row>
    <row r="29516" spans="46:47">
      <c r="AT29516" s="690"/>
      <c r="AU29516" s="690"/>
    </row>
    <row r="29517" spans="46:47">
      <c r="AT29517" s="690"/>
      <c r="AU29517" s="690"/>
    </row>
    <row r="29518" spans="46:47">
      <c r="AT29518" s="690"/>
      <c r="AU29518" s="690"/>
    </row>
    <row r="29519" spans="46:47">
      <c r="AT29519" s="690"/>
      <c r="AU29519" s="690"/>
    </row>
    <row r="29520" spans="46:47">
      <c r="AT29520" s="690"/>
      <c r="AU29520" s="690"/>
    </row>
    <row r="29521" spans="46:47">
      <c r="AT29521" s="690"/>
      <c r="AU29521" s="690"/>
    </row>
    <row r="29522" spans="46:47">
      <c r="AT29522" s="690"/>
      <c r="AU29522" s="690"/>
    </row>
    <row r="29523" spans="46:47">
      <c r="AT29523" s="690"/>
      <c r="AU29523" s="690"/>
    </row>
    <row r="29524" spans="46:47">
      <c r="AT29524" s="690"/>
      <c r="AU29524" s="690"/>
    </row>
    <row r="29525" spans="46:47">
      <c r="AT29525" s="690"/>
      <c r="AU29525" s="690"/>
    </row>
    <row r="29526" spans="46:47">
      <c r="AT29526" s="690"/>
      <c r="AU29526" s="690"/>
    </row>
    <row r="29527" spans="46:47">
      <c r="AT29527" s="690"/>
      <c r="AU29527" s="690"/>
    </row>
    <row r="29528" spans="46:47">
      <c r="AT29528" s="690"/>
      <c r="AU29528" s="690"/>
    </row>
    <row r="29529" spans="46:47">
      <c r="AT29529" s="690"/>
      <c r="AU29529" s="690"/>
    </row>
    <row r="29530" spans="46:47">
      <c r="AT29530" s="690"/>
      <c r="AU29530" s="690"/>
    </row>
    <row r="29531" spans="46:47">
      <c r="AT29531" s="690"/>
      <c r="AU29531" s="690"/>
    </row>
    <row r="29532" spans="46:47">
      <c r="AT29532" s="690"/>
      <c r="AU29532" s="690"/>
    </row>
    <row r="29533" spans="46:47">
      <c r="AT29533" s="690"/>
      <c r="AU29533" s="690"/>
    </row>
    <row r="29534" spans="46:47">
      <c r="AT29534" s="690"/>
      <c r="AU29534" s="690"/>
    </row>
    <row r="29535" spans="46:47">
      <c r="AT29535" s="690"/>
      <c r="AU29535" s="690"/>
    </row>
    <row r="29536" spans="46:47">
      <c r="AT29536" s="690"/>
      <c r="AU29536" s="690"/>
    </row>
    <row r="29537" spans="46:47">
      <c r="AT29537" s="690"/>
      <c r="AU29537" s="690"/>
    </row>
    <row r="29538" spans="46:47">
      <c r="AT29538" s="690"/>
      <c r="AU29538" s="690"/>
    </row>
    <row r="29539" spans="46:47">
      <c r="AT29539" s="690"/>
      <c r="AU29539" s="690"/>
    </row>
    <row r="29540" spans="46:47">
      <c r="AT29540" s="690"/>
      <c r="AU29540" s="690"/>
    </row>
    <row r="29541" spans="46:47">
      <c r="AT29541" s="690"/>
      <c r="AU29541" s="690"/>
    </row>
    <row r="29542" spans="46:47">
      <c r="AT29542" s="690"/>
      <c r="AU29542" s="690"/>
    </row>
    <row r="29543" spans="46:47">
      <c r="AT29543" s="690"/>
      <c r="AU29543" s="690"/>
    </row>
    <row r="29544" spans="46:47">
      <c r="AT29544" s="690"/>
      <c r="AU29544" s="690"/>
    </row>
    <row r="29545" spans="46:47">
      <c r="AT29545" s="690"/>
      <c r="AU29545" s="690"/>
    </row>
    <row r="29546" spans="46:47">
      <c r="AT29546" s="690"/>
      <c r="AU29546" s="690"/>
    </row>
    <row r="29547" spans="46:47">
      <c r="AT29547" s="690"/>
      <c r="AU29547" s="690"/>
    </row>
    <row r="29548" spans="46:47">
      <c r="AT29548" s="690"/>
      <c r="AU29548" s="690"/>
    </row>
    <row r="29549" spans="46:47">
      <c r="AT29549" s="690"/>
      <c r="AU29549" s="690"/>
    </row>
    <row r="29550" spans="46:47">
      <c r="AT29550" s="690"/>
      <c r="AU29550" s="690"/>
    </row>
    <row r="29551" spans="46:47">
      <c r="AT29551" s="690"/>
      <c r="AU29551" s="690"/>
    </row>
    <row r="29552" spans="46:47">
      <c r="AT29552" s="690"/>
      <c r="AU29552" s="690"/>
    </row>
    <row r="29553" spans="46:47">
      <c r="AT29553" s="690"/>
      <c r="AU29553" s="690"/>
    </row>
    <row r="29554" spans="46:47">
      <c r="AT29554" s="690"/>
      <c r="AU29554" s="690"/>
    </row>
    <row r="29555" spans="46:47">
      <c r="AT29555" s="690"/>
      <c r="AU29555" s="690"/>
    </row>
    <row r="29556" spans="46:47">
      <c r="AT29556" s="690"/>
      <c r="AU29556" s="690"/>
    </row>
    <row r="29557" spans="46:47">
      <c r="AT29557" s="690"/>
      <c r="AU29557" s="690"/>
    </row>
    <row r="29558" spans="46:47">
      <c r="AT29558" s="690"/>
      <c r="AU29558" s="690"/>
    </row>
    <row r="29559" spans="46:47">
      <c r="AT29559" s="690"/>
      <c r="AU29559" s="690"/>
    </row>
    <row r="29560" spans="46:47">
      <c r="AT29560" s="690"/>
      <c r="AU29560" s="690"/>
    </row>
    <row r="29561" spans="46:47">
      <c r="AT29561" s="690"/>
      <c r="AU29561" s="690"/>
    </row>
    <row r="29562" spans="46:47">
      <c r="AT29562" s="690"/>
      <c r="AU29562" s="690"/>
    </row>
    <row r="29563" spans="46:47">
      <c r="AT29563" s="690"/>
      <c r="AU29563" s="690"/>
    </row>
    <row r="29564" spans="46:47">
      <c r="AT29564" s="690"/>
      <c r="AU29564" s="690"/>
    </row>
    <row r="29565" spans="46:47">
      <c r="AT29565" s="690"/>
      <c r="AU29565" s="690"/>
    </row>
    <row r="29566" spans="46:47">
      <c r="AT29566" s="690"/>
      <c r="AU29566" s="690"/>
    </row>
    <row r="29567" spans="46:47">
      <c r="AT29567" s="690"/>
      <c r="AU29567" s="690"/>
    </row>
    <row r="29568" spans="46:47">
      <c r="AT29568" s="690"/>
      <c r="AU29568" s="690"/>
    </row>
    <row r="29569" spans="46:47">
      <c r="AT29569" s="690"/>
      <c r="AU29569" s="690"/>
    </row>
    <row r="29570" spans="46:47">
      <c r="AT29570" s="690"/>
      <c r="AU29570" s="690"/>
    </row>
    <row r="29571" spans="46:47">
      <c r="AT29571" s="690"/>
      <c r="AU29571" s="690"/>
    </row>
    <row r="29572" spans="46:47">
      <c r="AT29572" s="690"/>
      <c r="AU29572" s="690"/>
    </row>
    <row r="29573" spans="46:47">
      <c r="AT29573" s="690"/>
      <c r="AU29573" s="690"/>
    </row>
    <row r="29574" spans="46:47">
      <c r="AT29574" s="690"/>
      <c r="AU29574" s="690"/>
    </row>
    <row r="29575" spans="46:47">
      <c r="AT29575" s="690"/>
      <c r="AU29575" s="690"/>
    </row>
    <row r="29576" spans="46:47">
      <c r="AT29576" s="690"/>
      <c r="AU29576" s="690"/>
    </row>
    <row r="29577" spans="46:47">
      <c r="AT29577" s="690"/>
      <c r="AU29577" s="690"/>
    </row>
    <row r="29578" spans="46:47">
      <c r="AT29578" s="690"/>
      <c r="AU29578" s="690"/>
    </row>
    <row r="29579" spans="46:47">
      <c r="AT29579" s="690"/>
      <c r="AU29579" s="690"/>
    </row>
    <row r="29580" spans="46:47">
      <c r="AT29580" s="690"/>
      <c r="AU29580" s="690"/>
    </row>
    <row r="29581" spans="46:47">
      <c r="AT29581" s="690"/>
      <c r="AU29581" s="690"/>
    </row>
    <row r="29582" spans="46:47">
      <c r="AT29582" s="690"/>
      <c r="AU29582" s="690"/>
    </row>
    <row r="29583" spans="46:47">
      <c r="AT29583" s="690"/>
      <c r="AU29583" s="690"/>
    </row>
    <row r="29584" spans="46:47">
      <c r="AT29584" s="690"/>
      <c r="AU29584" s="690"/>
    </row>
    <row r="29585" spans="46:47">
      <c r="AT29585" s="690"/>
      <c r="AU29585" s="690"/>
    </row>
    <row r="29586" spans="46:47">
      <c r="AT29586" s="690"/>
      <c r="AU29586" s="690"/>
    </row>
    <row r="29587" spans="46:47">
      <c r="AT29587" s="690"/>
      <c r="AU29587" s="690"/>
    </row>
    <row r="29588" spans="46:47">
      <c r="AT29588" s="690"/>
      <c r="AU29588" s="690"/>
    </row>
    <row r="29589" spans="46:47">
      <c r="AT29589" s="690"/>
      <c r="AU29589" s="690"/>
    </row>
    <row r="29590" spans="46:47">
      <c r="AT29590" s="690"/>
      <c r="AU29590" s="690"/>
    </row>
    <row r="29591" spans="46:47">
      <c r="AT29591" s="690"/>
      <c r="AU29591" s="690"/>
    </row>
    <row r="29592" spans="46:47">
      <c r="AT29592" s="690"/>
      <c r="AU29592" s="690"/>
    </row>
    <row r="29593" spans="46:47">
      <c r="AT29593" s="690"/>
      <c r="AU29593" s="690"/>
    </row>
    <row r="29594" spans="46:47">
      <c r="AT29594" s="690"/>
      <c r="AU29594" s="690"/>
    </row>
    <row r="29595" spans="46:47">
      <c r="AT29595" s="690"/>
      <c r="AU29595" s="690"/>
    </row>
    <row r="29596" spans="46:47">
      <c r="AT29596" s="690"/>
      <c r="AU29596" s="690"/>
    </row>
    <row r="29597" spans="46:47">
      <c r="AT29597" s="690"/>
      <c r="AU29597" s="690"/>
    </row>
    <row r="29598" spans="46:47">
      <c r="AT29598" s="690"/>
      <c r="AU29598" s="690"/>
    </row>
    <row r="29599" spans="46:47">
      <c r="AT29599" s="690"/>
      <c r="AU29599" s="690"/>
    </row>
    <row r="29600" spans="46:47">
      <c r="AT29600" s="690"/>
      <c r="AU29600" s="690"/>
    </row>
    <row r="29601" spans="46:47">
      <c r="AT29601" s="690"/>
      <c r="AU29601" s="690"/>
    </row>
    <row r="29602" spans="46:47">
      <c r="AT29602" s="690"/>
      <c r="AU29602" s="690"/>
    </row>
    <row r="29603" spans="46:47">
      <c r="AT29603" s="690"/>
      <c r="AU29603" s="690"/>
    </row>
    <row r="29604" spans="46:47">
      <c r="AT29604" s="690"/>
      <c r="AU29604" s="690"/>
    </row>
    <row r="29605" spans="46:47">
      <c r="AT29605" s="690"/>
      <c r="AU29605" s="690"/>
    </row>
    <row r="29606" spans="46:47">
      <c r="AT29606" s="690"/>
      <c r="AU29606" s="690"/>
    </row>
    <row r="29607" spans="46:47">
      <c r="AT29607" s="690"/>
      <c r="AU29607" s="690"/>
    </row>
    <row r="29608" spans="46:47">
      <c r="AT29608" s="690"/>
      <c r="AU29608" s="690"/>
    </row>
    <row r="29609" spans="46:47">
      <c r="AT29609" s="690"/>
      <c r="AU29609" s="690"/>
    </row>
    <row r="29610" spans="46:47">
      <c r="AT29610" s="690"/>
      <c r="AU29610" s="690"/>
    </row>
    <row r="29611" spans="46:47">
      <c r="AT29611" s="690"/>
      <c r="AU29611" s="690"/>
    </row>
    <row r="29612" spans="46:47">
      <c r="AT29612" s="690"/>
      <c r="AU29612" s="690"/>
    </row>
    <row r="29613" spans="46:47">
      <c r="AT29613" s="690"/>
      <c r="AU29613" s="690"/>
    </row>
    <row r="29614" spans="46:47">
      <c r="AT29614" s="690"/>
      <c r="AU29614" s="690"/>
    </row>
    <row r="29615" spans="46:47">
      <c r="AT29615" s="690"/>
      <c r="AU29615" s="690"/>
    </row>
    <row r="29616" spans="46:47">
      <c r="AT29616" s="690"/>
      <c r="AU29616" s="690"/>
    </row>
    <row r="29617" spans="46:47">
      <c r="AT29617" s="690"/>
      <c r="AU29617" s="690"/>
    </row>
    <row r="29618" spans="46:47">
      <c r="AT29618" s="690"/>
      <c r="AU29618" s="690"/>
    </row>
    <row r="29619" spans="46:47">
      <c r="AT29619" s="690"/>
      <c r="AU29619" s="690"/>
    </row>
    <row r="29620" spans="46:47">
      <c r="AT29620" s="690"/>
      <c r="AU29620" s="690"/>
    </row>
    <row r="29621" spans="46:47">
      <c r="AT29621" s="690"/>
      <c r="AU29621" s="690"/>
    </row>
    <row r="29622" spans="46:47">
      <c r="AT29622" s="690"/>
      <c r="AU29622" s="690"/>
    </row>
    <row r="29623" spans="46:47">
      <c r="AT29623" s="690"/>
      <c r="AU29623" s="690"/>
    </row>
    <row r="29624" spans="46:47">
      <c r="AT29624" s="690"/>
      <c r="AU29624" s="690"/>
    </row>
    <row r="29625" spans="46:47">
      <c r="AT29625" s="690"/>
      <c r="AU29625" s="690"/>
    </row>
    <row r="29626" spans="46:47">
      <c r="AT29626" s="690"/>
      <c r="AU29626" s="690"/>
    </row>
    <row r="29627" spans="46:47">
      <c r="AT29627" s="690"/>
      <c r="AU29627" s="690"/>
    </row>
    <row r="29628" spans="46:47">
      <c r="AT29628" s="690"/>
      <c r="AU29628" s="690"/>
    </row>
    <row r="29629" spans="46:47">
      <c r="AT29629" s="690"/>
      <c r="AU29629" s="690"/>
    </row>
    <row r="29630" spans="46:47">
      <c r="AT29630" s="690"/>
      <c r="AU29630" s="690"/>
    </row>
    <row r="29631" spans="46:47">
      <c r="AT29631" s="690"/>
      <c r="AU29631" s="690"/>
    </row>
    <row r="29632" spans="46:47">
      <c r="AT29632" s="690"/>
      <c r="AU29632" s="690"/>
    </row>
    <row r="29633" spans="46:47">
      <c r="AT29633" s="690"/>
      <c r="AU29633" s="690"/>
    </row>
    <row r="29634" spans="46:47">
      <c r="AT29634" s="690"/>
      <c r="AU29634" s="690"/>
    </row>
    <row r="29635" spans="46:47">
      <c r="AT29635" s="690"/>
      <c r="AU29635" s="690"/>
    </row>
    <row r="29636" spans="46:47">
      <c r="AT29636" s="690"/>
      <c r="AU29636" s="690"/>
    </row>
    <row r="29637" spans="46:47">
      <c r="AT29637" s="690"/>
      <c r="AU29637" s="690"/>
    </row>
    <row r="29638" spans="46:47">
      <c r="AT29638" s="690"/>
      <c r="AU29638" s="690"/>
    </row>
    <row r="29639" spans="46:47">
      <c r="AT29639" s="690"/>
      <c r="AU29639" s="690"/>
    </row>
    <row r="29640" spans="46:47">
      <c r="AT29640" s="690"/>
      <c r="AU29640" s="690"/>
    </row>
    <row r="29641" spans="46:47">
      <c r="AT29641" s="690"/>
      <c r="AU29641" s="690"/>
    </row>
    <row r="29642" spans="46:47">
      <c r="AT29642" s="690"/>
      <c r="AU29642" s="690"/>
    </row>
    <row r="29643" spans="46:47">
      <c r="AT29643" s="690"/>
      <c r="AU29643" s="690"/>
    </row>
    <row r="29644" spans="46:47">
      <c r="AT29644" s="690"/>
      <c r="AU29644" s="690"/>
    </row>
    <row r="29645" spans="46:47">
      <c r="AT29645" s="690"/>
      <c r="AU29645" s="690"/>
    </row>
    <row r="29646" spans="46:47">
      <c r="AT29646" s="690"/>
      <c r="AU29646" s="690"/>
    </row>
    <row r="29647" spans="46:47">
      <c r="AT29647" s="690"/>
      <c r="AU29647" s="690"/>
    </row>
    <row r="29648" spans="46:47">
      <c r="AT29648" s="690"/>
      <c r="AU29648" s="690"/>
    </row>
    <row r="29649" spans="46:47">
      <c r="AT29649" s="690"/>
      <c r="AU29649" s="690"/>
    </row>
    <row r="29650" spans="46:47">
      <c r="AT29650" s="690"/>
      <c r="AU29650" s="690"/>
    </row>
    <row r="29651" spans="46:47">
      <c r="AT29651" s="690"/>
      <c r="AU29651" s="690"/>
    </row>
    <row r="29652" spans="46:47">
      <c r="AT29652" s="690"/>
      <c r="AU29652" s="690"/>
    </row>
    <row r="29653" spans="46:47">
      <c r="AT29653" s="690"/>
      <c r="AU29653" s="690"/>
    </row>
    <row r="29654" spans="46:47">
      <c r="AT29654" s="690"/>
      <c r="AU29654" s="690"/>
    </row>
    <row r="29655" spans="46:47">
      <c r="AT29655" s="690"/>
      <c r="AU29655" s="690"/>
    </row>
    <row r="29656" spans="46:47">
      <c r="AT29656" s="690"/>
      <c r="AU29656" s="690"/>
    </row>
    <row r="29657" spans="46:47">
      <c r="AT29657" s="690"/>
      <c r="AU29657" s="690"/>
    </row>
    <row r="29658" spans="46:47">
      <c r="AT29658" s="690"/>
      <c r="AU29658" s="690"/>
    </row>
    <row r="29659" spans="46:47">
      <c r="AT29659" s="690"/>
      <c r="AU29659" s="690"/>
    </row>
    <row r="29660" spans="46:47">
      <c r="AT29660" s="690"/>
      <c r="AU29660" s="690"/>
    </row>
    <row r="29661" spans="46:47">
      <c r="AT29661" s="690"/>
      <c r="AU29661" s="690"/>
    </row>
    <row r="29662" spans="46:47">
      <c r="AT29662" s="690"/>
      <c r="AU29662" s="690"/>
    </row>
    <row r="29663" spans="46:47">
      <c r="AT29663" s="690"/>
      <c r="AU29663" s="690"/>
    </row>
    <row r="29664" spans="46:47">
      <c r="AT29664" s="690"/>
      <c r="AU29664" s="690"/>
    </row>
    <row r="29665" spans="46:47">
      <c r="AT29665" s="690"/>
      <c r="AU29665" s="690"/>
    </row>
    <row r="29666" spans="46:47">
      <c r="AT29666" s="690"/>
      <c r="AU29666" s="690"/>
    </row>
    <row r="29667" spans="46:47">
      <c r="AT29667" s="690"/>
      <c r="AU29667" s="690"/>
    </row>
    <row r="29668" spans="46:47">
      <c r="AT29668" s="690"/>
      <c r="AU29668" s="690"/>
    </row>
    <row r="29669" spans="46:47">
      <c r="AT29669" s="690"/>
      <c r="AU29669" s="690"/>
    </row>
    <row r="29670" spans="46:47">
      <c r="AT29670" s="690"/>
      <c r="AU29670" s="690"/>
    </row>
    <row r="29671" spans="46:47">
      <c r="AT29671" s="690"/>
      <c r="AU29671" s="690"/>
    </row>
    <row r="29672" spans="46:47">
      <c r="AT29672" s="690"/>
      <c r="AU29672" s="690"/>
    </row>
    <row r="29673" spans="46:47">
      <c r="AT29673" s="690"/>
      <c r="AU29673" s="690"/>
    </row>
    <row r="29674" spans="46:47">
      <c r="AT29674" s="690"/>
      <c r="AU29674" s="690"/>
    </row>
    <row r="29675" spans="46:47">
      <c r="AT29675" s="690"/>
      <c r="AU29675" s="690"/>
    </row>
    <row r="29676" spans="46:47">
      <c r="AT29676" s="690"/>
      <c r="AU29676" s="690"/>
    </row>
    <row r="29677" spans="46:47">
      <c r="AT29677" s="690"/>
      <c r="AU29677" s="690"/>
    </row>
    <row r="29678" spans="46:47">
      <c r="AT29678" s="690"/>
      <c r="AU29678" s="690"/>
    </row>
    <row r="29679" spans="46:47">
      <c r="AT29679" s="690"/>
      <c r="AU29679" s="690"/>
    </row>
    <row r="29680" spans="46:47">
      <c r="AT29680" s="690"/>
      <c r="AU29680" s="690"/>
    </row>
    <row r="29681" spans="46:47">
      <c r="AT29681" s="690"/>
      <c r="AU29681" s="690"/>
    </row>
    <row r="29682" spans="46:47">
      <c r="AT29682" s="690"/>
      <c r="AU29682" s="690"/>
    </row>
    <row r="29683" spans="46:47">
      <c r="AT29683" s="690"/>
      <c r="AU29683" s="690"/>
    </row>
    <row r="29684" spans="46:47">
      <c r="AT29684" s="690"/>
      <c r="AU29684" s="690"/>
    </row>
    <row r="29685" spans="46:47">
      <c r="AT29685" s="690"/>
      <c r="AU29685" s="690"/>
    </row>
    <row r="29686" spans="46:47">
      <c r="AT29686" s="690"/>
      <c r="AU29686" s="690"/>
    </row>
    <row r="29687" spans="46:47">
      <c r="AT29687" s="690"/>
      <c r="AU29687" s="690"/>
    </row>
    <row r="29688" spans="46:47">
      <c r="AT29688" s="690"/>
      <c r="AU29688" s="690"/>
    </row>
    <row r="29689" spans="46:47">
      <c r="AT29689" s="690"/>
      <c r="AU29689" s="690"/>
    </row>
    <row r="29690" spans="46:47">
      <c r="AT29690" s="690"/>
      <c r="AU29690" s="690"/>
    </row>
    <row r="29691" spans="46:47">
      <c r="AT29691" s="690"/>
      <c r="AU29691" s="690"/>
    </row>
    <row r="29692" spans="46:47">
      <c r="AT29692" s="690"/>
      <c r="AU29692" s="690"/>
    </row>
    <row r="29693" spans="46:47">
      <c r="AT29693" s="690"/>
      <c r="AU29693" s="690"/>
    </row>
    <row r="29694" spans="46:47">
      <c r="AT29694" s="690"/>
      <c r="AU29694" s="690"/>
    </row>
    <row r="29695" spans="46:47">
      <c r="AT29695" s="690"/>
      <c r="AU29695" s="690"/>
    </row>
    <row r="29696" spans="46:47">
      <c r="AT29696" s="690"/>
      <c r="AU29696" s="690"/>
    </row>
    <row r="29697" spans="46:47">
      <c r="AT29697" s="690"/>
      <c r="AU29697" s="690"/>
    </row>
    <row r="29698" spans="46:47">
      <c r="AT29698" s="690"/>
      <c r="AU29698" s="690"/>
    </row>
    <row r="29699" spans="46:47">
      <c r="AT29699" s="690"/>
      <c r="AU29699" s="690"/>
    </row>
    <row r="29700" spans="46:47">
      <c r="AT29700" s="690"/>
      <c r="AU29700" s="690"/>
    </row>
    <row r="29701" spans="46:47">
      <c r="AT29701" s="690"/>
      <c r="AU29701" s="690"/>
    </row>
    <row r="29702" spans="46:47">
      <c r="AT29702" s="690"/>
      <c r="AU29702" s="690"/>
    </row>
    <row r="29703" spans="46:47">
      <c r="AT29703" s="690"/>
      <c r="AU29703" s="690"/>
    </row>
    <row r="29704" spans="46:47">
      <c r="AT29704" s="690"/>
      <c r="AU29704" s="690"/>
    </row>
    <row r="29705" spans="46:47">
      <c r="AT29705" s="690"/>
      <c r="AU29705" s="690"/>
    </row>
    <row r="29706" spans="46:47">
      <c r="AT29706" s="690"/>
      <c r="AU29706" s="690"/>
    </row>
    <row r="29707" spans="46:47">
      <c r="AT29707" s="690"/>
      <c r="AU29707" s="690"/>
    </row>
    <row r="29708" spans="46:47">
      <c r="AT29708" s="690"/>
      <c r="AU29708" s="690"/>
    </row>
    <row r="29709" spans="46:47">
      <c r="AT29709" s="690"/>
      <c r="AU29709" s="690"/>
    </row>
    <row r="29710" spans="46:47">
      <c r="AT29710" s="690"/>
      <c r="AU29710" s="690"/>
    </row>
    <row r="29711" spans="46:47">
      <c r="AT29711" s="690"/>
      <c r="AU29711" s="690"/>
    </row>
    <row r="29712" spans="46:47">
      <c r="AT29712" s="690"/>
      <c r="AU29712" s="690"/>
    </row>
    <row r="29713" spans="46:47">
      <c r="AT29713" s="690"/>
      <c r="AU29713" s="690"/>
    </row>
    <row r="29714" spans="46:47">
      <c r="AT29714" s="690"/>
      <c r="AU29714" s="690"/>
    </row>
    <row r="29715" spans="46:47">
      <c r="AT29715" s="690"/>
      <c r="AU29715" s="690"/>
    </row>
    <row r="29716" spans="46:47">
      <c r="AT29716" s="690"/>
      <c r="AU29716" s="690"/>
    </row>
    <row r="29717" spans="46:47">
      <c r="AT29717" s="690"/>
      <c r="AU29717" s="690"/>
    </row>
    <row r="29718" spans="46:47">
      <c r="AT29718" s="690"/>
      <c r="AU29718" s="690"/>
    </row>
    <row r="29719" spans="46:47">
      <c r="AT29719" s="690"/>
      <c r="AU29719" s="690"/>
    </row>
    <row r="29720" spans="46:47">
      <c r="AT29720" s="690"/>
      <c r="AU29720" s="690"/>
    </row>
    <row r="29721" spans="46:47">
      <c r="AT29721" s="690"/>
      <c r="AU29721" s="690"/>
    </row>
    <row r="29722" spans="46:47">
      <c r="AT29722" s="690"/>
      <c r="AU29722" s="690"/>
    </row>
    <row r="29723" spans="46:47">
      <c r="AT29723" s="690"/>
      <c r="AU29723" s="690"/>
    </row>
    <row r="29724" spans="46:47">
      <c r="AT29724" s="690"/>
      <c r="AU29724" s="690"/>
    </row>
    <row r="29725" spans="46:47">
      <c r="AT29725" s="690"/>
      <c r="AU29725" s="690"/>
    </row>
    <row r="29726" spans="46:47">
      <c r="AT29726" s="690"/>
      <c r="AU29726" s="690"/>
    </row>
    <row r="29727" spans="46:47">
      <c r="AT29727" s="690"/>
      <c r="AU29727" s="690"/>
    </row>
    <row r="29728" spans="46:47">
      <c r="AT29728" s="690"/>
      <c r="AU29728" s="690"/>
    </row>
    <row r="29729" spans="46:47">
      <c r="AT29729" s="690"/>
      <c r="AU29729" s="690"/>
    </row>
    <row r="29730" spans="46:47">
      <c r="AT29730" s="690"/>
      <c r="AU29730" s="690"/>
    </row>
    <row r="29731" spans="46:47">
      <c r="AT29731" s="690"/>
      <c r="AU29731" s="690"/>
    </row>
    <row r="29732" spans="46:47">
      <c r="AT29732" s="690"/>
      <c r="AU29732" s="690"/>
    </row>
    <row r="29733" spans="46:47">
      <c r="AT29733" s="690"/>
      <c r="AU29733" s="690"/>
    </row>
    <row r="29734" spans="46:47">
      <c r="AT29734" s="690"/>
      <c r="AU29734" s="690"/>
    </row>
    <row r="29735" spans="46:47">
      <c r="AT29735" s="690"/>
      <c r="AU29735" s="690"/>
    </row>
    <row r="29736" spans="46:47">
      <c r="AT29736" s="690"/>
      <c r="AU29736" s="690"/>
    </row>
    <row r="29737" spans="46:47">
      <c r="AT29737" s="690"/>
      <c r="AU29737" s="690"/>
    </row>
    <row r="29738" spans="46:47">
      <c r="AT29738" s="690"/>
      <c r="AU29738" s="690"/>
    </row>
    <row r="29739" spans="46:47">
      <c r="AT29739" s="690"/>
      <c r="AU29739" s="690"/>
    </row>
    <row r="29740" spans="46:47">
      <c r="AT29740" s="690"/>
      <c r="AU29740" s="690"/>
    </row>
    <row r="29741" spans="46:47">
      <c r="AT29741" s="690"/>
      <c r="AU29741" s="690"/>
    </row>
    <row r="29742" spans="46:47">
      <c r="AT29742" s="690"/>
      <c r="AU29742" s="690"/>
    </row>
    <row r="29743" spans="46:47">
      <c r="AT29743" s="690"/>
      <c r="AU29743" s="690"/>
    </row>
    <row r="29744" spans="46:47">
      <c r="AT29744" s="690"/>
      <c r="AU29744" s="690"/>
    </row>
    <row r="29745" spans="46:47">
      <c r="AT29745" s="690"/>
      <c r="AU29745" s="690"/>
    </row>
    <row r="29746" spans="46:47">
      <c r="AT29746" s="690"/>
      <c r="AU29746" s="690"/>
    </row>
    <row r="29747" spans="46:47">
      <c r="AT29747" s="690"/>
      <c r="AU29747" s="690"/>
    </row>
    <row r="29748" spans="46:47">
      <c r="AT29748" s="690"/>
      <c r="AU29748" s="690"/>
    </row>
    <row r="29749" spans="46:47">
      <c r="AT29749" s="690"/>
      <c r="AU29749" s="690"/>
    </row>
    <row r="29750" spans="46:47">
      <c r="AT29750" s="690"/>
      <c r="AU29750" s="690"/>
    </row>
    <row r="29751" spans="46:47">
      <c r="AT29751" s="690"/>
      <c r="AU29751" s="690"/>
    </row>
    <row r="29752" spans="46:47">
      <c r="AT29752" s="690"/>
      <c r="AU29752" s="690"/>
    </row>
    <row r="29753" spans="46:47">
      <c r="AT29753" s="690"/>
      <c r="AU29753" s="690"/>
    </row>
    <row r="29754" spans="46:47">
      <c r="AT29754" s="690"/>
      <c r="AU29754" s="690"/>
    </row>
    <row r="29755" spans="46:47">
      <c r="AT29755" s="690"/>
      <c r="AU29755" s="690"/>
    </row>
    <row r="29756" spans="46:47">
      <c r="AT29756" s="690"/>
      <c r="AU29756" s="690"/>
    </row>
    <row r="29757" spans="46:47">
      <c r="AT29757" s="690"/>
      <c r="AU29757" s="690"/>
    </row>
    <row r="29758" spans="46:47">
      <c r="AT29758" s="690"/>
      <c r="AU29758" s="690"/>
    </row>
    <row r="29759" spans="46:47">
      <c r="AT29759" s="690"/>
      <c r="AU29759" s="690"/>
    </row>
    <row r="29760" spans="46:47">
      <c r="AT29760" s="690"/>
      <c r="AU29760" s="690"/>
    </row>
    <row r="29761" spans="46:47">
      <c r="AT29761" s="690"/>
      <c r="AU29761" s="690"/>
    </row>
    <row r="29762" spans="46:47">
      <c r="AT29762" s="690"/>
      <c r="AU29762" s="690"/>
    </row>
    <row r="29763" spans="46:47">
      <c r="AT29763" s="690"/>
      <c r="AU29763" s="690"/>
    </row>
    <row r="29764" spans="46:47">
      <c r="AT29764" s="690"/>
      <c r="AU29764" s="690"/>
    </row>
    <row r="29765" spans="46:47">
      <c r="AT29765" s="690"/>
      <c r="AU29765" s="690"/>
    </row>
    <row r="29766" spans="46:47">
      <c r="AT29766" s="690"/>
      <c r="AU29766" s="690"/>
    </row>
    <row r="29767" spans="46:47">
      <c r="AT29767" s="690"/>
      <c r="AU29767" s="690"/>
    </row>
    <row r="29768" spans="46:47">
      <c r="AT29768" s="690"/>
      <c r="AU29768" s="690"/>
    </row>
    <row r="29769" spans="46:47">
      <c r="AT29769" s="690"/>
      <c r="AU29769" s="690"/>
    </row>
    <row r="29770" spans="46:47">
      <c r="AT29770" s="690"/>
      <c r="AU29770" s="690"/>
    </row>
    <row r="29771" spans="46:47">
      <c r="AT29771" s="690"/>
      <c r="AU29771" s="690"/>
    </row>
    <row r="29772" spans="46:47">
      <c r="AT29772" s="690"/>
      <c r="AU29772" s="690"/>
    </row>
    <row r="29773" spans="46:47">
      <c r="AT29773" s="690"/>
      <c r="AU29773" s="690"/>
    </row>
    <row r="29774" spans="46:47">
      <c r="AT29774" s="690"/>
      <c r="AU29774" s="690"/>
    </row>
    <row r="29775" spans="46:47">
      <c r="AT29775" s="690"/>
      <c r="AU29775" s="690"/>
    </row>
    <row r="29776" spans="46:47">
      <c r="AT29776" s="690"/>
      <c r="AU29776" s="690"/>
    </row>
    <row r="29777" spans="46:47">
      <c r="AT29777" s="690"/>
      <c r="AU29777" s="690"/>
    </row>
    <row r="29778" spans="46:47">
      <c r="AT29778" s="690"/>
      <c r="AU29778" s="690"/>
    </row>
    <row r="29779" spans="46:47">
      <c r="AT29779" s="690"/>
      <c r="AU29779" s="690"/>
    </row>
    <row r="29780" spans="46:47">
      <c r="AT29780" s="690"/>
      <c r="AU29780" s="690"/>
    </row>
    <row r="29781" spans="46:47">
      <c r="AT29781" s="690"/>
      <c r="AU29781" s="690"/>
    </row>
    <row r="29782" spans="46:47">
      <c r="AT29782" s="690"/>
      <c r="AU29782" s="690"/>
    </row>
    <row r="29783" spans="46:47">
      <c r="AT29783" s="690"/>
      <c r="AU29783" s="690"/>
    </row>
    <row r="29784" spans="46:47">
      <c r="AT29784" s="690"/>
      <c r="AU29784" s="690"/>
    </row>
    <row r="29785" spans="46:47">
      <c r="AT29785" s="690"/>
      <c r="AU29785" s="690"/>
    </row>
    <row r="29786" spans="46:47">
      <c r="AT29786" s="690"/>
      <c r="AU29786" s="690"/>
    </row>
    <row r="29787" spans="46:47">
      <c r="AT29787" s="690"/>
      <c r="AU29787" s="690"/>
    </row>
    <row r="29788" spans="46:47">
      <c r="AT29788" s="690"/>
      <c r="AU29788" s="690"/>
    </row>
    <row r="29789" spans="46:47">
      <c r="AT29789" s="690"/>
      <c r="AU29789" s="690"/>
    </row>
    <row r="29790" spans="46:47">
      <c r="AT29790" s="690"/>
      <c r="AU29790" s="690"/>
    </row>
    <row r="29791" spans="46:47">
      <c r="AT29791" s="690"/>
      <c r="AU29791" s="690"/>
    </row>
    <row r="29792" spans="46:47">
      <c r="AT29792" s="690"/>
      <c r="AU29792" s="690"/>
    </row>
    <row r="29793" spans="46:47">
      <c r="AT29793" s="690"/>
      <c r="AU29793" s="690"/>
    </row>
    <row r="29794" spans="46:47">
      <c r="AT29794" s="690"/>
      <c r="AU29794" s="690"/>
    </row>
    <row r="29795" spans="46:47">
      <c r="AT29795" s="690"/>
      <c r="AU29795" s="690"/>
    </row>
    <row r="29796" spans="46:47">
      <c r="AT29796" s="690"/>
      <c r="AU29796" s="690"/>
    </row>
    <row r="29797" spans="46:47">
      <c r="AT29797" s="690"/>
      <c r="AU29797" s="690"/>
    </row>
    <row r="29798" spans="46:47">
      <c r="AT29798" s="690"/>
      <c r="AU29798" s="690"/>
    </row>
    <row r="29799" spans="46:47">
      <c r="AT29799" s="690"/>
      <c r="AU29799" s="690"/>
    </row>
    <row r="29800" spans="46:47">
      <c r="AT29800" s="690"/>
      <c r="AU29800" s="690"/>
    </row>
    <row r="29801" spans="46:47">
      <c r="AT29801" s="690"/>
      <c r="AU29801" s="690"/>
    </row>
    <row r="29802" spans="46:47">
      <c r="AT29802" s="690"/>
      <c r="AU29802" s="690"/>
    </row>
    <row r="29803" spans="46:47">
      <c r="AT29803" s="690"/>
      <c r="AU29803" s="690"/>
    </row>
    <row r="29804" spans="46:47">
      <c r="AT29804" s="690"/>
      <c r="AU29804" s="690"/>
    </row>
    <row r="29805" spans="46:47">
      <c r="AT29805" s="690"/>
      <c r="AU29805" s="690"/>
    </row>
    <row r="29806" spans="46:47">
      <c r="AT29806" s="690"/>
      <c r="AU29806" s="690"/>
    </row>
    <row r="29807" spans="46:47">
      <c r="AT29807" s="690"/>
      <c r="AU29807" s="690"/>
    </row>
    <row r="29808" spans="46:47">
      <c r="AT29808" s="690"/>
      <c r="AU29808" s="690"/>
    </row>
    <row r="29809" spans="46:47">
      <c r="AT29809" s="690"/>
      <c r="AU29809" s="690"/>
    </row>
    <row r="29810" spans="46:47">
      <c r="AT29810" s="690"/>
      <c r="AU29810" s="690"/>
    </row>
    <row r="29811" spans="46:47">
      <c r="AT29811" s="690"/>
      <c r="AU29811" s="690"/>
    </row>
    <row r="29812" spans="46:47">
      <c r="AT29812" s="690"/>
      <c r="AU29812" s="690"/>
    </row>
    <row r="29813" spans="46:47">
      <c r="AT29813" s="690"/>
      <c r="AU29813" s="690"/>
    </row>
    <row r="29814" spans="46:47">
      <c r="AT29814" s="690"/>
      <c r="AU29814" s="690"/>
    </row>
    <row r="29815" spans="46:47">
      <c r="AT29815" s="690"/>
      <c r="AU29815" s="690"/>
    </row>
    <row r="29816" spans="46:47">
      <c r="AT29816" s="690"/>
      <c r="AU29816" s="690"/>
    </row>
    <row r="29817" spans="46:47">
      <c r="AT29817" s="690"/>
      <c r="AU29817" s="690"/>
    </row>
    <row r="29818" spans="46:47">
      <c r="AT29818" s="690"/>
      <c r="AU29818" s="690"/>
    </row>
    <row r="29819" spans="46:47">
      <c r="AT29819" s="690"/>
      <c r="AU29819" s="690"/>
    </row>
    <row r="29820" spans="46:47">
      <c r="AT29820" s="690"/>
      <c r="AU29820" s="690"/>
    </row>
    <row r="29821" spans="46:47">
      <c r="AT29821" s="690"/>
      <c r="AU29821" s="690"/>
    </row>
    <row r="29822" spans="46:47">
      <c r="AT29822" s="690"/>
      <c r="AU29822" s="690"/>
    </row>
    <row r="29823" spans="46:47">
      <c r="AT29823" s="690"/>
      <c r="AU29823" s="690"/>
    </row>
    <row r="29824" spans="46:47">
      <c r="AT29824" s="690"/>
      <c r="AU29824" s="690"/>
    </row>
    <row r="29825" spans="46:47">
      <c r="AT29825" s="690"/>
      <c r="AU29825" s="690"/>
    </row>
    <row r="29826" spans="46:47">
      <c r="AT29826" s="690"/>
      <c r="AU29826" s="690"/>
    </row>
    <row r="29827" spans="46:47">
      <c r="AT29827" s="690"/>
      <c r="AU29827" s="690"/>
    </row>
    <row r="29828" spans="46:47">
      <c r="AT29828" s="690"/>
      <c r="AU29828" s="690"/>
    </row>
    <row r="29829" spans="46:47">
      <c r="AT29829" s="690"/>
      <c r="AU29829" s="690"/>
    </row>
    <row r="29830" spans="46:47">
      <c r="AT29830" s="690"/>
      <c r="AU29830" s="690"/>
    </row>
    <row r="29831" spans="46:47">
      <c r="AT29831" s="690"/>
      <c r="AU29831" s="690"/>
    </row>
    <row r="29832" spans="46:47">
      <c r="AT29832" s="690"/>
      <c r="AU29832" s="690"/>
    </row>
    <row r="29833" spans="46:47">
      <c r="AT29833" s="690"/>
      <c r="AU29833" s="690"/>
    </row>
    <row r="29834" spans="46:47">
      <c r="AT29834" s="690"/>
      <c r="AU29834" s="690"/>
    </row>
    <row r="29835" spans="46:47">
      <c r="AT29835" s="690"/>
      <c r="AU29835" s="690"/>
    </row>
    <row r="29836" spans="46:47">
      <c r="AT29836" s="690"/>
      <c r="AU29836" s="690"/>
    </row>
    <row r="29837" spans="46:47">
      <c r="AT29837" s="690"/>
      <c r="AU29837" s="690"/>
    </row>
    <row r="29838" spans="46:47">
      <c r="AT29838" s="690"/>
      <c r="AU29838" s="690"/>
    </row>
    <row r="29839" spans="46:47">
      <c r="AT29839" s="690"/>
      <c r="AU29839" s="690"/>
    </row>
    <row r="29840" spans="46:47">
      <c r="AT29840" s="690"/>
      <c r="AU29840" s="690"/>
    </row>
    <row r="29841" spans="46:47">
      <c r="AT29841" s="690"/>
      <c r="AU29841" s="690"/>
    </row>
    <row r="29842" spans="46:47">
      <c r="AT29842" s="690"/>
      <c r="AU29842" s="690"/>
    </row>
    <row r="29843" spans="46:47">
      <c r="AT29843" s="690"/>
      <c r="AU29843" s="690"/>
    </row>
    <row r="29844" spans="46:47">
      <c r="AT29844" s="690"/>
      <c r="AU29844" s="690"/>
    </row>
    <row r="29845" spans="46:47">
      <c r="AT29845" s="690"/>
      <c r="AU29845" s="690"/>
    </row>
    <row r="29846" spans="46:47">
      <c r="AT29846" s="690"/>
      <c r="AU29846" s="690"/>
    </row>
    <row r="29847" spans="46:47">
      <c r="AT29847" s="690"/>
      <c r="AU29847" s="690"/>
    </row>
    <row r="29848" spans="46:47">
      <c r="AT29848" s="690"/>
      <c r="AU29848" s="690"/>
    </row>
    <row r="29849" spans="46:47">
      <c r="AT29849" s="690"/>
      <c r="AU29849" s="690"/>
    </row>
    <row r="29850" spans="46:47">
      <c r="AT29850" s="690"/>
      <c r="AU29850" s="690"/>
    </row>
    <row r="29851" spans="46:47">
      <c r="AT29851" s="690"/>
      <c r="AU29851" s="690"/>
    </row>
    <row r="29852" spans="46:47">
      <c r="AT29852" s="690"/>
      <c r="AU29852" s="690"/>
    </row>
    <row r="29853" spans="46:47">
      <c r="AT29853" s="690"/>
      <c r="AU29853" s="690"/>
    </row>
    <row r="29854" spans="46:47">
      <c r="AT29854" s="690"/>
      <c r="AU29854" s="690"/>
    </row>
    <row r="29855" spans="46:47">
      <c r="AT29855" s="690"/>
      <c r="AU29855" s="690"/>
    </row>
    <row r="29856" spans="46:47">
      <c r="AT29856" s="690"/>
      <c r="AU29856" s="690"/>
    </row>
    <row r="29857" spans="46:47">
      <c r="AT29857" s="690"/>
      <c r="AU29857" s="690"/>
    </row>
    <row r="29858" spans="46:47">
      <c r="AT29858" s="690"/>
      <c r="AU29858" s="690"/>
    </row>
    <row r="29859" spans="46:47">
      <c r="AT29859" s="690"/>
      <c r="AU29859" s="690"/>
    </row>
    <row r="29860" spans="46:47">
      <c r="AT29860" s="690"/>
      <c r="AU29860" s="690"/>
    </row>
    <row r="29861" spans="46:47">
      <c r="AT29861" s="690"/>
      <c r="AU29861" s="690"/>
    </row>
    <row r="29862" spans="46:47">
      <c r="AT29862" s="690"/>
      <c r="AU29862" s="690"/>
    </row>
    <row r="29863" spans="46:47">
      <c r="AT29863" s="690"/>
      <c r="AU29863" s="690"/>
    </row>
    <row r="29864" spans="46:47">
      <c r="AT29864" s="690"/>
      <c r="AU29864" s="690"/>
    </row>
    <row r="29865" spans="46:47">
      <c r="AT29865" s="690"/>
      <c r="AU29865" s="690"/>
    </row>
    <row r="29866" spans="46:47">
      <c r="AT29866" s="690"/>
      <c r="AU29866" s="690"/>
    </row>
    <row r="29867" spans="46:47">
      <c r="AT29867" s="690"/>
      <c r="AU29867" s="690"/>
    </row>
    <row r="29868" spans="46:47">
      <c r="AT29868" s="690"/>
      <c r="AU29868" s="690"/>
    </row>
    <row r="29869" spans="46:47">
      <c r="AT29869" s="690"/>
      <c r="AU29869" s="690"/>
    </row>
    <row r="29870" spans="46:47">
      <c r="AT29870" s="690"/>
      <c r="AU29870" s="690"/>
    </row>
    <row r="29871" spans="46:47">
      <c r="AT29871" s="690"/>
      <c r="AU29871" s="690"/>
    </row>
    <row r="29872" spans="46:47">
      <c r="AT29872" s="690"/>
      <c r="AU29872" s="690"/>
    </row>
    <row r="29873" spans="46:47">
      <c r="AT29873" s="690"/>
      <c r="AU29873" s="690"/>
    </row>
    <row r="29874" spans="46:47">
      <c r="AT29874" s="690"/>
      <c r="AU29874" s="690"/>
    </row>
    <row r="29875" spans="46:47">
      <c r="AT29875" s="690"/>
      <c r="AU29875" s="690"/>
    </row>
    <row r="29876" spans="46:47">
      <c r="AT29876" s="690"/>
      <c r="AU29876" s="690"/>
    </row>
    <row r="29877" spans="46:47">
      <c r="AT29877" s="690"/>
      <c r="AU29877" s="690"/>
    </row>
    <row r="29878" spans="46:47">
      <c r="AT29878" s="690"/>
      <c r="AU29878" s="690"/>
    </row>
    <row r="29879" spans="46:47">
      <c r="AT29879" s="690"/>
      <c r="AU29879" s="690"/>
    </row>
    <row r="29880" spans="46:47">
      <c r="AT29880" s="690"/>
      <c r="AU29880" s="690"/>
    </row>
    <row r="29881" spans="46:47">
      <c r="AT29881" s="690"/>
      <c r="AU29881" s="690"/>
    </row>
    <row r="29882" spans="46:47">
      <c r="AT29882" s="690"/>
      <c r="AU29882" s="690"/>
    </row>
    <row r="29883" spans="46:47">
      <c r="AT29883" s="690"/>
      <c r="AU29883" s="690"/>
    </row>
    <row r="29884" spans="46:47">
      <c r="AT29884" s="690"/>
      <c r="AU29884" s="690"/>
    </row>
    <row r="29885" spans="46:47">
      <c r="AT29885" s="690"/>
      <c r="AU29885" s="690"/>
    </row>
    <row r="29886" spans="46:47">
      <c r="AT29886" s="690"/>
      <c r="AU29886" s="690"/>
    </row>
    <row r="29887" spans="46:47">
      <c r="AT29887" s="690"/>
      <c r="AU29887" s="690"/>
    </row>
    <row r="29888" spans="46:47">
      <c r="AT29888" s="690"/>
      <c r="AU29888" s="690"/>
    </row>
    <row r="29889" spans="46:47">
      <c r="AT29889" s="690"/>
      <c r="AU29889" s="690"/>
    </row>
    <row r="29890" spans="46:47">
      <c r="AT29890" s="690"/>
      <c r="AU29890" s="690"/>
    </row>
    <row r="29891" spans="46:47">
      <c r="AT29891" s="690"/>
      <c r="AU29891" s="690"/>
    </row>
    <row r="29892" spans="46:47">
      <c r="AT29892" s="690"/>
      <c r="AU29892" s="690"/>
    </row>
    <row r="29893" spans="46:47">
      <c r="AT29893" s="690"/>
      <c r="AU29893" s="690"/>
    </row>
    <row r="29894" spans="46:47">
      <c r="AT29894" s="690"/>
      <c r="AU29894" s="690"/>
    </row>
    <row r="29895" spans="46:47">
      <c r="AT29895" s="690"/>
      <c r="AU29895" s="690"/>
    </row>
    <row r="29896" spans="46:47">
      <c r="AT29896" s="690"/>
      <c r="AU29896" s="690"/>
    </row>
    <row r="29897" spans="46:47">
      <c r="AT29897" s="690"/>
      <c r="AU29897" s="690"/>
    </row>
    <row r="29898" spans="46:47">
      <c r="AT29898" s="690"/>
      <c r="AU29898" s="690"/>
    </row>
    <row r="29899" spans="46:47">
      <c r="AT29899" s="690"/>
      <c r="AU29899" s="690"/>
    </row>
    <row r="29900" spans="46:47">
      <c r="AT29900" s="690"/>
      <c r="AU29900" s="690"/>
    </row>
    <row r="29901" spans="46:47">
      <c r="AT29901" s="690"/>
      <c r="AU29901" s="690"/>
    </row>
    <row r="29902" spans="46:47">
      <c r="AT29902" s="690"/>
      <c r="AU29902" s="690"/>
    </row>
    <row r="29903" spans="46:47">
      <c r="AT29903" s="690"/>
      <c r="AU29903" s="690"/>
    </row>
    <row r="29904" spans="46:47">
      <c r="AT29904" s="690"/>
      <c r="AU29904" s="690"/>
    </row>
    <row r="29905" spans="46:47">
      <c r="AT29905" s="690"/>
      <c r="AU29905" s="690"/>
    </row>
    <row r="29906" spans="46:47">
      <c r="AT29906" s="690"/>
      <c r="AU29906" s="690"/>
    </row>
    <row r="29907" spans="46:47">
      <c r="AT29907" s="690"/>
      <c r="AU29907" s="690"/>
    </row>
    <row r="29908" spans="46:47">
      <c r="AT29908" s="690"/>
      <c r="AU29908" s="690"/>
    </row>
    <row r="29909" spans="46:47">
      <c r="AT29909" s="690"/>
      <c r="AU29909" s="690"/>
    </row>
    <row r="29910" spans="46:47">
      <c r="AT29910" s="690"/>
      <c r="AU29910" s="690"/>
    </row>
    <row r="29911" spans="46:47">
      <c r="AT29911" s="690"/>
      <c r="AU29911" s="690"/>
    </row>
    <row r="29912" spans="46:47">
      <c r="AT29912" s="690"/>
      <c r="AU29912" s="690"/>
    </row>
    <row r="29913" spans="46:47">
      <c r="AT29913" s="690"/>
      <c r="AU29913" s="690"/>
    </row>
    <row r="29914" spans="46:47">
      <c r="AT29914" s="690"/>
      <c r="AU29914" s="690"/>
    </row>
    <row r="29915" spans="46:47">
      <c r="AT29915" s="690"/>
      <c r="AU29915" s="690"/>
    </row>
    <row r="29916" spans="46:47">
      <c r="AT29916" s="690"/>
      <c r="AU29916" s="690"/>
    </row>
    <row r="29917" spans="46:47">
      <c r="AT29917" s="690"/>
      <c r="AU29917" s="690"/>
    </row>
    <row r="29918" spans="46:47">
      <c r="AT29918" s="690"/>
      <c r="AU29918" s="690"/>
    </row>
    <row r="29919" spans="46:47">
      <c r="AT29919" s="690"/>
      <c r="AU29919" s="690"/>
    </row>
    <row r="29920" spans="46:47">
      <c r="AT29920" s="690"/>
      <c r="AU29920" s="690"/>
    </row>
    <row r="29921" spans="46:47">
      <c r="AT29921" s="690"/>
      <c r="AU29921" s="690"/>
    </row>
    <row r="29922" spans="46:47">
      <c r="AT29922" s="690"/>
      <c r="AU29922" s="690"/>
    </row>
    <row r="29923" spans="46:47">
      <c r="AT29923" s="690"/>
      <c r="AU29923" s="690"/>
    </row>
    <row r="29924" spans="46:47">
      <c r="AT29924" s="690"/>
      <c r="AU29924" s="690"/>
    </row>
    <row r="29925" spans="46:47">
      <c r="AT29925" s="690"/>
      <c r="AU29925" s="690"/>
    </row>
    <row r="29926" spans="46:47">
      <c r="AT29926" s="690"/>
      <c r="AU29926" s="690"/>
    </row>
    <row r="29927" spans="46:47">
      <c r="AT29927" s="690"/>
      <c r="AU29927" s="690"/>
    </row>
    <row r="29928" spans="46:47">
      <c r="AT29928" s="690"/>
      <c r="AU29928" s="690"/>
    </row>
    <row r="29929" spans="46:47">
      <c r="AT29929" s="690"/>
      <c r="AU29929" s="690"/>
    </row>
    <row r="29930" spans="46:47">
      <c r="AT29930" s="690"/>
      <c r="AU29930" s="690"/>
    </row>
    <row r="29931" spans="46:47">
      <c r="AT29931" s="690"/>
      <c r="AU29931" s="690"/>
    </row>
    <row r="29932" spans="46:47">
      <c r="AT29932" s="690"/>
      <c r="AU29932" s="690"/>
    </row>
    <row r="29933" spans="46:47">
      <c r="AT29933" s="690"/>
      <c r="AU29933" s="690"/>
    </row>
    <row r="29934" spans="46:47">
      <c r="AT29934" s="690"/>
      <c r="AU29934" s="690"/>
    </row>
    <row r="29935" spans="46:47">
      <c r="AT29935" s="690"/>
      <c r="AU29935" s="690"/>
    </row>
    <row r="29936" spans="46:47">
      <c r="AT29936" s="690"/>
      <c r="AU29936" s="690"/>
    </row>
    <row r="29937" spans="46:47">
      <c r="AT29937" s="690"/>
      <c r="AU29937" s="690"/>
    </row>
    <row r="29938" spans="46:47">
      <c r="AT29938" s="690"/>
      <c r="AU29938" s="690"/>
    </row>
    <row r="29939" spans="46:47">
      <c r="AT29939" s="690"/>
      <c r="AU29939" s="690"/>
    </row>
    <row r="29940" spans="46:47">
      <c r="AT29940" s="690"/>
      <c r="AU29940" s="690"/>
    </row>
    <row r="29941" spans="46:47">
      <c r="AT29941" s="690"/>
      <c r="AU29941" s="690"/>
    </row>
    <row r="29942" spans="46:47">
      <c r="AT29942" s="690"/>
      <c r="AU29942" s="690"/>
    </row>
    <row r="29943" spans="46:47">
      <c r="AT29943" s="690"/>
      <c r="AU29943" s="690"/>
    </row>
    <row r="29944" spans="46:47">
      <c r="AT29944" s="690"/>
      <c r="AU29944" s="690"/>
    </row>
    <row r="29945" spans="46:47">
      <c r="AT29945" s="690"/>
      <c r="AU29945" s="690"/>
    </row>
    <row r="29946" spans="46:47">
      <c r="AT29946" s="690"/>
      <c r="AU29946" s="690"/>
    </row>
    <row r="29947" spans="46:47">
      <c r="AT29947" s="690"/>
      <c r="AU29947" s="690"/>
    </row>
    <row r="29948" spans="46:47">
      <c r="AT29948" s="690"/>
      <c r="AU29948" s="690"/>
    </row>
    <row r="29949" spans="46:47">
      <c r="AT29949" s="690"/>
      <c r="AU29949" s="690"/>
    </row>
    <row r="29950" spans="46:47">
      <c r="AT29950" s="690"/>
      <c r="AU29950" s="690"/>
    </row>
    <row r="29951" spans="46:47">
      <c r="AT29951" s="690"/>
      <c r="AU29951" s="690"/>
    </row>
    <row r="29952" spans="46:47">
      <c r="AT29952" s="690"/>
      <c r="AU29952" s="690"/>
    </row>
    <row r="29953" spans="46:47">
      <c r="AT29953" s="690"/>
      <c r="AU29953" s="690"/>
    </row>
    <row r="29954" spans="46:47">
      <c r="AT29954" s="690"/>
      <c r="AU29954" s="690"/>
    </row>
    <row r="29955" spans="46:47">
      <c r="AT29955" s="690"/>
      <c r="AU29955" s="690"/>
    </row>
    <row r="29956" spans="46:47">
      <c r="AT29956" s="690"/>
      <c r="AU29956" s="690"/>
    </row>
    <row r="29957" spans="46:47">
      <c r="AT29957" s="690"/>
      <c r="AU29957" s="690"/>
    </row>
    <row r="29958" spans="46:47">
      <c r="AT29958" s="690"/>
      <c r="AU29958" s="690"/>
    </row>
    <row r="29959" spans="46:47">
      <c r="AT29959" s="690"/>
      <c r="AU29959" s="690"/>
    </row>
    <row r="29960" spans="46:47">
      <c r="AT29960" s="690"/>
      <c r="AU29960" s="690"/>
    </row>
    <row r="29961" spans="46:47">
      <c r="AT29961" s="690"/>
      <c r="AU29961" s="690"/>
    </row>
    <row r="29962" spans="46:47">
      <c r="AT29962" s="690"/>
      <c r="AU29962" s="690"/>
    </row>
    <row r="29963" spans="46:47">
      <c r="AT29963" s="690"/>
      <c r="AU29963" s="690"/>
    </row>
    <row r="29964" spans="46:47">
      <c r="AT29964" s="690"/>
      <c r="AU29964" s="690"/>
    </row>
    <row r="29965" spans="46:47">
      <c r="AT29965" s="690"/>
      <c r="AU29965" s="690"/>
    </row>
    <row r="29966" spans="46:47">
      <c r="AT29966" s="690"/>
      <c r="AU29966" s="690"/>
    </row>
    <row r="29967" spans="46:47">
      <c r="AT29967" s="690"/>
      <c r="AU29967" s="690"/>
    </row>
    <row r="29968" spans="46:47">
      <c r="AT29968" s="690"/>
      <c r="AU29968" s="690"/>
    </row>
    <row r="29969" spans="46:47">
      <c r="AT29969" s="690"/>
      <c r="AU29969" s="690"/>
    </row>
    <row r="29970" spans="46:47">
      <c r="AT29970" s="690"/>
      <c r="AU29970" s="690"/>
    </row>
    <row r="29971" spans="46:47">
      <c r="AT29971" s="690"/>
      <c r="AU29971" s="690"/>
    </row>
    <row r="29972" spans="46:47">
      <c r="AT29972" s="690"/>
      <c r="AU29972" s="690"/>
    </row>
    <row r="29973" spans="46:47">
      <c r="AT29973" s="690"/>
      <c r="AU29973" s="690"/>
    </row>
    <row r="29974" spans="46:47">
      <c r="AT29974" s="690"/>
      <c r="AU29974" s="690"/>
    </row>
    <row r="29975" spans="46:47">
      <c r="AT29975" s="690"/>
      <c r="AU29975" s="690"/>
    </row>
    <row r="29976" spans="46:47">
      <c r="AT29976" s="690"/>
      <c r="AU29976" s="690"/>
    </row>
    <row r="29977" spans="46:47">
      <c r="AT29977" s="690"/>
      <c r="AU29977" s="690"/>
    </row>
    <row r="29978" spans="46:47">
      <c r="AT29978" s="690"/>
      <c r="AU29978" s="690"/>
    </row>
    <row r="29979" spans="46:47">
      <c r="AT29979" s="690"/>
      <c r="AU29979" s="690"/>
    </row>
    <row r="29980" spans="46:47">
      <c r="AT29980" s="690"/>
      <c r="AU29980" s="690"/>
    </row>
    <row r="29981" spans="46:47">
      <c r="AT29981" s="690"/>
      <c r="AU29981" s="690"/>
    </row>
    <row r="29982" spans="46:47">
      <c r="AT29982" s="690"/>
      <c r="AU29982" s="690"/>
    </row>
    <row r="29983" spans="46:47">
      <c r="AT29983" s="690"/>
      <c r="AU29983" s="690"/>
    </row>
    <row r="29984" spans="46:47">
      <c r="AT29984" s="690"/>
      <c r="AU29984" s="690"/>
    </row>
    <row r="29985" spans="46:47">
      <c r="AT29985" s="690"/>
      <c r="AU29985" s="690"/>
    </row>
    <row r="29986" spans="46:47">
      <c r="AT29986" s="690"/>
      <c r="AU29986" s="690"/>
    </row>
    <row r="29987" spans="46:47">
      <c r="AT29987" s="690"/>
      <c r="AU29987" s="690"/>
    </row>
    <row r="29988" spans="46:47">
      <c r="AT29988" s="690"/>
      <c r="AU29988" s="690"/>
    </row>
    <row r="29989" spans="46:47">
      <c r="AT29989" s="690"/>
      <c r="AU29989" s="690"/>
    </row>
    <row r="29990" spans="46:47">
      <c r="AT29990" s="690"/>
      <c r="AU29990" s="690"/>
    </row>
    <row r="29991" spans="46:47">
      <c r="AT29991" s="690"/>
      <c r="AU29991" s="690"/>
    </row>
    <row r="29992" spans="46:47">
      <c r="AT29992" s="690"/>
      <c r="AU29992" s="690"/>
    </row>
    <row r="29993" spans="46:47">
      <c r="AT29993" s="690"/>
      <c r="AU29993" s="690"/>
    </row>
    <row r="29994" spans="46:47">
      <c r="AT29994" s="690"/>
      <c r="AU29994" s="690"/>
    </row>
    <row r="29995" spans="46:47">
      <c r="AT29995" s="690"/>
      <c r="AU29995" s="690"/>
    </row>
    <row r="29996" spans="46:47">
      <c r="AT29996" s="690"/>
      <c r="AU29996" s="690"/>
    </row>
    <row r="29997" spans="46:47">
      <c r="AT29997" s="690"/>
      <c r="AU29997" s="690"/>
    </row>
    <row r="29998" spans="46:47">
      <c r="AT29998" s="690"/>
      <c r="AU29998" s="690"/>
    </row>
    <row r="29999" spans="46:47">
      <c r="AT29999" s="690"/>
      <c r="AU29999" s="690"/>
    </row>
    <row r="30000" spans="46:47">
      <c r="AT30000" s="690"/>
      <c r="AU30000" s="690"/>
    </row>
    <row r="30001" spans="46:47">
      <c r="AT30001" s="690"/>
      <c r="AU30001" s="690"/>
    </row>
    <row r="30002" spans="46:47">
      <c r="AT30002" s="690"/>
      <c r="AU30002" s="690"/>
    </row>
    <row r="30003" spans="46:47">
      <c r="AT30003" s="690"/>
      <c r="AU30003" s="690"/>
    </row>
    <row r="30004" spans="46:47">
      <c r="AT30004" s="690"/>
      <c r="AU30004" s="690"/>
    </row>
    <row r="30005" spans="46:47">
      <c r="AT30005" s="690"/>
      <c r="AU30005" s="690"/>
    </row>
    <row r="30006" spans="46:47">
      <c r="AT30006" s="690"/>
      <c r="AU30006" s="690"/>
    </row>
    <row r="30007" spans="46:47">
      <c r="AT30007" s="690"/>
      <c r="AU30007" s="690"/>
    </row>
    <row r="30008" spans="46:47">
      <c r="AT30008" s="690"/>
      <c r="AU30008" s="690"/>
    </row>
    <row r="30009" spans="46:47">
      <c r="AT30009" s="690"/>
      <c r="AU30009" s="690"/>
    </row>
    <row r="30010" spans="46:47">
      <c r="AT30010" s="690"/>
      <c r="AU30010" s="690"/>
    </row>
    <row r="30011" spans="46:47">
      <c r="AT30011" s="690"/>
      <c r="AU30011" s="690"/>
    </row>
    <row r="30012" spans="46:47">
      <c r="AT30012" s="690"/>
      <c r="AU30012" s="690"/>
    </row>
    <row r="30013" spans="46:47">
      <c r="AT30013" s="690"/>
      <c r="AU30013" s="690"/>
    </row>
    <row r="30014" spans="46:47">
      <c r="AT30014" s="690"/>
      <c r="AU30014" s="690"/>
    </row>
    <row r="30015" spans="46:47">
      <c r="AT30015" s="690"/>
      <c r="AU30015" s="690"/>
    </row>
    <row r="30016" spans="46:47">
      <c r="AT30016" s="690"/>
      <c r="AU30016" s="690"/>
    </row>
    <row r="30017" spans="46:47">
      <c r="AT30017" s="690"/>
      <c r="AU30017" s="690"/>
    </row>
    <row r="30018" spans="46:47">
      <c r="AT30018" s="690"/>
      <c r="AU30018" s="690"/>
    </row>
    <row r="30019" spans="46:47">
      <c r="AT30019" s="690"/>
      <c r="AU30019" s="690"/>
    </row>
    <row r="30020" spans="46:47">
      <c r="AT30020" s="690"/>
      <c r="AU30020" s="690"/>
    </row>
    <row r="30021" spans="46:47">
      <c r="AT30021" s="690"/>
      <c r="AU30021" s="690"/>
    </row>
    <row r="30022" spans="46:47">
      <c r="AT30022" s="690"/>
      <c r="AU30022" s="690"/>
    </row>
    <row r="30023" spans="46:47">
      <c r="AT30023" s="690"/>
      <c r="AU30023" s="690"/>
    </row>
    <row r="30024" spans="46:47">
      <c r="AT30024" s="690"/>
      <c r="AU30024" s="690"/>
    </row>
    <row r="30025" spans="46:47">
      <c r="AT30025" s="690"/>
      <c r="AU30025" s="690"/>
    </row>
    <row r="30026" spans="46:47">
      <c r="AT30026" s="690"/>
      <c r="AU30026" s="690"/>
    </row>
    <row r="30027" spans="46:47">
      <c r="AT30027" s="690"/>
      <c r="AU30027" s="690"/>
    </row>
    <row r="30028" spans="46:47">
      <c r="AT30028" s="690"/>
      <c r="AU30028" s="690"/>
    </row>
    <row r="30029" spans="46:47">
      <c r="AT30029" s="690"/>
      <c r="AU30029" s="690"/>
    </row>
    <row r="30030" spans="46:47">
      <c r="AT30030" s="690"/>
      <c r="AU30030" s="690"/>
    </row>
    <row r="30031" spans="46:47">
      <c r="AT30031" s="690"/>
      <c r="AU30031" s="690"/>
    </row>
    <row r="30032" spans="46:47">
      <c r="AT30032" s="690"/>
      <c r="AU30032" s="690"/>
    </row>
    <row r="30033" spans="46:47">
      <c r="AT30033" s="690"/>
      <c r="AU30033" s="690"/>
    </row>
    <row r="30034" spans="46:47">
      <c r="AT30034" s="690"/>
      <c r="AU30034" s="690"/>
    </row>
    <row r="30035" spans="46:47">
      <c r="AT30035" s="690"/>
      <c r="AU30035" s="690"/>
    </row>
    <row r="30036" spans="46:47">
      <c r="AT30036" s="690"/>
      <c r="AU30036" s="690"/>
    </row>
    <row r="30037" spans="46:47">
      <c r="AT30037" s="690"/>
      <c r="AU30037" s="690"/>
    </row>
    <row r="30038" spans="46:47">
      <c r="AT30038" s="690"/>
      <c r="AU30038" s="690"/>
    </row>
    <row r="30039" spans="46:47">
      <c r="AT30039" s="690"/>
      <c r="AU30039" s="690"/>
    </row>
    <row r="30040" spans="46:47">
      <c r="AT30040" s="690"/>
      <c r="AU30040" s="690"/>
    </row>
    <row r="30041" spans="46:47">
      <c r="AT30041" s="690"/>
      <c r="AU30041" s="690"/>
    </row>
    <row r="30042" spans="46:47">
      <c r="AT30042" s="690"/>
      <c r="AU30042" s="690"/>
    </row>
    <row r="30043" spans="46:47">
      <c r="AT30043" s="690"/>
      <c r="AU30043" s="690"/>
    </row>
    <row r="30044" spans="46:47">
      <c r="AT30044" s="690"/>
      <c r="AU30044" s="690"/>
    </row>
    <row r="30045" spans="46:47">
      <c r="AT30045" s="690"/>
      <c r="AU30045" s="690"/>
    </row>
    <row r="30046" spans="46:47">
      <c r="AT30046" s="690"/>
      <c r="AU30046" s="690"/>
    </row>
    <row r="30047" spans="46:47">
      <c r="AT30047" s="690"/>
      <c r="AU30047" s="690"/>
    </row>
    <row r="30048" spans="46:47">
      <c r="AT30048" s="690"/>
      <c r="AU30048" s="690"/>
    </row>
    <row r="30049" spans="46:47">
      <c r="AT30049" s="690"/>
      <c r="AU30049" s="690"/>
    </row>
    <row r="30050" spans="46:47">
      <c r="AT30050" s="690"/>
      <c r="AU30050" s="690"/>
    </row>
    <row r="30051" spans="46:47">
      <c r="AT30051" s="690"/>
      <c r="AU30051" s="690"/>
    </row>
    <row r="30052" spans="46:47">
      <c r="AT30052" s="690"/>
      <c r="AU30052" s="690"/>
    </row>
    <row r="30053" spans="46:47">
      <c r="AT30053" s="690"/>
      <c r="AU30053" s="690"/>
    </row>
    <row r="30054" spans="46:47">
      <c r="AT30054" s="690"/>
      <c r="AU30054" s="690"/>
    </row>
    <row r="30055" spans="46:47">
      <c r="AT30055" s="690"/>
      <c r="AU30055" s="690"/>
    </row>
    <row r="30056" spans="46:47">
      <c r="AT30056" s="690"/>
      <c r="AU30056" s="690"/>
    </row>
    <row r="30057" spans="46:47">
      <c r="AT30057" s="690"/>
      <c r="AU30057" s="690"/>
    </row>
    <row r="30058" spans="46:47">
      <c r="AT30058" s="690"/>
      <c r="AU30058" s="690"/>
    </row>
    <row r="30059" spans="46:47">
      <c r="AT30059" s="690"/>
      <c r="AU30059" s="690"/>
    </row>
    <row r="30060" spans="46:47">
      <c r="AT30060" s="690"/>
      <c r="AU30060" s="690"/>
    </row>
    <row r="30061" spans="46:47">
      <c r="AT30061" s="690"/>
      <c r="AU30061" s="690"/>
    </row>
    <row r="30062" spans="46:47">
      <c r="AT30062" s="690"/>
      <c r="AU30062" s="690"/>
    </row>
    <row r="30063" spans="46:47">
      <c r="AT30063" s="690"/>
      <c r="AU30063" s="690"/>
    </row>
    <row r="30064" spans="46:47">
      <c r="AT30064" s="690"/>
      <c r="AU30064" s="690"/>
    </row>
    <row r="30065" spans="46:47">
      <c r="AT30065" s="690"/>
      <c r="AU30065" s="690"/>
    </row>
    <row r="30066" spans="46:47">
      <c r="AT30066" s="690"/>
      <c r="AU30066" s="690"/>
    </row>
    <row r="30067" spans="46:47">
      <c r="AT30067" s="690"/>
      <c r="AU30067" s="690"/>
    </row>
    <row r="30068" spans="46:47">
      <c r="AT30068" s="690"/>
      <c r="AU30068" s="690"/>
    </row>
    <row r="30069" spans="46:47">
      <c r="AT30069" s="690"/>
      <c r="AU30069" s="690"/>
    </row>
    <row r="30070" spans="46:47">
      <c r="AT30070" s="690"/>
      <c r="AU30070" s="690"/>
    </row>
    <row r="30071" spans="46:47">
      <c r="AT30071" s="690"/>
      <c r="AU30071" s="690"/>
    </row>
    <row r="30072" spans="46:47">
      <c r="AT30072" s="690"/>
      <c r="AU30072" s="690"/>
    </row>
    <row r="30073" spans="46:47">
      <c r="AT30073" s="690"/>
      <c r="AU30073" s="690"/>
    </row>
    <row r="30074" spans="46:47">
      <c r="AT30074" s="690"/>
      <c r="AU30074" s="690"/>
    </row>
    <row r="30075" spans="46:47">
      <c r="AT30075" s="690"/>
      <c r="AU30075" s="690"/>
    </row>
    <row r="30076" spans="46:47">
      <c r="AT30076" s="690"/>
      <c r="AU30076" s="690"/>
    </row>
    <row r="30077" spans="46:47">
      <c r="AT30077" s="690"/>
      <c r="AU30077" s="690"/>
    </row>
    <row r="30078" spans="46:47">
      <c r="AT30078" s="690"/>
      <c r="AU30078" s="690"/>
    </row>
    <row r="30079" spans="46:47">
      <c r="AT30079" s="690"/>
      <c r="AU30079" s="690"/>
    </row>
    <row r="30080" spans="46:47">
      <c r="AT30080" s="690"/>
      <c r="AU30080" s="690"/>
    </row>
    <row r="30081" spans="46:47">
      <c r="AT30081" s="690"/>
      <c r="AU30081" s="690"/>
    </row>
    <row r="30082" spans="46:47">
      <c r="AT30082" s="690"/>
      <c r="AU30082" s="690"/>
    </row>
    <row r="30083" spans="46:47">
      <c r="AT30083" s="690"/>
      <c r="AU30083" s="690"/>
    </row>
    <row r="30084" spans="46:47">
      <c r="AT30084" s="690"/>
      <c r="AU30084" s="690"/>
    </row>
    <row r="30085" spans="46:47">
      <c r="AT30085" s="690"/>
      <c r="AU30085" s="690"/>
    </row>
    <row r="30086" spans="46:47">
      <c r="AT30086" s="690"/>
      <c r="AU30086" s="690"/>
    </row>
    <row r="30087" spans="46:47">
      <c r="AT30087" s="690"/>
      <c r="AU30087" s="690"/>
    </row>
    <row r="30088" spans="46:47">
      <c r="AT30088" s="690"/>
      <c r="AU30088" s="690"/>
    </row>
    <row r="30089" spans="46:47">
      <c r="AT30089" s="690"/>
      <c r="AU30089" s="690"/>
    </row>
    <row r="30090" spans="46:47">
      <c r="AT30090" s="690"/>
      <c r="AU30090" s="690"/>
    </row>
    <row r="30091" spans="46:47">
      <c r="AT30091" s="690"/>
      <c r="AU30091" s="690"/>
    </row>
    <row r="30092" spans="46:47">
      <c r="AT30092" s="690"/>
      <c r="AU30092" s="690"/>
    </row>
    <row r="30093" spans="46:47">
      <c r="AT30093" s="690"/>
      <c r="AU30093" s="690"/>
    </row>
    <row r="30094" spans="46:47">
      <c r="AT30094" s="690"/>
      <c r="AU30094" s="690"/>
    </row>
    <row r="30095" spans="46:47">
      <c r="AT30095" s="690"/>
      <c r="AU30095" s="690"/>
    </row>
    <row r="30096" spans="46:47">
      <c r="AT30096" s="690"/>
      <c r="AU30096" s="690"/>
    </row>
    <row r="30097" spans="46:47">
      <c r="AT30097" s="690"/>
      <c r="AU30097" s="690"/>
    </row>
    <row r="30098" spans="46:47">
      <c r="AT30098" s="690"/>
      <c r="AU30098" s="690"/>
    </row>
    <row r="30099" spans="46:47">
      <c r="AT30099" s="690"/>
      <c r="AU30099" s="690"/>
    </row>
    <row r="30100" spans="46:47">
      <c r="AT30100" s="690"/>
      <c r="AU30100" s="690"/>
    </row>
    <row r="30101" spans="46:47">
      <c r="AT30101" s="690"/>
      <c r="AU30101" s="690"/>
    </row>
    <row r="30102" spans="46:47">
      <c r="AT30102" s="690"/>
      <c r="AU30102" s="690"/>
    </row>
    <row r="30103" spans="46:47">
      <c r="AT30103" s="690"/>
      <c r="AU30103" s="690"/>
    </row>
    <row r="30104" spans="46:47">
      <c r="AT30104" s="690"/>
      <c r="AU30104" s="690"/>
    </row>
    <row r="30105" spans="46:47">
      <c r="AT30105" s="690"/>
      <c r="AU30105" s="690"/>
    </row>
    <row r="30106" spans="46:47">
      <c r="AT30106" s="690"/>
      <c r="AU30106" s="690"/>
    </row>
    <row r="30107" spans="46:47">
      <c r="AT30107" s="690"/>
      <c r="AU30107" s="690"/>
    </row>
    <row r="30108" spans="46:47">
      <c r="AT30108" s="690"/>
      <c r="AU30108" s="690"/>
    </row>
    <row r="30109" spans="46:47">
      <c r="AT30109" s="690"/>
      <c r="AU30109" s="690"/>
    </row>
    <row r="30110" spans="46:47">
      <c r="AT30110" s="690"/>
      <c r="AU30110" s="690"/>
    </row>
    <row r="30111" spans="46:47">
      <c r="AT30111" s="690"/>
      <c r="AU30111" s="690"/>
    </row>
    <row r="30112" spans="46:47">
      <c r="AT30112" s="690"/>
      <c r="AU30112" s="690"/>
    </row>
    <row r="30113" spans="46:47">
      <c r="AT30113" s="690"/>
      <c r="AU30113" s="690"/>
    </row>
    <row r="30114" spans="46:47">
      <c r="AT30114" s="690"/>
      <c r="AU30114" s="690"/>
    </row>
    <row r="30115" spans="46:47">
      <c r="AT30115" s="690"/>
      <c r="AU30115" s="690"/>
    </row>
    <row r="30116" spans="46:47">
      <c r="AT30116" s="690"/>
      <c r="AU30116" s="690"/>
    </row>
    <row r="30117" spans="46:47">
      <c r="AT30117" s="690"/>
      <c r="AU30117" s="690"/>
    </row>
    <row r="30118" spans="46:47">
      <c r="AT30118" s="690"/>
      <c r="AU30118" s="690"/>
    </row>
    <row r="30119" spans="46:47">
      <c r="AT30119" s="690"/>
      <c r="AU30119" s="690"/>
    </row>
    <row r="30120" spans="46:47">
      <c r="AT30120" s="690"/>
      <c r="AU30120" s="690"/>
    </row>
    <row r="30121" spans="46:47">
      <c r="AT30121" s="690"/>
      <c r="AU30121" s="690"/>
    </row>
    <row r="30122" spans="46:47">
      <c r="AT30122" s="690"/>
      <c r="AU30122" s="690"/>
    </row>
    <row r="30123" spans="46:47">
      <c r="AT30123" s="690"/>
      <c r="AU30123" s="690"/>
    </row>
    <row r="30124" spans="46:47">
      <c r="AT30124" s="690"/>
      <c r="AU30124" s="690"/>
    </row>
    <row r="30125" spans="46:47">
      <c r="AT30125" s="690"/>
      <c r="AU30125" s="690"/>
    </row>
    <row r="30126" spans="46:47">
      <c r="AT30126" s="690"/>
      <c r="AU30126" s="690"/>
    </row>
    <row r="30127" spans="46:47">
      <c r="AT30127" s="690"/>
      <c r="AU30127" s="690"/>
    </row>
    <row r="30128" spans="46:47">
      <c r="AT30128" s="690"/>
      <c r="AU30128" s="690"/>
    </row>
    <row r="30129" spans="46:47">
      <c r="AT30129" s="690"/>
      <c r="AU30129" s="690"/>
    </row>
    <row r="30130" spans="46:47">
      <c r="AT30130" s="690"/>
      <c r="AU30130" s="690"/>
    </row>
    <row r="30131" spans="46:47">
      <c r="AT30131" s="690"/>
      <c r="AU30131" s="690"/>
    </row>
    <row r="30132" spans="46:47">
      <c r="AT30132" s="690"/>
      <c r="AU30132" s="690"/>
    </row>
    <row r="30133" spans="46:47">
      <c r="AT30133" s="690"/>
      <c r="AU30133" s="690"/>
    </row>
    <row r="30134" spans="46:47">
      <c r="AT30134" s="690"/>
      <c r="AU30134" s="690"/>
    </row>
    <row r="30135" spans="46:47">
      <c r="AT30135" s="690"/>
      <c r="AU30135" s="690"/>
    </row>
    <row r="30136" spans="46:47">
      <c r="AT30136" s="690"/>
      <c r="AU30136" s="690"/>
    </row>
    <row r="30137" spans="46:47">
      <c r="AT30137" s="690"/>
      <c r="AU30137" s="690"/>
    </row>
    <row r="30138" spans="46:47">
      <c r="AT30138" s="690"/>
      <c r="AU30138" s="690"/>
    </row>
    <row r="30139" spans="46:47">
      <c r="AT30139" s="690"/>
      <c r="AU30139" s="690"/>
    </row>
    <row r="30140" spans="46:47">
      <c r="AT30140" s="690"/>
      <c r="AU30140" s="690"/>
    </row>
    <row r="30141" spans="46:47">
      <c r="AT30141" s="690"/>
      <c r="AU30141" s="690"/>
    </row>
    <row r="30142" spans="46:47">
      <c r="AT30142" s="690"/>
      <c r="AU30142" s="690"/>
    </row>
    <row r="30143" spans="46:47">
      <c r="AT30143" s="690"/>
      <c r="AU30143" s="690"/>
    </row>
    <row r="30144" spans="46:47">
      <c r="AT30144" s="690"/>
      <c r="AU30144" s="690"/>
    </row>
    <row r="30145" spans="46:47">
      <c r="AT30145" s="690"/>
      <c r="AU30145" s="690"/>
    </row>
    <row r="30146" spans="46:47">
      <c r="AT30146" s="690"/>
      <c r="AU30146" s="690"/>
    </row>
    <row r="30147" spans="46:47">
      <c r="AT30147" s="690"/>
      <c r="AU30147" s="690"/>
    </row>
    <row r="30148" spans="46:47">
      <c r="AT30148" s="690"/>
      <c r="AU30148" s="690"/>
    </row>
    <row r="30149" spans="46:47">
      <c r="AT30149" s="690"/>
      <c r="AU30149" s="690"/>
    </row>
    <row r="30150" spans="46:47">
      <c r="AT30150" s="690"/>
      <c r="AU30150" s="690"/>
    </row>
    <row r="30151" spans="46:47">
      <c r="AT30151" s="690"/>
      <c r="AU30151" s="690"/>
    </row>
    <row r="30152" spans="46:47">
      <c r="AT30152" s="690"/>
      <c r="AU30152" s="690"/>
    </row>
    <row r="30153" spans="46:47">
      <c r="AT30153" s="690"/>
      <c r="AU30153" s="690"/>
    </row>
    <row r="30154" spans="46:47">
      <c r="AT30154" s="690"/>
      <c r="AU30154" s="690"/>
    </row>
    <row r="30155" spans="46:47">
      <c r="AT30155" s="690"/>
      <c r="AU30155" s="690"/>
    </row>
    <row r="30156" spans="46:47">
      <c r="AT30156" s="690"/>
      <c r="AU30156" s="690"/>
    </row>
    <row r="30157" spans="46:47">
      <c r="AT30157" s="690"/>
      <c r="AU30157" s="690"/>
    </row>
    <row r="30158" spans="46:47">
      <c r="AT30158" s="690"/>
      <c r="AU30158" s="690"/>
    </row>
    <row r="30159" spans="46:47">
      <c r="AT30159" s="690"/>
      <c r="AU30159" s="690"/>
    </row>
    <row r="30160" spans="46:47">
      <c r="AT30160" s="690"/>
      <c r="AU30160" s="690"/>
    </row>
    <row r="30161" spans="46:47">
      <c r="AT30161" s="690"/>
      <c r="AU30161" s="690"/>
    </row>
    <row r="30162" spans="46:47">
      <c r="AT30162" s="690"/>
      <c r="AU30162" s="690"/>
    </row>
    <row r="30163" spans="46:47">
      <c r="AT30163" s="690"/>
      <c r="AU30163" s="690"/>
    </row>
    <row r="30164" spans="46:47">
      <c r="AT30164" s="690"/>
      <c r="AU30164" s="690"/>
    </row>
    <row r="30165" spans="46:47">
      <c r="AT30165" s="690"/>
      <c r="AU30165" s="690"/>
    </row>
    <row r="30166" spans="46:47">
      <c r="AT30166" s="690"/>
      <c r="AU30166" s="690"/>
    </row>
    <row r="30167" spans="46:47">
      <c r="AT30167" s="690"/>
      <c r="AU30167" s="690"/>
    </row>
    <row r="30168" spans="46:47">
      <c r="AT30168" s="690"/>
      <c r="AU30168" s="690"/>
    </row>
    <row r="30169" spans="46:47">
      <c r="AT30169" s="690"/>
      <c r="AU30169" s="690"/>
    </row>
    <row r="30170" spans="46:47">
      <c r="AT30170" s="690"/>
      <c r="AU30170" s="690"/>
    </row>
    <row r="30171" spans="46:47">
      <c r="AT30171" s="690"/>
      <c r="AU30171" s="690"/>
    </row>
    <row r="30172" spans="46:47">
      <c r="AT30172" s="690"/>
      <c r="AU30172" s="690"/>
    </row>
    <row r="30173" spans="46:47">
      <c r="AT30173" s="690"/>
      <c r="AU30173" s="690"/>
    </row>
    <row r="30174" spans="46:47">
      <c r="AT30174" s="690"/>
      <c r="AU30174" s="690"/>
    </row>
    <row r="30175" spans="46:47">
      <c r="AT30175" s="690"/>
      <c r="AU30175" s="690"/>
    </row>
    <row r="30176" spans="46:47">
      <c r="AT30176" s="690"/>
      <c r="AU30176" s="690"/>
    </row>
    <row r="30177" spans="46:47">
      <c r="AT30177" s="690"/>
      <c r="AU30177" s="690"/>
    </row>
    <row r="30178" spans="46:47">
      <c r="AT30178" s="690"/>
      <c r="AU30178" s="690"/>
    </row>
    <row r="30179" spans="46:47">
      <c r="AT30179" s="690"/>
      <c r="AU30179" s="690"/>
    </row>
    <row r="30180" spans="46:47">
      <c r="AT30180" s="690"/>
      <c r="AU30180" s="690"/>
    </row>
    <row r="30181" spans="46:47">
      <c r="AT30181" s="690"/>
      <c r="AU30181" s="690"/>
    </row>
    <row r="30182" spans="46:47">
      <c r="AT30182" s="690"/>
      <c r="AU30182" s="690"/>
    </row>
    <row r="30183" spans="46:47">
      <c r="AT30183" s="690"/>
      <c r="AU30183" s="690"/>
    </row>
    <row r="30184" spans="46:47">
      <c r="AT30184" s="690"/>
      <c r="AU30184" s="690"/>
    </row>
    <row r="30185" spans="46:47">
      <c r="AT30185" s="690"/>
      <c r="AU30185" s="690"/>
    </row>
    <row r="30186" spans="46:47">
      <c r="AT30186" s="690"/>
      <c r="AU30186" s="690"/>
    </row>
    <row r="30187" spans="46:47">
      <c r="AT30187" s="690"/>
      <c r="AU30187" s="690"/>
    </row>
    <row r="30188" spans="46:47">
      <c r="AT30188" s="690"/>
      <c r="AU30188" s="690"/>
    </row>
    <row r="30189" spans="46:47">
      <c r="AT30189" s="690"/>
      <c r="AU30189" s="690"/>
    </row>
    <row r="30190" spans="46:47">
      <c r="AT30190" s="690"/>
      <c r="AU30190" s="690"/>
    </row>
    <row r="30191" spans="46:47">
      <c r="AT30191" s="690"/>
      <c r="AU30191" s="690"/>
    </row>
    <row r="30192" spans="46:47">
      <c r="AT30192" s="690"/>
      <c r="AU30192" s="690"/>
    </row>
    <row r="30193" spans="46:47">
      <c r="AT30193" s="690"/>
      <c r="AU30193" s="690"/>
    </row>
    <row r="30194" spans="46:47">
      <c r="AT30194" s="690"/>
      <c r="AU30194" s="690"/>
    </row>
    <row r="30195" spans="46:47">
      <c r="AT30195" s="690"/>
      <c r="AU30195" s="690"/>
    </row>
    <row r="30196" spans="46:47">
      <c r="AT30196" s="690"/>
      <c r="AU30196" s="690"/>
    </row>
    <row r="30197" spans="46:47">
      <c r="AT30197" s="690"/>
      <c r="AU30197" s="690"/>
    </row>
    <row r="30198" spans="46:47">
      <c r="AT30198" s="690"/>
      <c r="AU30198" s="690"/>
    </row>
    <row r="30199" spans="46:47">
      <c r="AT30199" s="690"/>
      <c r="AU30199" s="690"/>
    </row>
    <row r="30200" spans="46:47">
      <c r="AT30200" s="690"/>
      <c r="AU30200" s="690"/>
    </row>
    <row r="30201" spans="46:47">
      <c r="AT30201" s="690"/>
      <c r="AU30201" s="690"/>
    </row>
    <row r="30202" spans="46:47">
      <c r="AT30202" s="690"/>
      <c r="AU30202" s="690"/>
    </row>
    <row r="30203" spans="46:47">
      <c r="AT30203" s="690"/>
      <c r="AU30203" s="690"/>
    </row>
    <row r="30204" spans="46:47">
      <c r="AT30204" s="690"/>
      <c r="AU30204" s="690"/>
    </row>
    <row r="30205" spans="46:47">
      <c r="AT30205" s="690"/>
      <c r="AU30205" s="690"/>
    </row>
    <row r="30206" spans="46:47">
      <c r="AT30206" s="690"/>
      <c r="AU30206" s="690"/>
    </row>
    <row r="30207" spans="46:47">
      <c r="AT30207" s="690"/>
      <c r="AU30207" s="690"/>
    </row>
    <row r="30208" spans="46:47">
      <c r="AT30208" s="690"/>
      <c r="AU30208" s="690"/>
    </row>
    <row r="30209" spans="46:47">
      <c r="AT30209" s="690"/>
      <c r="AU30209" s="690"/>
    </row>
    <row r="30210" spans="46:47">
      <c r="AT30210" s="690"/>
      <c r="AU30210" s="690"/>
    </row>
    <row r="30211" spans="46:47">
      <c r="AT30211" s="690"/>
      <c r="AU30211" s="690"/>
    </row>
    <row r="30212" spans="46:47">
      <c r="AT30212" s="690"/>
      <c r="AU30212" s="690"/>
    </row>
    <row r="30213" spans="46:47">
      <c r="AT30213" s="690"/>
      <c r="AU30213" s="690"/>
    </row>
    <row r="30214" spans="46:47">
      <c r="AT30214" s="690"/>
      <c r="AU30214" s="690"/>
    </row>
    <row r="30215" spans="46:47">
      <c r="AT30215" s="690"/>
      <c r="AU30215" s="690"/>
    </row>
    <row r="30216" spans="46:47">
      <c r="AT30216" s="690"/>
      <c r="AU30216" s="690"/>
    </row>
    <row r="30217" spans="46:47">
      <c r="AT30217" s="690"/>
      <c r="AU30217" s="690"/>
    </row>
    <row r="30218" spans="46:47">
      <c r="AT30218" s="690"/>
      <c r="AU30218" s="690"/>
    </row>
    <row r="30219" spans="46:47">
      <c r="AT30219" s="690"/>
      <c r="AU30219" s="690"/>
    </row>
    <row r="30220" spans="46:47">
      <c r="AT30220" s="690"/>
      <c r="AU30220" s="690"/>
    </row>
    <row r="30221" spans="46:47">
      <c r="AT30221" s="690"/>
      <c r="AU30221" s="690"/>
    </row>
    <row r="30222" spans="46:47">
      <c r="AT30222" s="690"/>
      <c r="AU30222" s="690"/>
    </row>
    <row r="30223" spans="46:47">
      <c r="AT30223" s="690"/>
      <c r="AU30223" s="690"/>
    </row>
    <row r="30224" spans="46:47">
      <c r="AT30224" s="690"/>
      <c r="AU30224" s="690"/>
    </row>
    <row r="30225" spans="46:47">
      <c r="AT30225" s="690"/>
      <c r="AU30225" s="690"/>
    </row>
    <row r="30226" spans="46:47">
      <c r="AT30226" s="690"/>
      <c r="AU30226" s="690"/>
    </row>
    <row r="30227" spans="46:47">
      <c r="AT30227" s="690"/>
      <c r="AU30227" s="690"/>
    </row>
    <row r="30228" spans="46:47">
      <c r="AT30228" s="690"/>
      <c r="AU30228" s="690"/>
    </row>
    <row r="30229" spans="46:47">
      <c r="AT30229" s="690"/>
      <c r="AU30229" s="690"/>
    </row>
    <row r="30230" spans="46:47">
      <c r="AT30230" s="690"/>
      <c r="AU30230" s="690"/>
    </row>
    <row r="30231" spans="46:47">
      <c r="AT30231" s="690"/>
      <c r="AU30231" s="690"/>
    </row>
    <row r="30232" spans="46:47">
      <c r="AT30232" s="690"/>
      <c r="AU30232" s="690"/>
    </row>
    <row r="30233" spans="46:47">
      <c r="AT30233" s="690"/>
      <c r="AU30233" s="690"/>
    </row>
    <row r="30234" spans="46:47">
      <c r="AT30234" s="690"/>
      <c r="AU30234" s="690"/>
    </row>
    <row r="30235" spans="46:47">
      <c r="AT30235" s="690"/>
      <c r="AU30235" s="690"/>
    </row>
    <row r="30236" spans="46:47">
      <c r="AT30236" s="690"/>
      <c r="AU30236" s="690"/>
    </row>
    <row r="30237" spans="46:47">
      <c r="AT30237" s="690"/>
      <c r="AU30237" s="690"/>
    </row>
    <row r="30238" spans="46:47">
      <c r="AT30238" s="690"/>
      <c r="AU30238" s="690"/>
    </row>
    <row r="30239" spans="46:47">
      <c r="AT30239" s="690"/>
      <c r="AU30239" s="690"/>
    </row>
    <row r="30240" spans="46:47">
      <c r="AT30240" s="690"/>
      <c r="AU30240" s="690"/>
    </row>
    <row r="30241" spans="46:47">
      <c r="AT30241" s="690"/>
      <c r="AU30241" s="690"/>
    </row>
    <row r="30242" spans="46:47">
      <c r="AT30242" s="690"/>
      <c r="AU30242" s="690"/>
    </row>
    <row r="30243" spans="46:47">
      <c r="AT30243" s="690"/>
      <c r="AU30243" s="690"/>
    </row>
    <row r="30244" spans="46:47">
      <c r="AT30244" s="690"/>
      <c r="AU30244" s="690"/>
    </row>
    <row r="30245" spans="46:47">
      <c r="AT30245" s="690"/>
      <c r="AU30245" s="690"/>
    </row>
    <row r="30246" spans="46:47">
      <c r="AT30246" s="690"/>
      <c r="AU30246" s="690"/>
    </row>
    <row r="30247" spans="46:47">
      <c r="AT30247" s="690"/>
      <c r="AU30247" s="690"/>
    </row>
    <row r="30248" spans="46:47">
      <c r="AT30248" s="690"/>
      <c r="AU30248" s="690"/>
    </row>
    <row r="30249" spans="46:47">
      <c r="AT30249" s="690"/>
      <c r="AU30249" s="690"/>
    </row>
    <row r="30250" spans="46:47">
      <c r="AT30250" s="690"/>
      <c r="AU30250" s="690"/>
    </row>
    <row r="30251" spans="46:47">
      <c r="AT30251" s="690"/>
      <c r="AU30251" s="690"/>
    </row>
    <row r="30252" spans="46:47">
      <c r="AT30252" s="690"/>
      <c r="AU30252" s="690"/>
    </row>
    <row r="30253" spans="46:47">
      <c r="AT30253" s="690"/>
      <c r="AU30253" s="690"/>
    </row>
    <row r="30254" spans="46:47">
      <c r="AT30254" s="690"/>
      <c r="AU30254" s="690"/>
    </row>
    <row r="30255" spans="46:47">
      <c r="AT30255" s="690"/>
      <c r="AU30255" s="690"/>
    </row>
    <row r="30256" spans="46:47">
      <c r="AT30256" s="690"/>
      <c r="AU30256" s="690"/>
    </row>
    <row r="30257" spans="46:47">
      <c r="AT30257" s="690"/>
      <c r="AU30257" s="690"/>
    </row>
    <row r="30258" spans="46:47">
      <c r="AT30258" s="690"/>
      <c r="AU30258" s="690"/>
    </row>
    <row r="30259" spans="46:47">
      <c r="AT30259" s="690"/>
      <c r="AU30259" s="690"/>
    </row>
    <row r="30260" spans="46:47">
      <c r="AT30260" s="690"/>
      <c r="AU30260" s="690"/>
    </row>
    <row r="30261" spans="46:47">
      <c r="AT30261" s="690"/>
      <c r="AU30261" s="690"/>
    </row>
    <row r="30262" spans="46:47">
      <c r="AT30262" s="690"/>
      <c r="AU30262" s="690"/>
    </row>
    <row r="30263" spans="46:47">
      <c r="AT30263" s="690"/>
      <c r="AU30263" s="690"/>
    </row>
    <row r="30264" spans="46:47">
      <c r="AT30264" s="690"/>
      <c r="AU30264" s="690"/>
    </row>
    <row r="30265" spans="46:47">
      <c r="AT30265" s="690"/>
      <c r="AU30265" s="690"/>
    </row>
    <row r="30266" spans="46:47">
      <c r="AT30266" s="690"/>
      <c r="AU30266" s="690"/>
    </row>
    <row r="30267" spans="46:47">
      <c r="AT30267" s="690"/>
      <c r="AU30267" s="690"/>
    </row>
    <row r="30268" spans="46:47">
      <c r="AT30268" s="690"/>
      <c r="AU30268" s="690"/>
    </row>
    <row r="30269" spans="46:47">
      <c r="AT30269" s="690"/>
      <c r="AU30269" s="690"/>
    </row>
    <row r="30270" spans="46:47">
      <c r="AT30270" s="690"/>
      <c r="AU30270" s="690"/>
    </row>
    <row r="30271" spans="46:47">
      <c r="AT30271" s="690"/>
      <c r="AU30271" s="690"/>
    </row>
    <row r="30272" spans="46:47">
      <c r="AT30272" s="690"/>
      <c r="AU30272" s="690"/>
    </row>
    <row r="30273" spans="46:47">
      <c r="AT30273" s="690"/>
      <c r="AU30273" s="690"/>
    </row>
    <row r="30274" spans="46:47">
      <c r="AT30274" s="690"/>
      <c r="AU30274" s="690"/>
    </row>
    <row r="30275" spans="46:47">
      <c r="AT30275" s="690"/>
      <c r="AU30275" s="690"/>
    </row>
    <row r="30276" spans="46:47">
      <c r="AT30276" s="690"/>
      <c r="AU30276" s="690"/>
    </row>
    <row r="30277" spans="46:47">
      <c r="AT30277" s="690"/>
      <c r="AU30277" s="690"/>
    </row>
    <row r="30278" spans="46:47">
      <c r="AT30278" s="690"/>
      <c r="AU30278" s="690"/>
    </row>
    <row r="30279" spans="46:47">
      <c r="AT30279" s="690"/>
      <c r="AU30279" s="690"/>
    </row>
    <row r="30280" spans="46:47">
      <c r="AT30280" s="690"/>
      <c r="AU30280" s="690"/>
    </row>
    <row r="30281" spans="46:47">
      <c r="AT30281" s="690"/>
      <c r="AU30281" s="690"/>
    </row>
    <row r="30282" spans="46:47">
      <c r="AT30282" s="690"/>
      <c r="AU30282" s="690"/>
    </row>
    <row r="30283" spans="46:47">
      <c r="AT30283" s="690"/>
      <c r="AU30283" s="690"/>
    </row>
    <row r="30284" spans="46:47">
      <c r="AT30284" s="690"/>
      <c r="AU30284" s="690"/>
    </row>
    <row r="30285" spans="46:47">
      <c r="AT30285" s="690"/>
      <c r="AU30285" s="690"/>
    </row>
    <row r="30286" spans="46:47">
      <c r="AT30286" s="690"/>
      <c r="AU30286" s="690"/>
    </row>
    <row r="30287" spans="46:47">
      <c r="AT30287" s="690"/>
      <c r="AU30287" s="690"/>
    </row>
    <row r="30288" spans="46:47">
      <c r="AT30288" s="690"/>
      <c r="AU30288" s="690"/>
    </row>
    <row r="30289" spans="46:47">
      <c r="AT30289" s="690"/>
      <c r="AU30289" s="690"/>
    </row>
    <row r="30290" spans="46:47">
      <c r="AT30290" s="690"/>
      <c r="AU30290" s="690"/>
    </row>
    <row r="30291" spans="46:47">
      <c r="AT30291" s="690"/>
      <c r="AU30291" s="690"/>
    </row>
    <row r="30292" spans="46:47">
      <c r="AT30292" s="690"/>
      <c r="AU30292" s="690"/>
    </row>
    <row r="30293" spans="46:47">
      <c r="AT30293" s="690"/>
      <c r="AU30293" s="690"/>
    </row>
    <row r="30294" spans="46:47">
      <c r="AT30294" s="690"/>
      <c r="AU30294" s="690"/>
    </row>
    <row r="30295" spans="46:47">
      <c r="AT30295" s="690"/>
      <c r="AU30295" s="690"/>
    </row>
    <row r="30296" spans="46:47">
      <c r="AT30296" s="690"/>
      <c r="AU30296" s="690"/>
    </row>
    <row r="30297" spans="46:47">
      <c r="AT30297" s="690"/>
      <c r="AU30297" s="690"/>
    </row>
    <row r="30298" spans="46:47">
      <c r="AT30298" s="690"/>
      <c r="AU30298" s="690"/>
    </row>
    <row r="30299" spans="46:47">
      <c r="AT30299" s="690"/>
      <c r="AU30299" s="690"/>
    </row>
    <row r="30300" spans="46:47">
      <c r="AT30300" s="690"/>
      <c r="AU30300" s="690"/>
    </row>
    <row r="30301" spans="46:47">
      <c r="AT30301" s="690"/>
      <c r="AU30301" s="690"/>
    </row>
    <row r="30302" spans="46:47">
      <c r="AT30302" s="690"/>
      <c r="AU30302" s="690"/>
    </row>
    <row r="30303" spans="46:47">
      <c r="AT30303" s="690"/>
      <c r="AU30303" s="690"/>
    </row>
    <row r="30304" spans="46:47">
      <c r="AT30304" s="690"/>
      <c r="AU30304" s="690"/>
    </row>
    <row r="30305" spans="46:47">
      <c r="AT30305" s="690"/>
      <c r="AU30305" s="690"/>
    </row>
    <row r="30306" spans="46:47">
      <c r="AT30306" s="690"/>
      <c r="AU30306" s="690"/>
    </row>
    <row r="30307" spans="46:47">
      <c r="AT30307" s="690"/>
      <c r="AU30307" s="690"/>
    </row>
    <row r="30308" spans="46:47">
      <c r="AT30308" s="690"/>
      <c r="AU30308" s="690"/>
    </row>
    <row r="30309" spans="46:47">
      <c r="AT30309" s="690"/>
      <c r="AU30309" s="690"/>
    </row>
    <row r="30310" spans="46:47">
      <c r="AT30310" s="690"/>
      <c r="AU30310" s="690"/>
    </row>
    <row r="30311" spans="46:47">
      <c r="AT30311" s="690"/>
      <c r="AU30311" s="690"/>
    </row>
    <row r="30312" spans="46:47">
      <c r="AT30312" s="690"/>
      <c r="AU30312" s="690"/>
    </row>
    <row r="30313" spans="46:47">
      <c r="AT30313" s="690"/>
      <c r="AU30313" s="690"/>
    </row>
    <row r="30314" spans="46:47">
      <c r="AT30314" s="690"/>
      <c r="AU30314" s="690"/>
    </row>
    <row r="30315" spans="46:47">
      <c r="AT30315" s="690"/>
      <c r="AU30315" s="690"/>
    </row>
    <row r="30316" spans="46:47">
      <c r="AT30316" s="690"/>
      <c r="AU30316" s="690"/>
    </row>
    <row r="30317" spans="46:47">
      <c r="AT30317" s="690"/>
      <c r="AU30317" s="690"/>
    </row>
    <row r="30318" spans="46:47">
      <c r="AT30318" s="690"/>
      <c r="AU30318" s="690"/>
    </row>
    <row r="30319" spans="46:47">
      <c r="AT30319" s="690"/>
      <c r="AU30319" s="690"/>
    </row>
    <row r="30320" spans="46:47">
      <c r="AT30320" s="690"/>
      <c r="AU30320" s="690"/>
    </row>
    <row r="30321" spans="46:47">
      <c r="AT30321" s="690"/>
      <c r="AU30321" s="690"/>
    </row>
    <row r="30322" spans="46:47">
      <c r="AT30322" s="690"/>
      <c r="AU30322" s="690"/>
    </row>
    <row r="30323" spans="46:47">
      <c r="AT30323" s="690"/>
      <c r="AU30323" s="690"/>
    </row>
    <row r="30324" spans="46:47">
      <c r="AT30324" s="690"/>
      <c r="AU30324" s="690"/>
    </row>
    <row r="30325" spans="46:47">
      <c r="AT30325" s="690"/>
      <c r="AU30325" s="690"/>
    </row>
    <row r="30326" spans="46:47">
      <c r="AT30326" s="690"/>
      <c r="AU30326" s="690"/>
    </row>
    <row r="30327" spans="46:47">
      <c r="AT30327" s="690"/>
      <c r="AU30327" s="690"/>
    </row>
    <row r="30328" spans="46:47">
      <c r="AT30328" s="690"/>
      <c r="AU30328" s="690"/>
    </row>
    <row r="30329" spans="46:47">
      <c r="AT30329" s="690"/>
      <c r="AU30329" s="690"/>
    </row>
    <row r="30330" spans="46:47">
      <c r="AT30330" s="690"/>
      <c r="AU30330" s="690"/>
    </row>
    <row r="30331" spans="46:47">
      <c r="AT30331" s="690"/>
      <c r="AU30331" s="690"/>
    </row>
    <row r="30332" spans="46:47">
      <c r="AT30332" s="690"/>
      <c r="AU30332" s="690"/>
    </row>
    <row r="30333" spans="46:47">
      <c r="AT30333" s="690"/>
      <c r="AU30333" s="690"/>
    </row>
    <row r="30334" spans="46:47">
      <c r="AT30334" s="690"/>
      <c r="AU30334" s="690"/>
    </row>
    <row r="30335" spans="46:47">
      <c r="AT30335" s="690"/>
      <c r="AU30335" s="690"/>
    </row>
    <row r="30336" spans="46:47">
      <c r="AT30336" s="690"/>
      <c r="AU30336" s="690"/>
    </row>
    <row r="30337" spans="46:47">
      <c r="AT30337" s="690"/>
      <c r="AU30337" s="690"/>
    </row>
    <row r="30338" spans="46:47">
      <c r="AT30338" s="690"/>
      <c r="AU30338" s="690"/>
    </row>
    <row r="30339" spans="46:47">
      <c r="AT30339" s="690"/>
      <c r="AU30339" s="690"/>
    </row>
    <row r="30340" spans="46:47">
      <c r="AT30340" s="690"/>
      <c r="AU30340" s="690"/>
    </row>
    <row r="30341" spans="46:47">
      <c r="AT30341" s="690"/>
      <c r="AU30341" s="690"/>
    </row>
    <row r="30342" spans="46:47">
      <c r="AT30342" s="690"/>
      <c r="AU30342" s="690"/>
    </row>
    <row r="30343" spans="46:47">
      <c r="AT30343" s="690"/>
      <c r="AU30343" s="690"/>
    </row>
    <row r="30344" spans="46:47">
      <c r="AT30344" s="690"/>
      <c r="AU30344" s="690"/>
    </row>
    <row r="30345" spans="46:47">
      <c r="AT30345" s="690"/>
      <c r="AU30345" s="690"/>
    </row>
    <row r="30346" spans="46:47">
      <c r="AT30346" s="690"/>
      <c r="AU30346" s="690"/>
    </row>
    <row r="30347" spans="46:47">
      <c r="AT30347" s="690"/>
      <c r="AU30347" s="690"/>
    </row>
    <row r="30348" spans="46:47">
      <c r="AT30348" s="690"/>
      <c r="AU30348" s="690"/>
    </row>
    <row r="30349" spans="46:47">
      <c r="AT30349" s="690"/>
      <c r="AU30349" s="690"/>
    </row>
    <row r="30350" spans="46:47">
      <c r="AT30350" s="690"/>
      <c r="AU30350" s="690"/>
    </row>
    <row r="30351" spans="46:47">
      <c r="AT30351" s="690"/>
      <c r="AU30351" s="690"/>
    </row>
    <row r="30352" spans="46:47">
      <c r="AT30352" s="690"/>
      <c r="AU30352" s="690"/>
    </row>
    <row r="30353" spans="46:47">
      <c r="AT30353" s="690"/>
      <c r="AU30353" s="690"/>
    </row>
    <row r="30354" spans="46:47">
      <c r="AT30354" s="690"/>
      <c r="AU30354" s="690"/>
    </row>
    <row r="30355" spans="46:47">
      <c r="AT30355" s="690"/>
      <c r="AU30355" s="690"/>
    </row>
    <row r="30356" spans="46:47">
      <c r="AT30356" s="690"/>
      <c r="AU30356" s="690"/>
    </row>
    <row r="30357" spans="46:47">
      <c r="AT30357" s="690"/>
      <c r="AU30357" s="690"/>
    </row>
    <row r="30358" spans="46:47">
      <c r="AT30358" s="690"/>
      <c r="AU30358" s="690"/>
    </row>
    <row r="30359" spans="46:47">
      <c r="AT30359" s="690"/>
      <c r="AU30359" s="690"/>
    </row>
    <row r="30360" spans="46:47">
      <c r="AT30360" s="690"/>
      <c r="AU30360" s="690"/>
    </row>
    <row r="30361" spans="46:47">
      <c r="AT30361" s="690"/>
      <c r="AU30361" s="690"/>
    </row>
    <row r="30362" spans="46:47">
      <c r="AT30362" s="690"/>
      <c r="AU30362" s="690"/>
    </row>
    <row r="30363" spans="46:47">
      <c r="AT30363" s="690"/>
      <c r="AU30363" s="690"/>
    </row>
    <row r="30364" spans="46:47">
      <c r="AT30364" s="690"/>
      <c r="AU30364" s="690"/>
    </row>
    <row r="30365" spans="46:47">
      <c r="AT30365" s="690"/>
      <c r="AU30365" s="690"/>
    </row>
    <row r="30366" spans="46:47">
      <c r="AT30366" s="690"/>
      <c r="AU30366" s="690"/>
    </row>
    <row r="30367" spans="46:47">
      <c r="AT30367" s="690"/>
      <c r="AU30367" s="690"/>
    </row>
    <row r="30368" spans="46:47">
      <c r="AT30368" s="690"/>
      <c r="AU30368" s="690"/>
    </row>
    <row r="30369" spans="46:47">
      <c r="AT30369" s="690"/>
      <c r="AU30369" s="690"/>
    </row>
    <row r="30370" spans="46:47">
      <c r="AT30370" s="690"/>
      <c r="AU30370" s="690"/>
    </row>
    <row r="30371" spans="46:47">
      <c r="AT30371" s="690"/>
      <c r="AU30371" s="690"/>
    </row>
    <row r="30372" spans="46:47">
      <c r="AT30372" s="690"/>
      <c r="AU30372" s="690"/>
    </row>
    <row r="30373" spans="46:47">
      <c r="AT30373" s="690"/>
      <c r="AU30373" s="690"/>
    </row>
    <row r="30374" spans="46:47">
      <c r="AT30374" s="690"/>
      <c r="AU30374" s="690"/>
    </row>
    <row r="30375" spans="46:47">
      <c r="AT30375" s="690"/>
      <c r="AU30375" s="690"/>
    </row>
    <row r="30376" spans="46:47">
      <c r="AT30376" s="690"/>
      <c r="AU30376" s="690"/>
    </row>
    <row r="30377" spans="46:47">
      <c r="AT30377" s="690"/>
      <c r="AU30377" s="690"/>
    </row>
    <row r="30378" spans="46:47">
      <c r="AT30378" s="690"/>
      <c r="AU30378" s="690"/>
    </row>
    <row r="30379" spans="46:47">
      <c r="AT30379" s="690"/>
      <c r="AU30379" s="690"/>
    </row>
    <row r="30380" spans="46:47">
      <c r="AT30380" s="690"/>
      <c r="AU30380" s="690"/>
    </row>
    <row r="30381" spans="46:47">
      <c r="AT30381" s="690"/>
      <c r="AU30381" s="690"/>
    </row>
    <row r="30382" spans="46:47">
      <c r="AT30382" s="690"/>
      <c r="AU30382" s="690"/>
    </row>
    <row r="30383" spans="46:47">
      <c r="AT30383" s="690"/>
      <c r="AU30383" s="690"/>
    </row>
    <row r="30384" spans="46:47">
      <c r="AT30384" s="690"/>
      <c r="AU30384" s="690"/>
    </row>
    <row r="30385" spans="46:47">
      <c r="AT30385" s="690"/>
      <c r="AU30385" s="690"/>
    </row>
    <row r="30386" spans="46:47">
      <c r="AT30386" s="690"/>
      <c r="AU30386" s="690"/>
    </row>
    <row r="30387" spans="46:47">
      <c r="AT30387" s="690"/>
      <c r="AU30387" s="690"/>
    </row>
    <row r="30388" spans="46:47">
      <c r="AT30388" s="690"/>
      <c r="AU30388" s="690"/>
    </row>
    <row r="30389" spans="46:47">
      <c r="AT30389" s="690"/>
      <c r="AU30389" s="690"/>
    </row>
    <row r="30390" spans="46:47">
      <c r="AT30390" s="690"/>
      <c r="AU30390" s="690"/>
    </row>
    <row r="30391" spans="46:47">
      <c r="AT30391" s="690"/>
      <c r="AU30391" s="690"/>
    </row>
    <row r="30392" spans="46:47">
      <c r="AT30392" s="690"/>
      <c r="AU30392" s="690"/>
    </row>
    <row r="30393" spans="46:47">
      <c r="AT30393" s="690"/>
      <c r="AU30393" s="690"/>
    </row>
    <row r="30394" spans="46:47">
      <c r="AT30394" s="690"/>
      <c r="AU30394" s="690"/>
    </row>
    <row r="30395" spans="46:47">
      <c r="AT30395" s="690"/>
      <c r="AU30395" s="690"/>
    </row>
    <row r="30396" spans="46:47">
      <c r="AT30396" s="690"/>
      <c r="AU30396" s="690"/>
    </row>
    <row r="30397" spans="46:47">
      <c r="AT30397" s="690"/>
      <c r="AU30397" s="690"/>
    </row>
    <row r="30398" spans="46:47">
      <c r="AT30398" s="690"/>
      <c r="AU30398" s="690"/>
    </row>
    <row r="30399" spans="46:47">
      <c r="AT30399" s="690"/>
      <c r="AU30399" s="690"/>
    </row>
    <row r="30400" spans="46:47">
      <c r="AT30400" s="690"/>
      <c r="AU30400" s="690"/>
    </row>
    <row r="30401" spans="46:47">
      <c r="AT30401" s="690"/>
      <c r="AU30401" s="690"/>
    </row>
    <row r="30402" spans="46:47">
      <c r="AT30402" s="690"/>
      <c r="AU30402" s="690"/>
    </row>
    <row r="30403" spans="46:47">
      <c r="AT30403" s="690"/>
      <c r="AU30403" s="690"/>
    </row>
    <row r="30404" spans="46:47">
      <c r="AT30404" s="690"/>
      <c r="AU30404" s="690"/>
    </row>
    <row r="30405" spans="46:47">
      <c r="AT30405" s="690"/>
      <c r="AU30405" s="690"/>
    </row>
    <row r="30406" spans="46:47">
      <c r="AT30406" s="690"/>
      <c r="AU30406" s="690"/>
    </row>
    <row r="30407" spans="46:47">
      <c r="AT30407" s="690"/>
      <c r="AU30407" s="690"/>
    </row>
    <row r="30408" spans="46:47">
      <c r="AT30408" s="690"/>
      <c r="AU30408" s="690"/>
    </row>
    <row r="30409" spans="46:47">
      <c r="AT30409" s="690"/>
      <c r="AU30409" s="690"/>
    </row>
    <row r="30410" spans="46:47">
      <c r="AT30410" s="690"/>
      <c r="AU30410" s="690"/>
    </row>
    <row r="30411" spans="46:47">
      <c r="AT30411" s="690"/>
      <c r="AU30411" s="690"/>
    </row>
    <row r="30412" spans="46:47">
      <c r="AT30412" s="690"/>
      <c r="AU30412" s="690"/>
    </row>
    <row r="30413" spans="46:47">
      <c r="AT30413" s="690"/>
      <c r="AU30413" s="690"/>
    </row>
    <row r="30414" spans="46:47">
      <c r="AT30414" s="690"/>
      <c r="AU30414" s="690"/>
    </row>
    <row r="30415" spans="46:47">
      <c r="AT30415" s="690"/>
      <c r="AU30415" s="690"/>
    </row>
    <row r="30416" spans="46:47">
      <c r="AT30416" s="690"/>
      <c r="AU30416" s="690"/>
    </row>
    <row r="30417" spans="46:47">
      <c r="AT30417" s="690"/>
      <c r="AU30417" s="690"/>
    </row>
    <row r="30418" spans="46:47">
      <c r="AT30418" s="690"/>
      <c r="AU30418" s="690"/>
    </row>
    <row r="30419" spans="46:47">
      <c r="AT30419" s="690"/>
      <c r="AU30419" s="690"/>
    </row>
    <row r="30420" spans="46:47">
      <c r="AT30420" s="690"/>
      <c r="AU30420" s="690"/>
    </row>
    <row r="30421" spans="46:47">
      <c r="AT30421" s="690"/>
      <c r="AU30421" s="690"/>
    </row>
    <row r="30422" spans="46:47">
      <c r="AT30422" s="690"/>
      <c r="AU30422" s="690"/>
    </row>
    <row r="30423" spans="46:47">
      <c r="AT30423" s="690"/>
      <c r="AU30423" s="690"/>
    </row>
    <row r="30424" spans="46:47">
      <c r="AT30424" s="690"/>
      <c r="AU30424" s="690"/>
    </row>
    <row r="30425" spans="46:47">
      <c r="AT30425" s="690"/>
      <c r="AU30425" s="690"/>
    </row>
    <row r="30426" spans="46:47">
      <c r="AT30426" s="690"/>
      <c r="AU30426" s="690"/>
    </row>
    <row r="30427" spans="46:47">
      <c r="AT30427" s="690"/>
      <c r="AU30427" s="690"/>
    </row>
    <row r="30428" spans="46:47">
      <c r="AT30428" s="690"/>
      <c r="AU30428" s="690"/>
    </row>
    <row r="30429" spans="46:47">
      <c r="AT30429" s="690"/>
      <c r="AU30429" s="690"/>
    </row>
    <row r="30430" spans="46:47">
      <c r="AT30430" s="690"/>
      <c r="AU30430" s="690"/>
    </row>
    <row r="30431" spans="46:47">
      <c r="AT30431" s="690"/>
      <c r="AU30431" s="690"/>
    </row>
    <row r="30432" spans="46:47">
      <c r="AT30432" s="690"/>
      <c r="AU30432" s="690"/>
    </row>
    <row r="30433" spans="46:47">
      <c r="AT30433" s="690"/>
      <c r="AU30433" s="690"/>
    </row>
    <row r="30434" spans="46:47">
      <c r="AT30434" s="690"/>
      <c r="AU30434" s="690"/>
    </row>
    <row r="30435" spans="46:47">
      <c r="AT30435" s="690"/>
      <c r="AU30435" s="690"/>
    </row>
    <row r="30436" spans="46:47">
      <c r="AT30436" s="690"/>
      <c r="AU30436" s="690"/>
    </row>
    <row r="30437" spans="46:47">
      <c r="AT30437" s="690"/>
      <c r="AU30437" s="690"/>
    </row>
    <row r="30438" spans="46:47">
      <c r="AT30438" s="690"/>
      <c r="AU30438" s="690"/>
    </row>
    <row r="30439" spans="46:47">
      <c r="AT30439" s="690"/>
      <c r="AU30439" s="690"/>
    </row>
    <row r="30440" spans="46:47">
      <c r="AT30440" s="690"/>
      <c r="AU30440" s="690"/>
    </row>
    <row r="30441" spans="46:47">
      <c r="AT30441" s="690"/>
      <c r="AU30441" s="690"/>
    </row>
    <row r="30442" spans="46:47">
      <c r="AT30442" s="690"/>
      <c r="AU30442" s="690"/>
    </row>
    <row r="30443" spans="46:47">
      <c r="AT30443" s="690"/>
      <c r="AU30443" s="690"/>
    </row>
    <row r="30444" spans="46:47">
      <c r="AT30444" s="690"/>
      <c r="AU30444" s="690"/>
    </row>
    <row r="30445" spans="46:47">
      <c r="AT30445" s="690"/>
      <c r="AU30445" s="690"/>
    </row>
    <row r="30446" spans="46:47">
      <c r="AT30446" s="690"/>
      <c r="AU30446" s="690"/>
    </row>
    <row r="30447" spans="46:47">
      <c r="AT30447" s="690"/>
      <c r="AU30447" s="690"/>
    </row>
    <row r="30448" spans="46:47">
      <c r="AT30448" s="690"/>
      <c r="AU30448" s="690"/>
    </row>
    <row r="30449" spans="46:47">
      <c r="AT30449" s="690"/>
      <c r="AU30449" s="690"/>
    </row>
    <row r="30450" spans="46:47">
      <c r="AT30450" s="690"/>
      <c r="AU30450" s="690"/>
    </row>
    <row r="30451" spans="46:47">
      <c r="AT30451" s="690"/>
      <c r="AU30451" s="690"/>
    </row>
    <row r="30452" spans="46:47">
      <c r="AT30452" s="690"/>
      <c r="AU30452" s="690"/>
    </row>
    <row r="30453" spans="46:47">
      <c r="AT30453" s="690"/>
      <c r="AU30453" s="690"/>
    </row>
    <row r="30454" spans="46:47">
      <c r="AT30454" s="690"/>
      <c r="AU30454" s="690"/>
    </row>
    <row r="30455" spans="46:47">
      <c r="AT30455" s="690"/>
      <c r="AU30455" s="690"/>
    </row>
    <row r="30456" spans="46:47">
      <c r="AT30456" s="690"/>
      <c r="AU30456" s="690"/>
    </row>
    <row r="30457" spans="46:47">
      <c r="AT30457" s="690"/>
      <c r="AU30457" s="690"/>
    </row>
    <row r="30458" spans="46:47">
      <c r="AT30458" s="690"/>
      <c r="AU30458" s="690"/>
    </row>
    <row r="30459" spans="46:47">
      <c r="AT30459" s="690"/>
      <c r="AU30459" s="690"/>
    </row>
    <row r="30460" spans="46:47">
      <c r="AT30460" s="690"/>
      <c r="AU30460" s="690"/>
    </row>
    <row r="30461" spans="46:47">
      <c r="AT30461" s="690"/>
      <c r="AU30461" s="690"/>
    </row>
    <row r="30462" spans="46:47">
      <c r="AT30462" s="690"/>
      <c r="AU30462" s="690"/>
    </row>
    <row r="30463" spans="46:47">
      <c r="AT30463" s="690"/>
      <c r="AU30463" s="690"/>
    </row>
    <row r="30464" spans="46:47">
      <c r="AT30464" s="690"/>
      <c r="AU30464" s="690"/>
    </row>
    <row r="30465" spans="46:47">
      <c r="AT30465" s="690"/>
      <c r="AU30465" s="690"/>
    </row>
    <row r="30466" spans="46:47">
      <c r="AT30466" s="690"/>
      <c r="AU30466" s="690"/>
    </row>
    <row r="30467" spans="46:47">
      <c r="AT30467" s="690"/>
      <c r="AU30467" s="690"/>
    </row>
    <row r="30468" spans="46:47">
      <c r="AT30468" s="690"/>
      <c r="AU30468" s="690"/>
    </row>
    <row r="30469" spans="46:47">
      <c r="AT30469" s="690"/>
      <c r="AU30469" s="690"/>
    </row>
    <row r="30470" spans="46:47">
      <c r="AT30470" s="690"/>
      <c r="AU30470" s="690"/>
    </row>
    <row r="30471" spans="46:47">
      <c r="AT30471" s="690"/>
      <c r="AU30471" s="690"/>
    </row>
    <row r="30472" spans="46:47">
      <c r="AT30472" s="690"/>
      <c r="AU30472" s="690"/>
    </row>
    <row r="30473" spans="46:47">
      <c r="AT30473" s="690"/>
      <c r="AU30473" s="690"/>
    </row>
    <row r="30474" spans="46:47">
      <c r="AT30474" s="690"/>
      <c r="AU30474" s="690"/>
    </row>
    <row r="30475" spans="46:47">
      <c r="AT30475" s="690"/>
      <c r="AU30475" s="690"/>
    </row>
    <row r="30476" spans="46:47">
      <c r="AT30476" s="690"/>
      <c r="AU30476" s="690"/>
    </row>
    <row r="30477" spans="46:47">
      <c r="AT30477" s="690"/>
      <c r="AU30477" s="690"/>
    </row>
    <row r="30478" spans="46:47">
      <c r="AT30478" s="690"/>
      <c r="AU30478" s="690"/>
    </row>
    <row r="30479" spans="46:47">
      <c r="AT30479" s="690"/>
      <c r="AU30479" s="690"/>
    </row>
    <row r="30480" spans="46:47">
      <c r="AT30480" s="690"/>
      <c r="AU30480" s="690"/>
    </row>
    <row r="30481" spans="46:47">
      <c r="AT30481" s="690"/>
      <c r="AU30481" s="690"/>
    </row>
    <row r="30482" spans="46:47">
      <c r="AT30482" s="690"/>
      <c r="AU30482" s="690"/>
    </row>
    <row r="30483" spans="46:47">
      <c r="AT30483" s="690"/>
      <c r="AU30483" s="690"/>
    </row>
    <row r="30484" spans="46:47">
      <c r="AT30484" s="690"/>
      <c r="AU30484" s="690"/>
    </row>
    <row r="30485" spans="46:47">
      <c r="AT30485" s="690"/>
      <c r="AU30485" s="690"/>
    </row>
    <row r="30486" spans="46:47">
      <c r="AT30486" s="690"/>
      <c r="AU30486" s="690"/>
    </row>
    <row r="30487" spans="46:47">
      <c r="AT30487" s="690"/>
      <c r="AU30487" s="690"/>
    </row>
    <row r="30488" spans="46:47">
      <c r="AT30488" s="690"/>
      <c r="AU30488" s="690"/>
    </row>
    <row r="30489" spans="46:47">
      <c r="AT30489" s="690"/>
      <c r="AU30489" s="690"/>
    </row>
    <row r="30490" spans="46:47">
      <c r="AT30490" s="690"/>
      <c r="AU30490" s="690"/>
    </row>
    <row r="30491" spans="46:47">
      <c r="AT30491" s="690"/>
      <c r="AU30491" s="690"/>
    </row>
    <row r="30492" spans="46:47">
      <c r="AT30492" s="690"/>
      <c r="AU30492" s="690"/>
    </row>
    <row r="30493" spans="46:47">
      <c r="AT30493" s="690"/>
      <c r="AU30493" s="690"/>
    </row>
    <row r="30494" spans="46:47">
      <c r="AT30494" s="690"/>
      <c r="AU30494" s="690"/>
    </row>
    <row r="30495" spans="46:47">
      <c r="AT30495" s="690"/>
      <c r="AU30495" s="690"/>
    </row>
    <row r="30496" spans="46:47">
      <c r="AT30496" s="690"/>
      <c r="AU30496" s="690"/>
    </row>
    <row r="30497" spans="46:47">
      <c r="AT30497" s="690"/>
      <c r="AU30497" s="690"/>
    </row>
    <row r="30498" spans="46:47">
      <c r="AT30498" s="690"/>
      <c r="AU30498" s="690"/>
    </row>
    <row r="30499" spans="46:47">
      <c r="AT30499" s="690"/>
      <c r="AU30499" s="690"/>
    </row>
    <row r="30500" spans="46:47">
      <c r="AT30500" s="690"/>
      <c r="AU30500" s="690"/>
    </row>
    <row r="30501" spans="46:47">
      <c r="AT30501" s="690"/>
      <c r="AU30501" s="690"/>
    </row>
    <row r="30502" spans="46:47">
      <c r="AT30502" s="690"/>
      <c r="AU30502" s="690"/>
    </row>
    <row r="30503" spans="46:47">
      <c r="AT30503" s="690"/>
      <c r="AU30503" s="690"/>
    </row>
    <row r="30504" spans="46:47">
      <c r="AT30504" s="690"/>
      <c r="AU30504" s="690"/>
    </row>
    <row r="30505" spans="46:47">
      <c r="AT30505" s="690"/>
      <c r="AU30505" s="690"/>
    </row>
    <row r="30506" spans="46:47">
      <c r="AT30506" s="690"/>
      <c r="AU30506" s="690"/>
    </row>
    <row r="30507" spans="46:47">
      <c r="AT30507" s="690"/>
      <c r="AU30507" s="690"/>
    </row>
    <row r="30508" spans="46:47">
      <c r="AT30508" s="690"/>
      <c r="AU30508" s="690"/>
    </row>
    <row r="30509" spans="46:47">
      <c r="AT30509" s="690"/>
      <c r="AU30509" s="690"/>
    </row>
    <row r="30510" spans="46:47">
      <c r="AT30510" s="690"/>
      <c r="AU30510" s="690"/>
    </row>
    <row r="30511" spans="46:47">
      <c r="AT30511" s="690"/>
      <c r="AU30511" s="690"/>
    </row>
    <row r="30512" spans="46:47">
      <c r="AT30512" s="690"/>
      <c r="AU30512" s="690"/>
    </row>
    <row r="30513" spans="46:47">
      <c r="AT30513" s="690"/>
      <c r="AU30513" s="690"/>
    </row>
    <row r="30514" spans="46:47">
      <c r="AT30514" s="690"/>
      <c r="AU30514" s="690"/>
    </row>
    <row r="30515" spans="46:47">
      <c r="AT30515" s="690"/>
      <c r="AU30515" s="690"/>
    </row>
    <row r="30516" spans="46:47">
      <c r="AT30516" s="690"/>
      <c r="AU30516" s="690"/>
    </row>
    <row r="30517" spans="46:47">
      <c r="AT30517" s="690"/>
      <c r="AU30517" s="690"/>
    </row>
    <row r="30518" spans="46:47">
      <c r="AT30518" s="690"/>
      <c r="AU30518" s="690"/>
    </row>
    <row r="30519" spans="46:47">
      <c r="AT30519" s="690"/>
      <c r="AU30519" s="690"/>
    </row>
    <row r="30520" spans="46:47">
      <c r="AT30520" s="690"/>
      <c r="AU30520" s="690"/>
    </row>
    <row r="30521" spans="46:47">
      <c r="AT30521" s="690"/>
      <c r="AU30521" s="690"/>
    </row>
    <row r="30522" spans="46:47">
      <c r="AT30522" s="690"/>
      <c r="AU30522" s="690"/>
    </row>
    <row r="30523" spans="46:47">
      <c r="AT30523" s="690"/>
      <c r="AU30523" s="690"/>
    </row>
    <row r="30524" spans="46:47">
      <c r="AT30524" s="690"/>
      <c r="AU30524" s="690"/>
    </row>
    <row r="30525" spans="46:47">
      <c r="AT30525" s="690"/>
      <c r="AU30525" s="690"/>
    </row>
    <row r="30526" spans="46:47">
      <c r="AT30526" s="690"/>
      <c r="AU30526" s="690"/>
    </row>
    <row r="30527" spans="46:47">
      <c r="AT30527" s="690"/>
      <c r="AU30527" s="690"/>
    </row>
    <row r="30528" spans="46:47">
      <c r="AT30528" s="690"/>
      <c r="AU30528" s="690"/>
    </row>
    <row r="30529" spans="46:47">
      <c r="AT30529" s="690"/>
      <c r="AU30529" s="690"/>
    </row>
    <row r="30530" spans="46:47">
      <c r="AT30530" s="690"/>
      <c r="AU30530" s="690"/>
    </row>
    <row r="30531" spans="46:47">
      <c r="AT30531" s="690"/>
      <c r="AU30531" s="690"/>
    </row>
    <row r="30532" spans="46:47">
      <c r="AT30532" s="690"/>
      <c r="AU30532" s="690"/>
    </row>
    <row r="30533" spans="46:47">
      <c r="AT30533" s="690"/>
      <c r="AU30533" s="690"/>
    </row>
    <row r="30534" spans="46:47">
      <c r="AT30534" s="690"/>
      <c r="AU30534" s="690"/>
    </row>
    <row r="30535" spans="46:47">
      <c r="AT30535" s="690"/>
      <c r="AU30535" s="690"/>
    </row>
    <row r="30536" spans="46:47">
      <c r="AT30536" s="690"/>
      <c r="AU30536" s="690"/>
    </row>
    <row r="30537" spans="46:47">
      <c r="AT30537" s="690"/>
      <c r="AU30537" s="690"/>
    </row>
    <row r="30538" spans="46:47">
      <c r="AT30538" s="690"/>
      <c r="AU30538" s="690"/>
    </row>
    <row r="30539" spans="46:47">
      <c r="AT30539" s="690"/>
      <c r="AU30539" s="690"/>
    </row>
    <row r="30540" spans="46:47">
      <c r="AT30540" s="690"/>
      <c r="AU30540" s="690"/>
    </row>
    <row r="30541" spans="46:47">
      <c r="AT30541" s="690"/>
      <c r="AU30541" s="690"/>
    </row>
    <row r="30542" spans="46:47">
      <c r="AT30542" s="690"/>
      <c r="AU30542" s="690"/>
    </row>
    <row r="30543" spans="46:47">
      <c r="AT30543" s="690"/>
      <c r="AU30543" s="690"/>
    </row>
    <row r="30544" spans="46:47">
      <c r="AT30544" s="690"/>
      <c r="AU30544" s="690"/>
    </row>
    <row r="30545" spans="46:47">
      <c r="AT30545" s="690"/>
      <c r="AU30545" s="690"/>
    </row>
    <row r="30546" spans="46:47">
      <c r="AT30546" s="690"/>
      <c r="AU30546" s="690"/>
    </row>
    <row r="30547" spans="46:47">
      <c r="AT30547" s="690"/>
      <c r="AU30547" s="690"/>
    </row>
    <row r="30548" spans="46:47">
      <c r="AT30548" s="690"/>
      <c r="AU30548" s="690"/>
    </row>
    <row r="30549" spans="46:47">
      <c r="AT30549" s="690"/>
      <c r="AU30549" s="690"/>
    </row>
    <row r="30550" spans="46:47">
      <c r="AT30550" s="690"/>
      <c r="AU30550" s="690"/>
    </row>
    <row r="30551" spans="46:47">
      <c r="AT30551" s="690"/>
      <c r="AU30551" s="690"/>
    </row>
    <row r="30552" spans="46:47">
      <c r="AT30552" s="690"/>
      <c r="AU30552" s="690"/>
    </row>
    <row r="30553" spans="46:47">
      <c r="AT30553" s="690"/>
      <c r="AU30553" s="690"/>
    </row>
    <row r="30554" spans="46:47">
      <c r="AT30554" s="690"/>
      <c r="AU30554" s="690"/>
    </row>
    <row r="30555" spans="46:47">
      <c r="AT30555" s="690"/>
      <c r="AU30555" s="690"/>
    </row>
    <row r="30556" spans="46:47">
      <c r="AT30556" s="690"/>
      <c r="AU30556" s="690"/>
    </row>
    <row r="30557" spans="46:47">
      <c r="AT30557" s="690"/>
      <c r="AU30557" s="690"/>
    </row>
    <row r="30558" spans="46:47">
      <c r="AT30558" s="690"/>
      <c r="AU30558" s="690"/>
    </row>
    <row r="30559" spans="46:47">
      <c r="AT30559" s="690"/>
      <c r="AU30559" s="690"/>
    </row>
    <row r="30560" spans="46:47">
      <c r="AT30560" s="690"/>
      <c r="AU30560" s="690"/>
    </row>
    <row r="30561" spans="46:47">
      <c r="AT30561" s="690"/>
      <c r="AU30561" s="690"/>
    </row>
    <row r="30562" spans="46:47">
      <c r="AT30562" s="690"/>
      <c r="AU30562" s="690"/>
    </row>
    <row r="30563" spans="46:47">
      <c r="AT30563" s="690"/>
      <c r="AU30563" s="690"/>
    </row>
    <row r="30564" spans="46:47">
      <c r="AT30564" s="690"/>
      <c r="AU30564" s="690"/>
    </row>
    <row r="30565" spans="46:47">
      <c r="AT30565" s="690"/>
      <c r="AU30565" s="690"/>
    </row>
    <row r="30566" spans="46:47">
      <c r="AT30566" s="690"/>
      <c r="AU30566" s="690"/>
    </row>
    <row r="30567" spans="46:47">
      <c r="AT30567" s="690"/>
      <c r="AU30567" s="690"/>
    </row>
    <row r="30568" spans="46:47">
      <c r="AT30568" s="690"/>
      <c r="AU30568" s="690"/>
    </row>
    <row r="30569" spans="46:47">
      <c r="AT30569" s="690"/>
      <c r="AU30569" s="690"/>
    </row>
    <row r="30570" spans="46:47">
      <c r="AT30570" s="690"/>
      <c r="AU30570" s="690"/>
    </row>
    <row r="30571" spans="46:47">
      <c r="AT30571" s="690"/>
      <c r="AU30571" s="690"/>
    </row>
    <row r="30572" spans="46:47">
      <c r="AT30572" s="690"/>
      <c r="AU30572" s="690"/>
    </row>
    <row r="30573" spans="46:47">
      <c r="AT30573" s="690"/>
      <c r="AU30573" s="690"/>
    </row>
    <row r="30574" spans="46:47">
      <c r="AT30574" s="690"/>
      <c r="AU30574" s="690"/>
    </row>
    <row r="30575" spans="46:47">
      <c r="AT30575" s="690"/>
      <c r="AU30575" s="690"/>
    </row>
    <row r="30576" spans="46:47">
      <c r="AT30576" s="690"/>
      <c r="AU30576" s="690"/>
    </row>
    <row r="30577" spans="46:47">
      <c r="AT30577" s="690"/>
      <c r="AU30577" s="690"/>
    </row>
    <row r="30578" spans="46:47">
      <c r="AT30578" s="690"/>
      <c r="AU30578" s="690"/>
    </row>
    <row r="30579" spans="46:47">
      <c r="AT30579" s="690"/>
      <c r="AU30579" s="690"/>
    </row>
    <row r="30580" spans="46:47">
      <c r="AT30580" s="690"/>
      <c r="AU30580" s="690"/>
    </row>
    <row r="30581" spans="46:47">
      <c r="AT30581" s="690"/>
      <c r="AU30581" s="690"/>
    </row>
    <row r="30582" spans="46:47">
      <c r="AT30582" s="690"/>
      <c r="AU30582" s="690"/>
    </row>
    <row r="30583" spans="46:47">
      <c r="AT30583" s="690"/>
      <c r="AU30583" s="690"/>
    </row>
    <row r="30584" spans="46:47">
      <c r="AT30584" s="690"/>
      <c r="AU30584" s="690"/>
    </row>
    <row r="30585" spans="46:47">
      <c r="AT30585" s="690"/>
      <c r="AU30585" s="690"/>
    </row>
    <row r="30586" spans="46:47">
      <c r="AT30586" s="690"/>
      <c r="AU30586" s="690"/>
    </row>
    <row r="30587" spans="46:47">
      <c r="AT30587" s="690"/>
      <c r="AU30587" s="690"/>
    </row>
    <row r="30588" spans="46:47">
      <c r="AT30588" s="690"/>
      <c r="AU30588" s="690"/>
    </row>
    <row r="30589" spans="46:47">
      <c r="AT30589" s="690"/>
      <c r="AU30589" s="690"/>
    </row>
    <row r="30590" spans="46:47">
      <c r="AT30590" s="690"/>
      <c r="AU30590" s="690"/>
    </row>
    <row r="30591" spans="46:47">
      <c r="AT30591" s="690"/>
      <c r="AU30591" s="690"/>
    </row>
    <row r="30592" spans="46:47">
      <c r="AT30592" s="690"/>
      <c r="AU30592" s="690"/>
    </row>
    <row r="30593" spans="46:47">
      <c r="AT30593" s="690"/>
      <c r="AU30593" s="690"/>
    </row>
    <row r="30594" spans="46:47">
      <c r="AT30594" s="690"/>
      <c r="AU30594" s="690"/>
    </row>
    <row r="30595" spans="46:47">
      <c r="AT30595" s="690"/>
      <c r="AU30595" s="690"/>
    </row>
    <row r="30596" spans="46:47">
      <c r="AT30596" s="690"/>
      <c r="AU30596" s="690"/>
    </row>
    <row r="30597" spans="46:47">
      <c r="AT30597" s="690"/>
      <c r="AU30597" s="690"/>
    </row>
    <row r="30598" spans="46:47">
      <c r="AT30598" s="690"/>
      <c r="AU30598" s="690"/>
    </row>
    <row r="30599" spans="46:47">
      <c r="AT30599" s="690"/>
      <c r="AU30599" s="690"/>
    </row>
    <row r="30600" spans="46:47">
      <c r="AT30600" s="690"/>
      <c r="AU30600" s="690"/>
    </row>
    <row r="30601" spans="46:47">
      <c r="AT30601" s="690"/>
      <c r="AU30601" s="690"/>
    </row>
    <row r="30602" spans="46:47">
      <c r="AT30602" s="690"/>
      <c r="AU30602" s="690"/>
    </row>
    <row r="30603" spans="46:47">
      <c r="AT30603" s="690"/>
      <c r="AU30603" s="690"/>
    </row>
    <row r="30604" spans="46:47">
      <c r="AT30604" s="690"/>
      <c r="AU30604" s="690"/>
    </row>
    <row r="30605" spans="46:47">
      <c r="AT30605" s="690"/>
      <c r="AU30605" s="690"/>
    </row>
    <row r="30606" spans="46:47">
      <c r="AT30606" s="690"/>
      <c r="AU30606" s="690"/>
    </row>
    <row r="30607" spans="46:47">
      <c r="AT30607" s="690"/>
      <c r="AU30607" s="690"/>
    </row>
    <row r="30608" spans="46:47">
      <c r="AT30608" s="690"/>
      <c r="AU30608" s="690"/>
    </row>
    <row r="30609" spans="46:47">
      <c r="AT30609" s="690"/>
      <c r="AU30609" s="690"/>
    </row>
    <row r="30610" spans="46:47">
      <c r="AT30610" s="690"/>
      <c r="AU30610" s="690"/>
    </row>
    <row r="30611" spans="46:47">
      <c r="AT30611" s="690"/>
      <c r="AU30611" s="690"/>
    </row>
    <row r="30612" spans="46:47">
      <c r="AT30612" s="690"/>
      <c r="AU30612" s="690"/>
    </row>
    <row r="30613" spans="46:47">
      <c r="AT30613" s="690"/>
      <c r="AU30613" s="690"/>
    </row>
    <row r="30614" spans="46:47">
      <c r="AT30614" s="690"/>
      <c r="AU30614" s="690"/>
    </row>
    <row r="30615" spans="46:47">
      <c r="AT30615" s="690"/>
      <c r="AU30615" s="690"/>
    </row>
    <row r="30616" spans="46:47">
      <c r="AT30616" s="690"/>
      <c r="AU30616" s="690"/>
    </row>
    <row r="30617" spans="46:47">
      <c r="AT30617" s="690"/>
      <c r="AU30617" s="690"/>
    </row>
    <row r="30618" spans="46:47">
      <c r="AT30618" s="690"/>
      <c r="AU30618" s="690"/>
    </row>
    <row r="30619" spans="46:47">
      <c r="AT30619" s="690"/>
      <c r="AU30619" s="690"/>
    </row>
    <row r="30620" spans="46:47">
      <c r="AT30620" s="690"/>
      <c r="AU30620" s="690"/>
    </row>
    <row r="30621" spans="46:47">
      <c r="AT30621" s="690"/>
      <c r="AU30621" s="690"/>
    </row>
    <row r="30622" spans="46:47">
      <c r="AT30622" s="690"/>
      <c r="AU30622" s="690"/>
    </row>
    <row r="30623" spans="46:47">
      <c r="AT30623" s="690"/>
      <c r="AU30623" s="690"/>
    </row>
    <row r="30624" spans="46:47">
      <c r="AT30624" s="690"/>
      <c r="AU30624" s="690"/>
    </row>
    <row r="30625" spans="46:47">
      <c r="AT30625" s="690"/>
      <c r="AU30625" s="690"/>
    </row>
    <row r="30626" spans="46:47">
      <c r="AT30626" s="690"/>
      <c r="AU30626" s="690"/>
    </row>
    <row r="30627" spans="46:47">
      <c r="AT30627" s="690"/>
      <c r="AU30627" s="690"/>
    </row>
    <row r="30628" spans="46:47">
      <c r="AT30628" s="690"/>
      <c r="AU30628" s="690"/>
    </row>
    <row r="30629" spans="46:47">
      <c r="AT30629" s="690"/>
      <c r="AU30629" s="690"/>
    </row>
    <row r="30630" spans="46:47">
      <c r="AT30630" s="690"/>
      <c r="AU30630" s="690"/>
    </row>
    <row r="30631" spans="46:47">
      <c r="AT30631" s="690"/>
      <c r="AU30631" s="690"/>
    </row>
    <row r="30632" spans="46:47">
      <c r="AT30632" s="690"/>
      <c r="AU30632" s="690"/>
    </row>
    <row r="30633" spans="46:47">
      <c r="AT30633" s="690"/>
      <c r="AU30633" s="690"/>
    </row>
    <row r="30634" spans="46:47">
      <c r="AT30634" s="690"/>
      <c r="AU30634" s="690"/>
    </row>
    <row r="30635" spans="46:47">
      <c r="AT30635" s="690"/>
      <c r="AU30635" s="690"/>
    </row>
    <row r="30636" spans="46:47">
      <c r="AT30636" s="690"/>
      <c r="AU30636" s="690"/>
    </row>
    <row r="30637" spans="46:47">
      <c r="AT30637" s="690"/>
      <c r="AU30637" s="690"/>
    </row>
    <row r="30638" spans="46:47">
      <c r="AT30638" s="690"/>
      <c r="AU30638" s="690"/>
    </row>
    <row r="30639" spans="46:47">
      <c r="AT30639" s="690"/>
      <c r="AU30639" s="690"/>
    </row>
    <row r="30640" spans="46:47">
      <c r="AT30640" s="690"/>
      <c r="AU30640" s="690"/>
    </row>
    <row r="30641" spans="46:47">
      <c r="AT30641" s="690"/>
      <c r="AU30641" s="690"/>
    </row>
    <row r="30642" spans="46:47">
      <c r="AT30642" s="690"/>
      <c r="AU30642" s="690"/>
    </row>
    <row r="30643" spans="46:47">
      <c r="AT30643" s="690"/>
      <c r="AU30643" s="690"/>
    </row>
    <row r="30644" spans="46:47">
      <c r="AT30644" s="690"/>
      <c r="AU30644" s="690"/>
    </row>
    <row r="30645" spans="46:47">
      <c r="AT30645" s="690"/>
      <c r="AU30645" s="690"/>
    </row>
    <row r="30646" spans="46:47">
      <c r="AT30646" s="690"/>
      <c r="AU30646" s="690"/>
    </row>
    <row r="30647" spans="46:47">
      <c r="AT30647" s="690"/>
      <c r="AU30647" s="690"/>
    </row>
    <row r="30648" spans="46:47">
      <c r="AT30648" s="690"/>
      <c r="AU30648" s="690"/>
    </row>
    <row r="30649" spans="46:47">
      <c r="AT30649" s="690"/>
      <c r="AU30649" s="690"/>
    </row>
    <row r="30650" spans="46:47">
      <c r="AT30650" s="690"/>
      <c r="AU30650" s="690"/>
    </row>
    <row r="30651" spans="46:47">
      <c r="AT30651" s="690"/>
      <c r="AU30651" s="690"/>
    </row>
    <row r="30652" spans="46:47">
      <c r="AT30652" s="690"/>
      <c r="AU30652" s="690"/>
    </row>
    <row r="30653" spans="46:47">
      <c r="AT30653" s="690"/>
      <c r="AU30653" s="690"/>
    </row>
    <row r="30654" spans="46:47">
      <c r="AT30654" s="690"/>
      <c r="AU30654" s="690"/>
    </row>
    <row r="30655" spans="46:47">
      <c r="AT30655" s="690"/>
      <c r="AU30655" s="690"/>
    </row>
    <row r="30656" spans="46:47">
      <c r="AT30656" s="690"/>
      <c r="AU30656" s="690"/>
    </row>
    <row r="30657" spans="46:47">
      <c r="AT30657" s="690"/>
      <c r="AU30657" s="690"/>
    </row>
    <row r="30658" spans="46:47">
      <c r="AT30658" s="690"/>
      <c r="AU30658" s="690"/>
    </row>
    <row r="30659" spans="46:47">
      <c r="AT30659" s="690"/>
      <c r="AU30659" s="690"/>
    </row>
    <row r="30660" spans="46:47">
      <c r="AT30660" s="690"/>
      <c r="AU30660" s="690"/>
    </row>
    <row r="30661" spans="46:47">
      <c r="AT30661" s="690"/>
      <c r="AU30661" s="690"/>
    </row>
    <row r="30662" spans="46:47">
      <c r="AT30662" s="690"/>
      <c r="AU30662" s="690"/>
    </row>
    <row r="30663" spans="46:47">
      <c r="AT30663" s="690"/>
      <c r="AU30663" s="690"/>
    </row>
    <row r="30664" spans="46:47">
      <c r="AT30664" s="690"/>
      <c r="AU30664" s="690"/>
    </row>
    <row r="30665" spans="46:47">
      <c r="AT30665" s="690"/>
      <c r="AU30665" s="690"/>
    </row>
    <row r="30666" spans="46:47">
      <c r="AT30666" s="690"/>
      <c r="AU30666" s="690"/>
    </row>
    <row r="30667" spans="46:47">
      <c r="AT30667" s="690"/>
      <c r="AU30667" s="690"/>
    </row>
    <row r="30668" spans="46:47">
      <c r="AT30668" s="690"/>
      <c r="AU30668" s="690"/>
    </row>
    <row r="30669" spans="46:47">
      <c r="AT30669" s="690"/>
      <c r="AU30669" s="690"/>
    </row>
    <row r="30670" spans="46:47">
      <c r="AT30670" s="690"/>
      <c r="AU30670" s="690"/>
    </row>
    <row r="30671" spans="46:47">
      <c r="AT30671" s="690"/>
      <c r="AU30671" s="690"/>
    </row>
    <row r="30672" spans="46:47">
      <c r="AT30672" s="690"/>
      <c r="AU30672" s="690"/>
    </row>
    <row r="30673" spans="46:47">
      <c r="AT30673" s="690"/>
      <c r="AU30673" s="690"/>
    </row>
    <row r="30674" spans="46:47">
      <c r="AT30674" s="690"/>
      <c r="AU30674" s="690"/>
    </row>
    <row r="30675" spans="46:47">
      <c r="AT30675" s="690"/>
      <c r="AU30675" s="690"/>
    </row>
    <row r="30676" spans="46:47">
      <c r="AT30676" s="690"/>
      <c r="AU30676" s="690"/>
    </row>
    <row r="30677" spans="46:47">
      <c r="AT30677" s="690"/>
      <c r="AU30677" s="690"/>
    </row>
    <row r="30678" spans="46:47">
      <c r="AT30678" s="690"/>
      <c r="AU30678" s="690"/>
    </row>
    <row r="30679" spans="46:47">
      <c r="AT30679" s="690"/>
      <c r="AU30679" s="690"/>
    </row>
    <row r="30680" spans="46:47">
      <c r="AT30680" s="690"/>
      <c r="AU30680" s="690"/>
    </row>
    <row r="30681" spans="46:47">
      <c r="AT30681" s="690"/>
      <c r="AU30681" s="690"/>
    </row>
    <row r="30682" spans="46:47">
      <c r="AT30682" s="690"/>
      <c r="AU30682" s="690"/>
    </row>
    <row r="30683" spans="46:47">
      <c r="AT30683" s="690"/>
      <c r="AU30683" s="690"/>
    </row>
    <row r="30684" spans="46:47">
      <c r="AT30684" s="690"/>
      <c r="AU30684" s="690"/>
    </row>
    <row r="30685" spans="46:47">
      <c r="AT30685" s="690"/>
      <c r="AU30685" s="690"/>
    </row>
    <row r="30686" spans="46:47">
      <c r="AT30686" s="690"/>
      <c r="AU30686" s="690"/>
    </row>
    <row r="30687" spans="46:47">
      <c r="AT30687" s="690"/>
      <c r="AU30687" s="690"/>
    </row>
    <row r="30688" spans="46:47">
      <c r="AT30688" s="690"/>
      <c r="AU30688" s="690"/>
    </row>
    <row r="30689" spans="46:47">
      <c r="AT30689" s="690"/>
      <c r="AU30689" s="690"/>
    </row>
    <row r="30690" spans="46:47">
      <c r="AT30690" s="690"/>
      <c r="AU30690" s="690"/>
    </row>
    <row r="30691" spans="46:47">
      <c r="AT30691" s="690"/>
      <c r="AU30691" s="690"/>
    </row>
    <row r="30692" spans="46:47">
      <c r="AT30692" s="690"/>
      <c r="AU30692" s="690"/>
    </row>
    <row r="30693" spans="46:47">
      <c r="AT30693" s="690"/>
      <c r="AU30693" s="690"/>
    </row>
    <row r="30694" spans="46:47">
      <c r="AT30694" s="690"/>
      <c r="AU30694" s="690"/>
    </row>
    <row r="30695" spans="46:47">
      <c r="AT30695" s="690"/>
      <c r="AU30695" s="690"/>
    </row>
    <row r="30696" spans="46:47">
      <c r="AT30696" s="690"/>
      <c r="AU30696" s="690"/>
    </row>
    <row r="30697" spans="46:47">
      <c r="AT30697" s="690"/>
      <c r="AU30697" s="690"/>
    </row>
    <row r="30698" spans="46:47">
      <c r="AT30698" s="690"/>
      <c r="AU30698" s="690"/>
    </row>
    <row r="30699" spans="46:47">
      <c r="AT30699" s="690"/>
      <c r="AU30699" s="690"/>
    </row>
    <row r="30700" spans="46:47">
      <c r="AT30700" s="690"/>
      <c r="AU30700" s="690"/>
    </row>
    <row r="30701" spans="46:47">
      <c r="AT30701" s="690"/>
      <c r="AU30701" s="690"/>
    </row>
    <row r="30702" spans="46:47">
      <c r="AT30702" s="690"/>
      <c r="AU30702" s="690"/>
    </row>
    <row r="30703" spans="46:47">
      <c r="AT30703" s="690"/>
      <c r="AU30703" s="690"/>
    </row>
    <row r="30704" spans="46:47">
      <c r="AT30704" s="690"/>
      <c r="AU30704" s="690"/>
    </row>
    <row r="30705" spans="46:47">
      <c r="AT30705" s="690"/>
      <c r="AU30705" s="690"/>
    </row>
    <row r="30706" spans="46:47">
      <c r="AT30706" s="690"/>
      <c r="AU30706" s="690"/>
    </row>
    <row r="30707" spans="46:47">
      <c r="AT30707" s="690"/>
      <c r="AU30707" s="690"/>
    </row>
    <row r="30708" spans="46:47">
      <c r="AT30708" s="690"/>
      <c r="AU30708" s="690"/>
    </row>
    <row r="30709" spans="46:47">
      <c r="AT30709" s="690"/>
      <c r="AU30709" s="690"/>
    </row>
    <row r="30710" spans="46:47">
      <c r="AT30710" s="690"/>
      <c r="AU30710" s="690"/>
    </row>
    <row r="30711" spans="46:47">
      <c r="AT30711" s="690"/>
      <c r="AU30711" s="690"/>
    </row>
    <row r="30712" spans="46:47">
      <c r="AT30712" s="690"/>
      <c r="AU30712" s="690"/>
    </row>
    <row r="30713" spans="46:47">
      <c r="AT30713" s="690"/>
      <c r="AU30713" s="690"/>
    </row>
    <row r="30714" spans="46:47">
      <c r="AT30714" s="690"/>
      <c r="AU30714" s="690"/>
    </row>
    <row r="30715" spans="46:47">
      <c r="AT30715" s="690"/>
      <c r="AU30715" s="690"/>
    </row>
    <row r="30716" spans="46:47">
      <c r="AT30716" s="690"/>
      <c r="AU30716" s="690"/>
    </row>
    <row r="30717" spans="46:47">
      <c r="AT30717" s="690"/>
      <c r="AU30717" s="690"/>
    </row>
    <row r="30718" spans="46:47">
      <c r="AT30718" s="690"/>
      <c r="AU30718" s="690"/>
    </row>
    <row r="30719" spans="46:47">
      <c r="AT30719" s="690"/>
      <c r="AU30719" s="690"/>
    </row>
    <row r="30720" spans="46:47">
      <c r="AT30720" s="690"/>
      <c r="AU30720" s="690"/>
    </row>
    <row r="30721" spans="46:47">
      <c r="AT30721" s="690"/>
      <c r="AU30721" s="690"/>
    </row>
    <row r="30722" spans="46:47">
      <c r="AT30722" s="690"/>
      <c r="AU30722" s="690"/>
    </row>
    <row r="30723" spans="46:47">
      <c r="AT30723" s="690"/>
      <c r="AU30723" s="690"/>
    </row>
    <row r="30724" spans="46:47">
      <c r="AT30724" s="690"/>
      <c r="AU30724" s="690"/>
    </row>
    <row r="30725" spans="46:47">
      <c r="AT30725" s="690"/>
      <c r="AU30725" s="690"/>
    </row>
    <row r="30726" spans="46:47">
      <c r="AT30726" s="690"/>
      <c r="AU30726" s="690"/>
    </row>
    <row r="30727" spans="46:47">
      <c r="AT30727" s="690"/>
      <c r="AU30727" s="690"/>
    </row>
    <row r="30728" spans="46:47">
      <c r="AT30728" s="690"/>
      <c r="AU30728" s="690"/>
    </row>
    <row r="30729" spans="46:47">
      <c r="AT30729" s="690"/>
      <c r="AU30729" s="690"/>
    </row>
    <row r="30730" spans="46:47">
      <c r="AT30730" s="690"/>
      <c r="AU30730" s="690"/>
    </row>
    <row r="30731" spans="46:47">
      <c r="AT30731" s="690"/>
      <c r="AU30731" s="690"/>
    </row>
    <row r="30732" spans="46:47">
      <c r="AT30732" s="690"/>
      <c r="AU30732" s="690"/>
    </row>
    <row r="30733" spans="46:47">
      <c r="AT30733" s="690"/>
      <c r="AU30733" s="690"/>
    </row>
    <row r="30734" spans="46:47">
      <c r="AT30734" s="690"/>
      <c r="AU30734" s="690"/>
    </row>
    <row r="30735" spans="46:47">
      <c r="AT30735" s="690"/>
      <c r="AU30735" s="690"/>
    </row>
    <row r="30736" spans="46:47">
      <c r="AT30736" s="690"/>
      <c r="AU30736" s="690"/>
    </row>
    <row r="30737" spans="46:47">
      <c r="AT30737" s="690"/>
      <c r="AU30737" s="690"/>
    </row>
    <row r="30738" spans="46:47">
      <c r="AT30738" s="690"/>
      <c r="AU30738" s="690"/>
    </row>
    <row r="30739" spans="46:47">
      <c r="AT30739" s="690"/>
      <c r="AU30739" s="690"/>
    </row>
    <row r="30740" spans="46:47">
      <c r="AT30740" s="690"/>
      <c r="AU30740" s="690"/>
    </row>
    <row r="30741" spans="46:47">
      <c r="AT30741" s="690"/>
      <c r="AU30741" s="690"/>
    </row>
    <row r="30742" spans="46:47">
      <c r="AT30742" s="690"/>
      <c r="AU30742" s="690"/>
    </row>
    <row r="30743" spans="46:47">
      <c r="AT30743" s="690"/>
      <c r="AU30743" s="690"/>
    </row>
    <row r="30744" spans="46:47">
      <c r="AT30744" s="690"/>
      <c r="AU30744" s="690"/>
    </row>
    <row r="30745" spans="46:47">
      <c r="AT30745" s="690"/>
      <c r="AU30745" s="690"/>
    </row>
    <row r="30746" spans="46:47">
      <c r="AT30746" s="690"/>
      <c r="AU30746" s="690"/>
    </row>
    <row r="30747" spans="46:47">
      <c r="AT30747" s="690"/>
      <c r="AU30747" s="690"/>
    </row>
    <row r="30748" spans="46:47">
      <c r="AT30748" s="690"/>
      <c r="AU30748" s="690"/>
    </row>
    <row r="30749" spans="46:47">
      <c r="AT30749" s="690"/>
      <c r="AU30749" s="690"/>
    </row>
    <row r="30750" spans="46:47">
      <c r="AT30750" s="690"/>
      <c r="AU30750" s="690"/>
    </row>
    <row r="30751" spans="46:47">
      <c r="AT30751" s="690"/>
      <c r="AU30751" s="690"/>
    </row>
    <row r="30752" spans="46:47">
      <c r="AT30752" s="690"/>
      <c r="AU30752" s="690"/>
    </row>
    <row r="30753" spans="46:47">
      <c r="AT30753" s="690"/>
      <c r="AU30753" s="690"/>
    </row>
    <row r="30754" spans="46:47">
      <c r="AT30754" s="690"/>
      <c r="AU30754" s="690"/>
    </row>
    <row r="30755" spans="46:47">
      <c r="AT30755" s="690"/>
      <c r="AU30755" s="690"/>
    </row>
    <row r="30756" spans="46:47">
      <c r="AT30756" s="690"/>
      <c r="AU30756" s="690"/>
    </row>
    <row r="30757" spans="46:47">
      <c r="AT30757" s="690"/>
      <c r="AU30757" s="690"/>
    </row>
    <row r="30758" spans="46:47">
      <c r="AT30758" s="690"/>
      <c r="AU30758" s="690"/>
    </row>
    <row r="30759" spans="46:47">
      <c r="AT30759" s="690"/>
      <c r="AU30759" s="690"/>
    </row>
    <row r="30760" spans="46:47">
      <c r="AT30760" s="690"/>
      <c r="AU30760" s="690"/>
    </row>
    <row r="30761" spans="46:47">
      <c r="AT30761" s="690"/>
      <c r="AU30761" s="690"/>
    </row>
    <row r="30762" spans="46:47">
      <c r="AT30762" s="690"/>
      <c r="AU30762" s="690"/>
    </row>
    <row r="30763" spans="46:47">
      <c r="AT30763" s="690"/>
      <c r="AU30763" s="690"/>
    </row>
    <row r="30764" spans="46:47">
      <c r="AT30764" s="690"/>
      <c r="AU30764" s="690"/>
    </row>
    <row r="30765" spans="46:47">
      <c r="AT30765" s="690"/>
      <c r="AU30765" s="690"/>
    </row>
    <row r="30766" spans="46:47">
      <c r="AT30766" s="690"/>
      <c r="AU30766" s="690"/>
    </row>
    <row r="30767" spans="46:47">
      <c r="AT30767" s="690"/>
      <c r="AU30767" s="690"/>
    </row>
    <row r="30768" spans="46:47">
      <c r="AT30768" s="690"/>
      <c r="AU30768" s="690"/>
    </row>
    <row r="30769" spans="46:47">
      <c r="AT30769" s="690"/>
      <c r="AU30769" s="690"/>
    </row>
    <row r="30770" spans="46:47">
      <c r="AT30770" s="690"/>
      <c r="AU30770" s="690"/>
    </row>
    <row r="30771" spans="46:47">
      <c r="AT30771" s="690"/>
      <c r="AU30771" s="690"/>
    </row>
    <row r="30772" spans="46:47">
      <c r="AT30772" s="690"/>
      <c r="AU30772" s="690"/>
    </row>
    <row r="30773" spans="46:47">
      <c r="AT30773" s="690"/>
      <c r="AU30773" s="690"/>
    </row>
    <row r="30774" spans="46:47">
      <c r="AT30774" s="690"/>
      <c r="AU30774" s="690"/>
    </row>
    <row r="30775" spans="46:47">
      <c r="AT30775" s="690"/>
      <c r="AU30775" s="690"/>
    </row>
    <row r="30776" spans="46:47">
      <c r="AT30776" s="690"/>
      <c r="AU30776" s="690"/>
    </row>
    <row r="30777" spans="46:47">
      <c r="AT30777" s="690"/>
      <c r="AU30777" s="690"/>
    </row>
    <row r="30778" spans="46:47">
      <c r="AT30778" s="690"/>
      <c r="AU30778" s="690"/>
    </row>
    <row r="30779" spans="46:47">
      <c r="AT30779" s="690"/>
      <c r="AU30779" s="690"/>
    </row>
    <row r="30780" spans="46:47">
      <c r="AT30780" s="690"/>
      <c r="AU30780" s="690"/>
    </row>
    <row r="30781" spans="46:47">
      <c r="AT30781" s="690"/>
      <c r="AU30781" s="690"/>
    </row>
    <row r="30782" spans="46:47">
      <c r="AT30782" s="690"/>
      <c r="AU30782" s="690"/>
    </row>
    <row r="30783" spans="46:47">
      <c r="AT30783" s="690"/>
      <c r="AU30783" s="690"/>
    </row>
    <row r="30784" spans="46:47">
      <c r="AT30784" s="690"/>
      <c r="AU30784" s="690"/>
    </row>
    <row r="30785" spans="46:47">
      <c r="AT30785" s="690"/>
      <c r="AU30785" s="690"/>
    </row>
    <row r="30786" spans="46:47">
      <c r="AT30786" s="690"/>
      <c r="AU30786" s="690"/>
    </row>
    <row r="30787" spans="46:47">
      <c r="AT30787" s="690"/>
      <c r="AU30787" s="690"/>
    </row>
    <row r="30788" spans="46:47">
      <c r="AT30788" s="690"/>
      <c r="AU30788" s="690"/>
    </row>
    <row r="30789" spans="46:47">
      <c r="AT30789" s="690"/>
      <c r="AU30789" s="690"/>
    </row>
    <row r="30790" spans="46:47">
      <c r="AT30790" s="690"/>
      <c r="AU30790" s="690"/>
    </row>
    <row r="30791" spans="46:47">
      <c r="AT30791" s="690"/>
      <c r="AU30791" s="690"/>
    </row>
    <row r="30792" spans="46:47">
      <c r="AT30792" s="690"/>
      <c r="AU30792" s="690"/>
    </row>
    <row r="30793" spans="46:47">
      <c r="AT30793" s="690"/>
      <c r="AU30793" s="690"/>
    </row>
    <row r="30794" spans="46:47">
      <c r="AT30794" s="690"/>
      <c r="AU30794" s="690"/>
    </row>
    <row r="30795" spans="46:47">
      <c r="AT30795" s="690"/>
      <c r="AU30795" s="690"/>
    </row>
    <row r="30796" spans="46:47">
      <c r="AT30796" s="690"/>
      <c r="AU30796" s="690"/>
    </row>
    <row r="30797" spans="46:47">
      <c r="AT30797" s="690"/>
      <c r="AU30797" s="690"/>
    </row>
    <row r="30798" spans="46:47">
      <c r="AT30798" s="690"/>
      <c r="AU30798" s="690"/>
    </row>
    <row r="30799" spans="46:47">
      <c r="AT30799" s="690"/>
      <c r="AU30799" s="690"/>
    </row>
    <row r="30800" spans="46:47">
      <c r="AT30800" s="690"/>
      <c r="AU30800" s="690"/>
    </row>
    <row r="30801" spans="46:47">
      <c r="AT30801" s="690"/>
      <c r="AU30801" s="690"/>
    </row>
    <row r="30802" spans="46:47">
      <c r="AT30802" s="690"/>
      <c r="AU30802" s="690"/>
    </row>
    <row r="30803" spans="46:47">
      <c r="AT30803" s="690"/>
      <c r="AU30803" s="690"/>
    </row>
    <row r="30804" spans="46:47">
      <c r="AT30804" s="690"/>
      <c r="AU30804" s="690"/>
    </row>
    <row r="30805" spans="46:47">
      <c r="AT30805" s="690"/>
      <c r="AU30805" s="690"/>
    </row>
    <row r="30806" spans="46:47">
      <c r="AT30806" s="690"/>
      <c r="AU30806" s="690"/>
    </row>
    <row r="30807" spans="46:47">
      <c r="AT30807" s="690"/>
      <c r="AU30807" s="690"/>
    </row>
    <row r="30808" spans="46:47">
      <c r="AT30808" s="690"/>
      <c r="AU30808" s="690"/>
    </row>
    <row r="30809" spans="46:47">
      <c r="AT30809" s="690"/>
      <c r="AU30809" s="690"/>
    </row>
    <row r="30810" spans="46:47">
      <c r="AT30810" s="690"/>
      <c r="AU30810" s="690"/>
    </row>
    <row r="30811" spans="46:47">
      <c r="AT30811" s="690"/>
      <c r="AU30811" s="690"/>
    </row>
    <row r="30812" spans="46:47">
      <c r="AT30812" s="690"/>
      <c r="AU30812" s="690"/>
    </row>
    <row r="30813" spans="46:47">
      <c r="AT30813" s="690"/>
      <c r="AU30813" s="690"/>
    </row>
    <row r="30814" spans="46:47">
      <c r="AT30814" s="690"/>
      <c r="AU30814" s="690"/>
    </row>
    <row r="30815" spans="46:47">
      <c r="AT30815" s="690"/>
      <c r="AU30815" s="690"/>
    </row>
    <row r="30816" spans="46:47">
      <c r="AT30816" s="690"/>
      <c r="AU30816" s="690"/>
    </row>
    <row r="30817" spans="46:47">
      <c r="AT30817" s="690"/>
      <c r="AU30817" s="690"/>
    </row>
    <row r="30818" spans="46:47">
      <c r="AT30818" s="690"/>
      <c r="AU30818" s="690"/>
    </row>
    <row r="30819" spans="46:47">
      <c r="AT30819" s="690"/>
      <c r="AU30819" s="690"/>
    </row>
    <row r="30820" spans="46:47">
      <c r="AT30820" s="690"/>
      <c r="AU30820" s="690"/>
    </row>
    <row r="30821" spans="46:47">
      <c r="AT30821" s="690"/>
      <c r="AU30821" s="690"/>
    </row>
    <row r="30822" spans="46:47">
      <c r="AT30822" s="690"/>
      <c r="AU30822" s="690"/>
    </row>
    <row r="30823" spans="46:47">
      <c r="AT30823" s="690"/>
      <c r="AU30823" s="690"/>
    </row>
    <row r="30824" spans="46:47">
      <c r="AT30824" s="690"/>
      <c r="AU30824" s="690"/>
    </row>
    <row r="30825" spans="46:47">
      <c r="AT30825" s="690"/>
      <c r="AU30825" s="690"/>
    </row>
    <row r="30826" spans="46:47">
      <c r="AT30826" s="690"/>
      <c r="AU30826" s="690"/>
    </row>
    <row r="30827" spans="46:47">
      <c r="AT30827" s="690"/>
      <c r="AU30827" s="690"/>
    </row>
    <row r="30828" spans="46:47">
      <c r="AT30828" s="690"/>
      <c r="AU30828" s="690"/>
    </row>
    <row r="30829" spans="46:47">
      <c r="AT30829" s="690"/>
      <c r="AU30829" s="690"/>
    </row>
    <row r="30830" spans="46:47">
      <c r="AT30830" s="690"/>
      <c r="AU30830" s="690"/>
    </row>
    <row r="30831" spans="46:47">
      <c r="AT30831" s="690"/>
      <c r="AU30831" s="690"/>
    </row>
    <row r="30832" spans="46:47">
      <c r="AT30832" s="690"/>
      <c r="AU30832" s="690"/>
    </row>
    <row r="30833" spans="46:47">
      <c r="AT30833" s="690"/>
      <c r="AU30833" s="690"/>
    </row>
    <row r="30834" spans="46:47">
      <c r="AT30834" s="690"/>
      <c r="AU30834" s="690"/>
    </row>
    <row r="30835" spans="46:47">
      <c r="AT30835" s="690"/>
      <c r="AU30835" s="690"/>
    </row>
    <row r="30836" spans="46:47">
      <c r="AT30836" s="690"/>
      <c r="AU30836" s="690"/>
    </row>
    <row r="30837" spans="46:47">
      <c r="AT30837" s="690"/>
      <c r="AU30837" s="690"/>
    </row>
    <row r="30838" spans="46:47">
      <c r="AT30838" s="690"/>
      <c r="AU30838" s="690"/>
    </row>
    <row r="30839" spans="46:47">
      <c r="AT30839" s="690"/>
      <c r="AU30839" s="690"/>
    </row>
    <row r="30840" spans="46:47">
      <c r="AT30840" s="690"/>
      <c r="AU30840" s="690"/>
    </row>
    <row r="30841" spans="46:47">
      <c r="AT30841" s="690"/>
      <c r="AU30841" s="690"/>
    </row>
    <row r="30842" spans="46:47">
      <c r="AT30842" s="690"/>
      <c r="AU30842" s="690"/>
    </row>
    <row r="30843" spans="46:47">
      <c r="AT30843" s="690"/>
      <c r="AU30843" s="690"/>
    </row>
    <row r="30844" spans="46:47">
      <c r="AT30844" s="690"/>
      <c r="AU30844" s="690"/>
    </row>
    <row r="30845" spans="46:47">
      <c r="AT30845" s="690"/>
      <c r="AU30845" s="690"/>
    </row>
    <row r="30846" spans="46:47">
      <c r="AT30846" s="690"/>
      <c r="AU30846" s="690"/>
    </row>
    <row r="30847" spans="46:47">
      <c r="AT30847" s="690"/>
      <c r="AU30847" s="690"/>
    </row>
    <row r="30848" spans="46:47">
      <c r="AT30848" s="690"/>
      <c r="AU30848" s="690"/>
    </row>
    <row r="30849" spans="46:47">
      <c r="AT30849" s="690"/>
      <c r="AU30849" s="690"/>
    </row>
    <row r="30850" spans="46:47">
      <c r="AT30850" s="690"/>
      <c r="AU30850" s="690"/>
    </row>
    <row r="30851" spans="46:47">
      <c r="AT30851" s="690"/>
      <c r="AU30851" s="690"/>
    </row>
    <row r="30852" spans="46:47">
      <c r="AT30852" s="690"/>
      <c r="AU30852" s="690"/>
    </row>
    <row r="30853" spans="46:47">
      <c r="AT30853" s="690"/>
      <c r="AU30853" s="690"/>
    </row>
    <row r="30854" spans="46:47">
      <c r="AT30854" s="690"/>
      <c r="AU30854" s="690"/>
    </row>
    <row r="30855" spans="46:47">
      <c r="AT30855" s="690"/>
      <c r="AU30855" s="690"/>
    </row>
    <row r="30856" spans="46:47">
      <c r="AT30856" s="690"/>
      <c r="AU30856" s="690"/>
    </row>
    <row r="30857" spans="46:47">
      <c r="AT30857" s="690"/>
      <c r="AU30857" s="690"/>
    </row>
    <row r="30858" spans="46:47">
      <c r="AT30858" s="690"/>
      <c r="AU30858" s="690"/>
    </row>
    <row r="30859" spans="46:47">
      <c r="AT30859" s="690"/>
      <c r="AU30859" s="690"/>
    </row>
    <row r="30860" spans="46:47">
      <c r="AT30860" s="690"/>
      <c r="AU30860" s="690"/>
    </row>
    <row r="30861" spans="46:47">
      <c r="AT30861" s="690"/>
      <c r="AU30861" s="690"/>
    </row>
    <row r="30862" spans="46:47">
      <c r="AT30862" s="690"/>
      <c r="AU30862" s="690"/>
    </row>
    <row r="30863" spans="46:47">
      <c r="AT30863" s="690"/>
      <c r="AU30863" s="690"/>
    </row>
    <row r="30864" spans="46:47">
      <c r="AT30864" s="690"/>
      <c r="AU30864" s="690"/>
    </row>
    <row r="30865" spans="46:47">
      <c r="AT30865" s="690"/>
      <c r="AU30865" s="690"/>
    </row>
    <row r="30866" spans="46:47">
      <c r="AT30866" s="690"/>
      <c r="AU30866" s="690"/>
    </row>
    <row r="30867" spans="46:47">
      <c r="AT30867" s="690"/>
      <c r="AU30867" s="690"/>
    </row>
    <row r="30868" spans="46:47">
      <c r="AT30868" s="690"/>
      <c r="AU30868" s="690"/>
    </row>
    <row r="30869" spans="46:47">
      <c r="AT30869" s="690"/>
      <c r="AU30869" s="690"/>
    </row>
    <row r="30870" spans="46:47">
      <c r="AT30870" s="690"/>
      <c r="AU30870" s="690"/>
    </row>
    <row r="30871" spans="46:47">
      <c r="AT30871" s="690"/>
      <c r="AU30871" s="690"/>
    </row>
    <row r="30872" spans="46:47">
      <c r="AT30872" s="690"/>
      <c r="AU30872" s="690"/>
    </row>
    <row r="30873" spans="46:47">
      <c r="AT30873" s="690"/>
      <c r="AU30873" s="690"/>
    </row>
    <row r="30874" spans="46:47">
      <c r="AT30874" s="690"/>
      <c r="AU30874" s="690"/>
    </row>
    <row r="30875" spans="46:47">
      <c r="AT30875" s="690"/>
      <c r="AU30875" s="690"/>
    </row>
    <row r="30876" spans="46:47">
      <c r="AT30876" s="690"/>
      <c r="AU30876" s="690"/>
    </row>
    <row r="30877" spans="46:47">
      <c r="AT30877" s="690"/>
      <c r="AU30877" s="690"/>
    </row>
    <row r="30878" spans="46:47">
      <c r="AT30878" s="690"/>
      <c r="AU30878" s="690"/>
    </row>
    <row r="30879" spans="46:47">
      <c r="AT30879" s="690"/>
      <c r="AU30879" s="690"/>
    </row>
    <row r="30880" spans="46:47">
      <c r="AT30880" s="690"/>
      <c r="AU30880" s="690"/>
    </row>
    <row r="30881" spans="46:47">
      <c r="AT30881" s="690"/>
      <c r="AU30881" s="690"/>
    </row>
    <row r="30882" spans="46:47">
      <c r="AT30882" s="690"/>
      <c r="AU30882" s="690"/>
    </row>
    <row r="30883" spans="46:47">
      <c r="AT30883" s="690"/>
      <c r="AU30883" s="690"/>
    </row>
    <row r="30884" spans="46:47">
      <c r="AT30884" s="690"/>
      <c r="AU30884" s="690"/>
    </row>
    <row r="30885" spans="46:47">
      <c r="AT30885" s="690"/>
      <c r="AU30885" s="690"/>
    </row>
    <row r="30886" spans="46:47">
      <c r="AT30886" s="690"/>
      <c r="AU30886" s="690"/>
    </row>
    <row r="30887" spans="46:47">
      <c r="AT30887" s="690"/>
      <c r="AU30887" s="690"/>
    </row>
    <row r="30888" spans="46:47">
      <c r="AT30888" s="690"/>
      <c r="AU30888" s="690"/>
    </row>
    <row r="30889" spans="46:47">
      <c r="AT30889" s="690"/>
      <c r="AU30889" s="690"/>
    </row>
    <row r="30890" spans="46:47">
      <c r="AT30890" s="690"/>
      <c r="AU30890" s="690"/>
    </row>
    <row r="30891" spans="46:47">
      <c r="AT30891" s="690"/>
      <c r="AU30891" s="690"/>
    </row>
    <row r="30892" spans="46:47">
      <c r="AT30892" s="690"/>
      <c r="AU30892" s="690"/>
    </row>
    <row r="30893" spans="46:47">
      <c r="AT30893" s="690"/>
      <c r="AU30893" s="690"/>
    </row>
    <row r="30894" spans="46:47">
      <c r="AT30894" s="690"/>
      <c r="AU30894" s="690"/>
    </row>
    <row r="30895" spans="46:47">
      <c r="AT30895" s="690"/>
      <c r="AU30895" s="690"/>
    </row>
    <row r="30896" spans="46:47">
      <c r="AT30896" s="690"/>
      <c r="AU30896" s="690"/>
    </row>
    <row r="30897" spans="46:47">
      <c r="AT30897" s="690"/>
      <c r="AU30897" s="690"/>
    </row>
    <row r="30898" spans="46:47">
      <c r="AT30898" s="690"/>
      <c r="AU30898" s="690"/>
    </row>
    <row r="30899" spans="46:47">
      <c r="AT30899" s="690"/>
      <c r="AU30899" s="690"/>
    </row>
    <row r="30900" spans="46:47">
      <c r="AT30900" s="690"/>
      <c r="AU30900" s="690"/>
    </row>
    <row r="30901" spans="46:47">
      <c r="AT30901" s="690"/>
      <c r="AU30901" s="690"/>
    </row>
    <row r="30902" spans="46:47">
      <c r="AT30902" s="690"/>
      <c r="AU30902" s="690"/>
    </row>
    <row r="30903" spans="46:47">
      <c r="AT30903" s="690"/>
      <c r="AU30903" s="690"/>
    </row>
    <row r="30904" spans="46:47">
      <c r="AT30904" s="690"/>
      <c r="AU30904" s="690"/>
    </row>
    <row r="30905" spans="46:47">
      <c r="AT30905" s="690"/>
      <c r="AU30905" s="690"/>
    </row>
    <row r="30906" spans="46:47">
      <c r="AT30906" s="690"/>
      <c r="AU30906" s="690"/>
    </row>
    <row r="30907" spans="46:47">
      <c r="AT30907" s="690"/>
      <c r="AU30907" s="690"/>
    </row>
    <row r="30908" spans="46:47">
      <c r="AT30908" s="690"/>
      <c r="AU30908" s="690"/>
    </row>
    <row r="30909" spans="46:47">
      <c r="AT30909" s="690"/>
      <c r="AU30909" s="690"/>
    </row>
    <row r="30910" spans="46:47">
      <c r="AT30910" s="690"/>
      <c r="AU30910" s="690"/>
    </row>
    <row r="30911" spans="46:47">
      <c r="AT30911" s="690"/>
      <c r="AU30911" s="690"/>
    </row>
    <row r="30912" spans="46:47">
      <c r="AT30912" s="690"/>
      <c r="AU30912" s="690"/>
    </row>
    <row r="30913" spans="46:47">
      <c r="AT30913" s="690"/>
      <c r="AU30913" s="690"/>
    </row>
    <row r="30914" spans="46:47">
      <c r="AT30914" s="690"/>
      <c r="AU30914" s="690"/>
    </row>
    <row r="30915" spans="46:47">
      <c r="AT30915" s="690"/>
      <c r="AU30915" s="690"/>
    </row>
    <row r="30916" spans="46:47">
      <c r="AT30916" s="690"/>
      <c r="AU30916" s="690"/>
    </row>
    <row r="30917" spans="46:47">
      <c r="AT30917" s="690"/>
      <c r="AU30917" s="690"/>
    </row>
    <row r="30918" spans="46:47">
      <c r="AT30918" s="690"/>
      <c r="AU30918" s="690"/>
    </row>
    <row r="30919" spans="46:47">
      <c r="AT30919" s="690"/>
      <c r="AU30919" s="690"/>
    </row>
    <row r="30920" spans="46:47">
      <c r="AT30920" s="690"/>
      <c r="AU30920" s="690"/>
    </row>
    <row r="30921" spans="46:47">
      <c r="AT30921" s="690"/>
      <c r="AU30921" s="690"/>
    </row>
    <row r="30922" spans="46:47">
      <c r="AT30922" s="690"/>
      <c r="AU30922" s="690"/>
    </row>
    <row r="30923" spans="46:47">
      <c r="AT30923" s="690"/>
      <c r="AU30923" s="690"/>
    </row>
    <row r="30924" spans="46:47">
      <c r="AT30924" s="690"/>
      <c r="AU30924" s="690"/>
    </row>
    <row r="30925" spans="46:47">
      <c r="AT30925" s="690"/>
      <c r="AU30925" s="690"/>
    </row>
    <row r="30926" spans="46:47">
      <c r="AT30926" s="690"/>
      <c r="AU30926" s="690"/>
    </row>
    <row r="30927" spans="46:47">
      <c r="AT30927" s="690"/>
      <c r="AU30927" s="690"/>
    </row>
    <row r="30928" spans="46:47">
      <c r="AT30928" s="690"/>
      <c r="AU30928" s="690"/>
    </row>
    <row r="30929" spans="46:47">
      <c r="AT30929" s="690"/>
      <c r="AU30929" s="690"/>
    </row>
    <row r="30930" spans="46:47">
      <c r="AT30930" s="690"/>
      <c r="AU30930" s="690"/>
    </row>
    <row r="30931" spans="46:47">
      <c r="AT30931" s="690"/>
      <c r="AU30931" s="690"/>
    </row>
    <row r="30932" spans="46:47">
      <c r="AT30932" s="690"/>
      <c r="AU30932" s="690"/>
    </row>
    <row r="30933" spans="46:47">
      <c r="AT30933" s="690"/>
      <c r="AU30933" s="690"/>
    </row>
    <row r="30934" spans="46:47">
      <c r="AT30934" s="690"/>
      <c r="AU30934" s="690"/>
    </row>
    <row r="30935" spans="46:47">
      <c r="AT30935" s="690"/>
      <c r="AU30935" s="690"/>
    </row>
    <row r="30936" spans="46:47">
      <c r="AT30936" s="690"/>
      <c r="AU30936" s="690"/>
    </row>
    <row r="30937" spans="46:47">
      <c r="AT30937" s="690"/>
      <c r="AU30937" s="690"/>
    </row>
    <row r="30938" spans="46:47">
      <c r="AT30938" s="690"/>
      <c r="AU30938" s="690"/>
    </row>
    <row r="30939" spans="46:47">
      <c r="AT30939" s="690"/>
      <c r="AU30939" s="690"/>
    </row>
    <row r="30940" spans="46:47">
      <c r="AT30940" s="690"/>
      <c r="AU30940" s="690"/>
    </row>
    <row r="30941" spans="46:47">
      <c r="AT30941" s="690"/>
      <c r="AU30941" s="690"/>
    </row>
    <row r="30942" spans="46:47">
      <c r="AT30942" s="690"/>
      <c r="AU30942" s="690"/>
    </row>
    <row r="30943" spans="46:47">
      <c r="AT30943" s="690"/>
      <c r="AU30943" s="690"/>
    </row>
    <row r="30944" spans="46:47">
      <c r="AT30944" s="690"/>
      <c r="AU30944" s="690"/>
    </row>
    <row r="30945" spans="46:47">
      <c r="AT30945" s="690"/>
      <c r="AU30945" s="690"/>
    </row>
    <row r="30946" spans="46:47">
      <c r="AT30946" s="690"/>
      <c r="AU30946" s="690"/>
    </row>
    <row r="30947" spans="46:47">
      <c r="AT30947" s="690"/>
      <c r="AU30947" s="690"/>
    </row>
    <row r="30948" spans="46:47">
      <c r="AT30948" s="690"/>
      <c r="AU30948" s="690"/>
    </row>
    <row r="30949" spans="46:47">
      <c r="AT30949" s="690"/>
      <c r="AU30949" s="690"/>
    </row>
    <row r="30950" spans="46:47">
      <c r="AT30950" s="690"/>
      <c r="AU30950" s="690"/>
    </row>
    <row r="30951" spans="46:47">
      <c r="AT30951" s="690"/>
      <c r="AU30951" s="690"/>
    </row>
    <row r="30952" spans="46:47">
      <c r="AT30952" s="690"/>
      <c r="AU30952" s="690"/>
    </row>
    <row r="30953" spans="46:47">
      <c r="AT30953" s="690"/>
      <c r="AU30953" s="690"/>
    </row>
    <row r="30954" spans="46:47">
      <c r="AT30954" s="690"/>
      <c r="AU30954" s="690"/>
    </row>
    <row r="30955" spans="46:47">
      <c r="AT30955" s="690"/>
      <c r="AU30955" s="690"/>
    </row>
    <row r="30956" spans="46:47">
      <c r="AT30956" s="690"/>
      <c r="AU30956" s="690"/>
    </row>
    <row r="30957" spans="46:47">
      <c r="AT30957" s="690"/>
      <c r="AU30957" s="690"/>
    </row>
    <row r="30958" spans="46:47">
      <c r="AT30958" s="690"/>
      <c r="AU30958" s="690"/>
    </row>
    <row r="30959" spans="46:47">
      <c r="AT30959" s="690"/>
      <c r="AU30959" s="690"/>
    </row>
    <row r="30960" spans="46:47">
      <c r="AT30960" s="690"/>
      <c r="AU30960" s="690"/>
    </row>
    <row r="30961" spans="46:47">
      <c r="AT30961" s="690"/>
      <c r="AU30961" s="690"/>
    </row>
    <row r="30962" spans="46:47">
      <c r="AT30962" s="690"/>
      <c r="AU30962" s="690"/>
    </row>
    <row r="30963" spans="46:47">
      <c r="AT30963" s="690"/>
      <c r="AU30963" s="690"/>
    </row>
    <row r="30964" spans="46:47">
      <c r="AT30964" s="690"/>
      <c r="AU30964" s="690"/>
    </row>
    <row r="30965" spans="46:47">
      <c r="AT30965" s="690"/>
      <c r="AU30965" s="690"/>
    </row>
    <row r="30966" spans="46:47">
      <c r="AT30966" s="690"/>
      <c r="AU30966" s="690"/>
    </row>
    <row r="30967" spans="46:47">
      <c r="AT30967" s="690"/>
      <c r="AU30967" s="690"/>
    </row>
    <row r="30968" spans="46:47">
      <c r="AT30968" s="690"/>
      <c r="AU30968" s="690"/>
    </row>
    <row r="30969" spans="46:47">
      <c r="AT30969" s="690"/>
      <c r="AU30969" s="690"/>
    </row>
    <row r="30970" spans="46:47">
      <c r="AT30970" s="690"/>
      <c r="AU30970" s="690"/>
    </row>
    <row r="30971" spans="46:47">
      <c r="AT30971" s="690"/>
      <c r="AU30971" s="690"/>
    </row>
    <row r="30972" spans="46:47">
      <c r="AT30972" s="690"/>
      <c r="AU30972" s="690"/>
    </row>
    <row r="30973" spans="46:47">
      <c r="AT30973" s="690"/>
      <c r="AU30973" s="690"/>
    </row>
    <row r="30974" spans="46:47">
      <c r="AT30974" s="690"/>
      <c r="AU30974" s="690"/>
    </row>
    <row r="30975" spans="46:47">
      <c r="AT30975" s="690"/>
      <c r="AU30975" s="690"/>
    </row>
    <row r="30976" spans="46:47">
      <c r="AT30976" s="690"/>
      <c r="AU30976" s="690"/>
    </row>
    <row r="30977" spans="46:47">
      <c r="AT30977" s="690"/>
      <c r="AU30977" s="690"/>
    </row>
    <row r="30978" spans="46:47">
      <c r="AT30978" s="690"/>
      <c r="AU30978" s="690"/>
    </row>
    <row r="30979" spans="46:47">
      <c r="AT30979" s="690"/>
      <c r="AU30979" s="690"/>
    </row>
    <row r="30980" spans="46:47">
      <c r="AT30980" s="690"/>
      <c r="AU30980" s="690"/>
    </row>
    <row r="30981" spans="46:47">
      <c r="AT30981" s="690"/>
      <c r="AU30981" s="690"/>
    </row>
    <row r="30982" spans="46:47">
      <c r="AT30982" s="690"/>
      <c r="AU30982" s="690"/>
    </row>
    <row r="30983" spans="46:47">
      <c r="AT30983" s="690"/>
      <c r="AU30983" s="690"/>
    </row>
    <row r="30984" spans="46:47">
      <c r="AT30984" s="690"/>
      <c r="AU30984" s="690"/>
    </row>
    <row r="30985" spans="46:47">
      <c r="AT30985" s="690"/>
      <c r="AU30985" s="690"/>
    </row>
    <row r="30986" spans="46:47">
      <c r="AT30986" s="690"/>
      <c r="AU30986" s="690"/>
    </row>
    <row r="30987" spans="46:47">
      <c r="AT30987" s="690"/>
      <c r="AU30987" s="690"/>
    </row>
    <row r="30988" spans="46:47">
      <c r="AT30988" s="690"/>
      <c r="AU30988" s="690"/>
    </row>
    <row r="30989" spans="46:47">
      <c r="AT30989" s="690"/>
      <c r="AU30989" s="690"/>
    </row>
    <row r="30990" spans="46:47">
      <c r="AT30990" s="690"/>
      <c r="AU30990" s="690"/>
    </row>
    <row r="30991" spans="46:47">
      <c r="AT30991" s="690"/>
      <c r="AU30991" s="690"/>
    </row>
    <row r="30992" spans="46:47">
      <c r="AT30992" s="690"/>
      <c r="AU30992" s="690"/>
    </row>
    <row r="30993" spans="46:47">
      <c r="AT30993" s="690"/>
      <c r="AU30993" s="690"/>
    </row>
    <row r="30994" spans="46:47">
      <c r="AT30994" s="690"/>
      <c r="AU30994" s="690"/>
    </row>
    <row r="30995" spans="46:47">
      <c r="AT30995" s="690"/>
      <c r="AU30995" s="690"/>
    </row>
    <row r="30996" spans="46:47">
      <c r="AT30996" s="690"/>
      <c r="AU30996" s="690"/>
    </row>
    <row r="30997" spans="46:47">
      <c r="AT30997" s="690"/>
      <c r="AU30997" s="690"/>
    </row>
    <row r="30998" spans="46:47">
      <c r="AT30998" s="690"/>
      <c r="AU30998" s="690"/>
    </row>
    <row r="30999" spans="46:47">
      <c r="AT30999" s="690"/>
      <c r="AU30999" s="690"/>
    </row>
    <row r="31000" spans="46:47">
      <c r="AT31000" s="690"/>
      <c r="AU31000" s="690"/>
    </row>
    <row r="31001" spans="46:47">
      <c r="AT31001" s="690"/>
      <c r="AU31001" s="690"/>
    </row>
    <row r="31002" spans="46:47">
      <c r="AT31002" s="690"/>
      <c r="AU31002" s="690"/>
    </row>
    <row r="31003" spans="46:47">
      <c r="AT31003" s="690"/>
      <c r="AU31003" s="690"/>
    </row>
    <row r="31004" spans="46:47">
      <c r="AT31004" s="690"/>
      <c r="AU31004" s="690"/>
    </row>
    <row r="31005" spans="46:47">
      <c r="AT31005" s="690"/>
      <c r="AU31005" s="690"/>
    </row>
    <row r="31006" spans="46:47">
      <c r="AT31006" s="690"/>
      <c r="AU31006" s="690"/>
    </row>
    <row r="31007" spans="46:47">
      <c r="AT31007" s="690"/>
      <c r="AU31007" s="690"/>
    </row>
    <row r="31008" spans="46:47">
      <c r="AT31008" s="690"/>
      <c r="AU31008" s="690"/>
    </row>
    <row r="31009" spans="46:47">
      <c r="AT31009" s="690"/>
      <c r="AU31009" s="690"/>
    </row>
    <row r="31010" spans="46:47">
      <c r="AT31010" s="690"/>
      <c r="AU31010" s="690"/>
    </row>
    <row r="31011" spans="46:47">
      <c r="AT31011" s="690"/>
      <c r="AU31011" s="690"/>
    </row>
    <row r="31012" spans="46:47">
      <c r="AT31012" s="690"/>
      <c r="AU31012" s="690"/>
    </row>
    <row r="31013" spans="46:47">
      <c r="AT31013" s="690"/>
      <c r="AU31013" s="690"/>
    </row>
    <row r="31014" spans="46:47">
      <c r="AT31014" s="690"/>
      <c r="AU31014" s="690"/>
    </row>
    <row r="31015" spans="46:47">
      <c r="AT31015" s="690"/>
      <c r="AU31015" s="690"/>
    </row>
    <row r="31016" spans="46:47">
      <c r="AT31016" s="690"/>
      <c r="AU31016" s="690"/>
    </row>
    <row r="31017" spans="46:47">
      <c r="AT31017" s="690"/>
      <c r="AU31017" s="690"/>
    </row>
    <row r="31018" spans="46:47">
      <c r="AT31018" s="690"/>
      <c r="AU31018" s="690"/>
    </row>
    <row r="31019" spans="46:47">
      <c r="AT31019" s="690"/>
      <c r="AU31019" s="690"/>
    </row>
    <row r="31020" spans="46:47">
      <c r="AT31020" s="690"/>
      <c r="AU31020" s="690"/>
    </row>
    <row r="31021" spans="46:47">
      <c r="AT31021" s="690"/>
      <c r="AU31021" s="690"/>
    </row>
    <row r="31022" spans="46:47">
      <c r="AT31022" s="690"/>
      <c r="AU31022" s="690"/>
    </row>
    <row r="31023" spans="46:47">
      <c r="AT31023" s="690"/>
      <c r="AU31023" s="690"/>
    </row>
    <row r="31024" spans="46:47">
      <c r="AT31024" s="690"/>
      <c r="AU31024" s="690"/>
    </row>
    <row r="31025" spans="46:47">
      <c r="AT31025" s="690"/>
      <c r="AU31025" s="690"/>
    </row>
    <row r="31026" spans="46:47">
      <c r="AT31026" s="690"/>
      <c r="AU31026" s="690"/>
    </row>
    <row r="31027" spans="46:47">
      <c r="AT31027" s="690"/>
      <c r="AU31027" s="690"/>
    </row>
    <row r="31028" spans="46:47">
      <c r="AT31028" s="690"/>
      <c r="AU31028" s="690"/>
    </row>
    <row r="31029" spans="46:47">
      <c r="AT31029" s="690"/>
      <c r="AU31029" s="690"/>
    </row>
    <row r="31030" spans="46:47">
      <c r="AT31030" s="690"/>
      <c r="AU31030" s="690"/>
    </row>
    <row r="31031" spans="46:47">
      <c r="AT31031" s="690"/>
      <c r="AU31031" s="690"/>
    </row>
    <row r="31032" spans="46:47">
      <c r="AT31032" s="690"/>
      <c r="AU31032" s="690"/>
    </row>
    <row r="31033" spans="46:47">
      <c r="AT31033" s="690"/>
      <c r="AU31033" s="690"/>
    </row>
    <row r="31034" spans="46:47">
      <c r="AT31034" s="690"/>
      <c r="AU31034" s="690"/>
    </row>
    <row r="31035" spans="46:47">
      <c r="AT31035" s="690"/>
      <c r="AU31035" s="690"/>
    </row>
    <row r="31036" spans="46:47">
      <c r="AT31036" s="690"/>
      <c r="AU31036" s="690"/>
    </row>
    <row r="31037" spans="46:47">
      <c r="AT31037" s="690"/>
      <c r="AU31037" s="690"/>
    </row>
    <row r="31038" spans="46:47">
      <c r="AT31038" s="690"/>
      <c r="AU31038" s="690"/>
    </row>
    <row r="31039" spans="46:47">
      <c r="AT31039" s="690"/>
      <c r="AU31039" s="690"/>
    </row>
    <row r="31040" spans="46:47">
      <c r="AT31040" s="690"/>
      <c r="AU31040" s="690"/>
    </row>
    <row r="31041" spans="46:47">
      <c r="AT31041" s="690"/>
      <c r="AU31041" s="690"/>
    </row>
    <row r="31042" spans="46:47">
      <c r="AT31042" s="690"/>
      <c r="AU31042" s="690"/>
    </row>
    <row r="31043" spans="46:47">
      <c r="AT31043" s="690"/>
      <c r="AU31043" s="690"/>
    </row>
    <row r="31044" spans="46:47">
      <c r="AT31044" s="690"/>
      <c r="AU31044" s="690"/>
    </row>
    <row r="31045" spans="46:47">
      <c r="AT31045" s="690"/>
      <c r="AU31045" s="690"/>
    </row>
    <row r="31046" spans="46:47">
      <c r="AT31046" s="690"/>
      <c r="AU31046" s="690"/>
    </row>
    <row r="31047" spans="46:47">
      <c r="AT31047" s="690"/>
      <c r="AU31047" s="690"/>
    </row>
    <row r="31048" spans="46:47">
      <c r="AT31048" s="690"/>
      <c r="AU31048" s="690"/>
    </row>
    <row r="31049" spans="46:47">
      <c r="AT31049" s="690"/>
      <c r="AU31049" s="690"/>
    </row>
    <row r="31050" spans="46:47">
      <c r="AT31050" s="690"/>
      <c r="AU31050" s="690"/>
    </row>
    <row r="31051" spans="46:47">
      <c r="AT31051" s="690"/>
      <c r="AU31051" s="690"/>
    </row>
    <row r="31052" spans="46:47">
      <c r="AT31052" s="690"/>
      <c r="AU31052" s="690"/>
    </row>
    <row r="31053" spans="46:47">
      <c r="AT31053" s="690"/>
      <c r="AU31053" s="690"/>
    </row>
    <row r="31054" spans="46:47">
      <c r="AT31054" s="690"/>
      <c r="AU31054" s="690"/>
    </row>
    <row r="31055" spans="46:47">
      <c r="AT31055" s="690"/>
      <c r="AU31055" s="690"/>
    </row>
    <row r="31056" spans="46:47">
      <c r="AT31056" s="690"/>
      <c r="AU31056" s="690"/>
    </row>
    <row r="31057" spans="46:47">
      <c r="AT31057" s="690"/>
      <c r="AU31057" s="690"/>
    </row>
    <row r="31058" spans="46:47">
      <c r="AT31058" s="690"/>
      <c r="AU31058" s="690"/>
    </row>
    <row r="31059" spans="46:47">
      <c r="AT31059" s="690"/>
      <c r="AU31059" s="690"/>
    </row>
    <row r="31060" spans="46:47">
      <c r="AT31060" s="690"/>
      <c r="AU31060" s="690"/>
    </row>
    <row r="31061" spans="46:47">
      <c r="AT31061" s="690"/>
      <c r="AU31061" s="690"/>
    </row>
    <row r="31062" spans="46:47">
      <c r="AT31062" s="690"/>
      <c r="AU31062" s="690"/>
    </row>
    <row r="31063" spans="46:47">
      <c r="AT31063" s="690"/>
      <c r="AU31063" s="690"/>
    </row>
    <row r="31064" spans="46:47">
      <c r="AT31064" s="690"/>
      <c r="AU31064" s="690"/>
    </row>
    <row r="31065" spans="46:47">
      <c r="AT31065" s="690"/>
      <c r="AU31065" s="690"/>
    </row>
    <row r="31066" spans="46:47">
      <c r="AT31066" s="690"/>
      <c r="AU31066" s="690"/>
    </row>
    <row r="31067" spans="46:47">
      <c r="AT31067" s="690"/>
      <c r="AU31067" s="690"/>
    </row>
    <row r="31068" spans="46:47">
      <c r="AT31068" s="690"/>
      <c r="AU31068" s="690"/>
    </row>
    <row r="31069" spans="46:47">
      <c r="AT31069" s="690"/>
      <c r="AU31069" s="690"/>
    </row>
    <row r="31070" spans="46:47">
      <c r="AT31070" s="690"/>
      <c r="AU31070" s="690"/>
    </row>
    <row r="31071" spans="46:47">
      <c r="AT31071" s="690"/>
      <c r="AU31071" s="690"/>
    </row>
    <row r="31072" spans="46:47">
      <c r="AT31072" s="690"/>
      <c r="AU31072" s="690"/>
    </row>
    <row r="31073" spans="46:47">
      <c r="AT31073" s="690"/>
      <c r="AU31073" s="690"/>
    </row>
    <row r="31074" spans="46:47">
      <c r="AT31074" s="690"/>
      <c r="AU31074" s="690"/>
    </row>
    <row r="31075" spans="46:47">
      <c r="AT31075" s="690"/>
      <c r="AU31075" s="690"/>
    </row>
    <row r="31076" spans="46:47">
      <c r="AT31076" s="690"/>
      <c r="AU31076" s="690"/>
    </row>
    <row r="31077" spans="46:47">
      <c r="AT31077" s="690"/>
      <c r="AU31077" s="690"/>
    </row>
    <row r="31078" spans="46:47">
      <c r="AT31078" s="690"/>
      <c r="AU31078" s="690"/>
    </row>
    <row r="31079" spans="46:47">
      <c r="AT31079" s="690"/>
      <c r="AU31079" s="690"/>
    </row>
    <row r="31080" spans="46:47">
      <c r="AT31080" s="690"/>
      <c r="AU31080" s="690"/>
    </row>
    <row r="31081" spans="46:47">
      <c r="AT31081" s="690"/>
      <c r="AU31081" s="690"/>
    </row>
    <row r="31082" spans="46:47">
      <c r="AT31082" s="690"/>
      <c r="AU31082" s="690"/>
    </row>
    <row r="31083" spans="46:47">
      <c r="AT31083" s="690"/>
      <c r="AU31083" s="690"/>
    </row>
    <row r="31084" spans="46:47">
      <c r="AT31084" s="690"/>
      <c r="AU31084" s="690"/>
    </row>
    <row r="31085" spans="46:47">
      <c r="AT31085" s="690"/>
      <c r="AU31085" s="690"/>
    </row>
    <row r="31086" spans="46:47">
      <c r="AT31086" s="690"/>
      <c r="AU31086" s="690"/>
    </row>
    <row r="31087" spans="46:47">
      <c r="AT31087" s="690"/>
      <c r="AU31087" s="690"/>
    </row>
    <row r="31088" spans="46:47">
      <c r="AT31088" s="690"/>
      <c r="AU31088" s="690"/>
    </row>
    <row r="31089" spans="46:47">
      <c r="AT31089" s="690"/>
      <c r="AU31089" s="690"/>
    </row>
    <row r="31090" spans="46:47">
      <c r="AT31090" s="690"/>
      <c r="AU31090" s="690"/>
    </row>
    <row r="31091" spans="46:47">
      <c r="AT31091" s="690"/>
      <c r="AU31091" s="690"/>
    </row>
    <row r="31092" spans="46:47">
      <c r="AT31092" s="690"/>
      <c r="AU31092" s="690"/>
    </row>
    <row r="31093" spans="46:47">
      <c r="AT31093" s="690"/>
      <c r="AU31093" s="690"/>
    </row>
    <row r="31094" spans="46:47">
      <c r="AT31094" s="690"/>
      <c r="AU31094" s="690"/>
    </row>
    <row r="31095" spans="46:47">
      <c r="AT31095" s="690"/>
      <c r="AU31095" s="690"/>
    </row>
    <row r="31096" spans="46:47">
      <c r="AT31096" s="690"/>
      <c r="AU31096" s="690"/>
    </row>
    <row r="31097" spans="46:47">
      <c r="AT31097" s="690"/>
      <c r="AU31097" s="690"/>
    </row>
    <row r="31098" spans="46:47">
      <c r="AT31098" s="690"/>
      <c r="AU31098" s="690"/>
    </row>
    <row r="31099" spans="46:47">
      <c r="AT31099" s="690"/>
      <c r="AU31099" s="690"/>
    </row>
    <row r="31100" spans="46:47">
      <c r="AT31100" s="690"/>
      <c r="AU31100" s="690"/>
    </row>
    <row r="31101" spans="46:47">
      <c r="AT31101" s="690"/>
      <c r="AU31101" s="690"/>
    </row>
    <row r="31102" spans="46:47">
      <c r="AT31102" s="690"/>
      <c r="AU31102" s="690"/>
    </row>
    <row r="31103" spans="46:47">
      <c r="AT31103" s="690"/>
      <c r="AU31103" s="690"/>
    </row>
    <row r="31104" spans="46:47">
      <c r="AT31104" s="690"/>
      <c r="AU31104" s="690"/>
    </row>
    <row r="31105" spans="46:47">
      <c r="AT31105" s="690"/>
      <c r="AU31105" s="690"/>
    </row>
    <row r="31106" spans="46:47">
      <c r="AT31106" s="690"/>
      <c r="AU31106" s="690"/>
    </row>
    <row r="31107" spans="46:47">
      <c r="AT31107" s="690"/>
      <c r="AU31107" s="690"/>
    </row>
    <row r="31108" spans="46:47">
      <c r="AT31108" s="690"/>
      <c r="AU31108" s="690"/>
    </row>
    <row r="31109" spans="46:47">
      <c r="AT31109" s="690"/>
      <c r="AU31109" s="690"/>
    </row>
    <row r="31110" spans="46:47">
      <c r="AT31110" s="690"/>
      <c r="AU31110" s="690"/>
    </row>
    <row r="31111" spans="46:47">
      <c r="AT31111" s="690"/>
      <c r="AU31111" s="690"/>
    </row>
    <row r="31112" spans="46:47">
      <c r="AT31112" s="690"/>
      <c r="AU31112" s="690"/>
    </row>
    <row r="31113" spans="46:47">
      <c r="AT31113" s="690"/>
      <c r="AU31113" s="690"/>
    </row>
    <row r="31114" spans="46:47">
      <c r="AT31114" s="690"/>
      <c r="AU31114" s="690"/>
    </row>
    <row r="31115" spans="46:47">
      <c r="AT31115" s="690"/>
      <c r="AU31115" s="690"/>
    </row>
    <row r="31116" spans="46:47">
      <c r="AT31116" s="690"/>
      <c r="AU31116" s="690"/>
    </row>
    <row r="31117" spans="46:47">
      <c r="AT31117" s="690"/>
      <c r="AU31117" s="690"/>
    </row>
    <row r="31118" spans="46:47">
      <c r="AT31118" s="690"/>
      <c r="AU31118" s="690"/>
    </row>
    <row r="31119" spans="46:47">
      <c r="AT31119" s="690"/>
      <c r="AU31119" s="690"/>
    </row>
    <row r="31120" spans="46:47">
      <c r="AT31120" s="690"/>
      <c r="AU31120" s="690"/>
    </row>
    <row r="31121" spans="46:47">
      <c r="AT31121" s="690"/>
      <c r="AU31121" s="690"/>
    </row>
    <row r="31122" spans="46:47">
      <c r="AT31122" s="690"/>
      <c r="AU31122" s="690"/>
    </row>
    <row r="31123" spans="46:47">
      <c r="AT31123" s="690"/>
      <c r="AU31123" s="690"/>
    </row>
    <row r="31124" spans="46:47">
      <c r="AT31124" s="690"/>
      <c r="AU31124" s="690"/>
    </row>
    <row r="31125" spans="46:47">
      <c r="AT31125" s="690"/>
      <c r="AU31125" s="690"/>
    </row>
    <row r="31126" spans="46:47">
      <c r="AT31126" s="690"/>
      <c r="AU31126" s="690"/>
    </row>
    <row r="31127" spans="46:47">
      <c r="AT31127" s="690"/>
      <c r="AU31127" s="690"/>
    </row>
    <row r="31128" spans="46:47">
      <c r="AT31128" s="690"/>
      <c r="AU31128" s="690"/>
    </row>
    <row r="31129" spans="46:47">
      <c r="AT31129" s="690"/>
      <c r="AU31129" s="690"/>
    </row>
    <row r="31130" spans="46:47">
      <c r="AT31130" s="690"/>
      <c r="AU31130" s="690"/>
    </row>
    <row r="31131" spans="46:47">
      <c r="AT31131" s="690"/>
      <c r="AU31131" s="690"/>
    </row>
    <row r="31132" spans="46:47">
      <c r="AT31132" s="690"/>
      <c r="AU31132" s="690"/>
    </row>
    <row r="31133" spans="46:47">
      <c r="AT31133" s="690"/>
      <c r="AU31133" s="690"/>
    </row>
    <row r="31134" spans="46:47">
      <c r="AT31134" s="690"/>
      <c r="AU31134" s="690"/>
    </row>
    <row r="31135" spans="46:47">
      <c r="AT31135" s="690"/>
      <c r="AU31135" s="690"/>
    </row>
    <row r="31136" spans="46:47">
      <c r="AT31136" s="690"/>
      <c r="AU31136" s="690"/>
    </row>
    <row r="31137" spans="46:47">
      <c r="AT31137" s="690"/>
      <c r="AU31137" s="690"/>
    </row>
    <row r="31138" spans="46:47">
      <c r="AT31138" s="690"/>
      <c r="AU31138" s="690"/>
    </row>
    <row r="31139" spans="46:47">
      <c r="AT31139" s="690"/>
      <c r="AU31139" s="690"/>
    </row>
    <row r="31140" spans="46:47">
      <c r="AT31140" s="690"/>
      <c r="AU31140" s="690"/>
    </row>
    <row r="31141" spans="46:47">
      <c r="AT31141" s="690"/>
      <c r="AU31141" s="690"/>
    </row>
    <row r="31142" spans="46:47">
      <c r="AT31142" s="690"/>
      <c r="AU31142" s="690"/>
    </row>
    <row r="31143" spans="46:47">
      <c r="AT31143" s="690"/>
      <c r="AU31143" s="690"/>
    </row>
    <row r="31144" spans="46:47">
      <c r="AT31144" s="690"/>
      <c r="AU31144" s="690"/>
    </row>
    <row r="31145" spans="46:47">
      <c r="AT31145" s="690"/>
      <c r="AU31145" s="690"/>
    </row>
    <row r="31146" spans="46:47">
      <c r="AT31146" s="690"/>
      <c r="AU31146" s="690"/>
    </row>
    <row r="31147" spans="46:47">
      <c r="AT31147" s="690"/>
      <c r="AU31147" s="690"/>
    </row>
    <row r="31148" spans="46:47">
      <c r="AT31148" s="690"/>
      <c r="AU31148" s="690"/>
    </row>
    <row r="31149" spans="46:47">
      <c r="AT31149" s="690"/>
      <c r="AU31149" s="690"/>
    </row>
    <row r="31150" spans="46:47">
      <c r="AT31150" s="690"/>
      <c r="AU31150" s="690"/>
    </row>
    <row r="31151" spans="46:47">
      <c r="AT31151" s="690"/>
      <c r="AU31151" s="690"/>
    </row>
    <row r="31152" spans="46:47">
      <c r="AT31152" s="690"/>
      <c r="AU31152" s="690"/>
    </row>
    <row r="31153" spans="46:47">
      <c r="AT31153" s="690"/>
      <c r="AU31153" s="690"/>
    </row>
    <row r="31154" spans="46:47">
      <c r="AT31154" s="690"/>
      <c r="AU31154" s="690"/>
    </row>
    <row r="31155" spans="46:47">
      <c r="AT31155" s="690"/>
      <c r="AU31155" s="690"/>
    </row>
    <row r="31156" spans="46:47">
      <c r="AT31156" s="690"/>
      <c r="AU31156" s="690"/>
    </row>
    <row r="31157" spans="46:47">
      <c r="AT31157" s="690"/>
      <c r="AU31157" s="690"/>
    </row>
    <row r="31158" spans="46:47">
      <c r="AT31158" s="690"/>
      <c r="AU31158" s="690"/>
    </row>
    <row r="31159" spans="46:47">
      <c r="AT31159" s="690"/>
      <c r="AU31159" s="690"/>
    </row>
    <row r="31160" spans="46:47">
      <c r="AT31160" s="690"/>
      <c r="AU31160" s="690"/>
    </row>
    <row r="31161" spans="46:47">
      <c r="AT31161" s="690"/>
      <c r="AU31161" s="690"/>
    </row>
    <row r="31162" spans="46:47">
      <c r="AT31162" s="690"/>
      <c r="AU31162" s="690"/>
    </row>
    <row r="31163" spans="46:47">
      <c r="AT31163" s="690"/>
      <c r="AU31163" s="690"/>
    </row>
    <row r="31164" spans="46:47">
      <c r="AT31164" s="690"/>
      <c r="AU31164" s="690"/>
    </row>
    <row r="31165" spans="46:47">
      <c r="AT31165" s="690"/>
      <c r="AU31165" s="690"/>
    </row>
    <row r="31166" spans="46:47">
      <c r="AT31166" s="690"/>
      <c r="AU31166" s="690"/>
    </row>
    <row r="31167" spans="46:47">
      <c r="AT31167" s="690"/>
      <c r="AU31167" s="690"/>
    </row>
    <row r="31168" spans="46:47">
      <c r="AT31168" s="690"/>
      <c r="AU31168" s="690"/>
    </row>
    <row r="31169" spans="46:47">
      <c r="AT31169" s="690"/>
      <c r="AU31169" s="690"/>
    </row>
    <row r="31170" spans="46:47">
      <c r="AT31170" s="690"/>
      <c r="AU31170" s="690"/>
    </row>
    <row r="31171" spans="46:47">
      <c r="AT31171" s="690"/>
      <c r="AU31171" s="690"/>
    </row>
    <row r="31172" spans="46:47">
      <c r="AT31172" s="690"/>
      <c r="AU31172" s="690"/>
    </row>
    <row r="31173" spans="46:47">
      <c r="AT31173" s="690"/>
      <c r="AU31173" s="690"/>
    </row>
    <row r="31174" spans="46:47">
      <c r="AT31174" s="690"/>
      <c r="AU31174" s="690"/>
    </row>
    <row r="31175" spans="46:47">
      <c r="AT31175" s="690"/>
      <c r="AU31175" s="690"/>
    </row>
    <row r="31176" spans="46:47">
      <c r="AT31176" s="690"/>
      <c r="AU31176" s="690"/>
    </row>
    <row r="31177" spans="46:47">
      <c r="AT31177" s="690"/>
      <c r="AU31177" s="690"/>
    </row>
    <row r="31178" spans="46:47">
      <c r="AT31178" s="690"/>
      <c r="AU31178" s="690"/>
    </row>
    <row r="31179" spans="46:47">
      <c r="AT31179" s="690"/>
      <c r="AU31179" s="690"/>
    </row>
    <row r="31180" spans="46:47">
      <c r="AT31180" s="690"/>
      <c r="AU31180" s="690"/>
    </row>
    <row r="31181" spans="46:47">
      <c r="AT31181" s="690"/>
      <c r="AU31181" s="690"/>
    </row>
    <row r="31182" spans="46:47">
      <c r="AT31182" s="690"/>
      <c r="AU31182" s="690"/>
    </row>
    <row r="31183" spans="46:47">
      <c r="AT31183" s="690"/>
      <c r="AU31183" s="690"/>
    </row>
    <row r="31184" spans="46:47">
      <c r="AT31184" s="690"/>
      <c r="AU31184" s="690"/>
    </row>
    <row r="31185" spans="46:47">
      <c r="AT31185" s="690"/>
      <c r="AU31185" s="690"/>
    </row>
    <row r="31186" spans="46:47">
      <c r="AT31186" s="690"/>
      <c r="AU31186" s="690"/>
    </row>
    <row r="31187" spans="46:47">
      <c r="AT31187" s="690"/>
      <c r="AU31187" s="690"/>
    </row>
    <row r="31188" spans="46:47">
      <c r="AT31188" s="690"/>
      <c r="AU31188" s="690"/>
    </row>
    <row r="31189" spans="46:47">
      <c r="AT31189" s="690"/>
      <c r="AU31189" s="690"/>
    </row>
    <row r="31190" spans="46:47">
      <c r="AT31190" s="690"/>
      <c r="AU31190" s="690"/>
    </row>
    <row r="31191" spans="46:47">
      <c r="AT31191" s="690"/>
      <c r="AU31191" s="690"/>
    </row>
    <row r="31192" spans="46:47">
      <c r="AT31192" s="690"/>
      <c r="AU31192" s="690"/>
    </row>
    <row r="31193" spans="46:47">
      <c r="AT31193" s="690"/>
      <c r="AU31193" s="690"/>
    </row>
    <row r="31194" spans="46:47">
      <c r="AT31194" s="690"/>
      <c r="AU31194" s="690"/>
    </row>
    <row r="31195" spans="46:47">
      <c r="AT31195" s="690"/>
      <c r="AU31195" s="690"/>
    </row>
    <row r="31196" spans="46:47">
      <c r="AT31196" s="690"/>
      <c r="AU31196" s="690"/>
    </row>
    <row r="31197" spans="46:47">
      <c r="AT31197" s="690"/>
      <c r="AU31197" s="690"/>
    </row>
    <row r="31198" spans="46:47">
      <c r="AT31198" s="690"/>
      <c r="AU31198" s="690"/>
    </row>
    <row r="31199" spans="46:47">
      <c r="AT31199" s="690"/>
      <c r="AU31199" s="690"/>
    </row>
    <row r="31200" spans="46:47">
      <c r="AT31200" s="690"/>
      <c r="AU31200" s="690"/>
    </row>
    <row r="31201" spans="46:47">
      <c r="AT31201" s="690"/>
      <c r="AU31201" s="690"/>
    </row>
    <row r="31202" spans="46:47">
      <c r="AT31202" s="690"/>
      <c r="AU31202" s="690"/>
    </row>
    <row r="31203" spans="46:47">
      <c r="AT31203" s="690"/>
      <c r="AU31203" s="690"/>
    </row>
    <row r="31204" spans="46:47">
      <c r="AT31204" s="690"/>
      <c r="AU31204" s="690"/>
    </row>
    <row r="31205" spans="46:47">
      <c r="AT31205" s="690"/>
      <c r="AU31205" s="690"/>
    </row>
    <row r="31206" spans="46:47">
      <c r="AT31206" s="690"/>
      <c r="AU31206" s="690"/>
    </row>
    <row r="31207" spans="46:47">
      <c r="AT31207" s="690"/>
      <c r="AU31207" s="690"/>
    </row>
    <row r="31208" spans="46:47">
      <c r="AT31208" s="690"/>
      <c r="AU31208" s="690"/>
    </row>
    <row r="31209" spans="46:47">
      <c r="AT31209" s="690"/>
      <c r="AU31209" s="690"/>
    </row>
    <row r="31210" spans="46:47">
      <c r="AT31210" s="690"/>
      <c r="AU31210" s="690"/>
    </row>
    <row r="31211" spans="46:47">
      <c r="AT31211" s="690"/>
      <c r="AU31211" s="690"/>
    </row>
    <row r="31212" spans="46:47">
      <c r="AT31212" s="690"/>
      <c r="AU31212" s="690"/>
    </row>
    <row r="31213" spans="46:47">
      <c r="AT31213" s="690"/>
      <c r="AU31213" s="690"/>
    </row>
    <row r="31214" spans="46:47">
      <c r="AT31214" s="690"/>
      <c r="AU31214" s="690"/>
    </row>
    <row r="31215" spans="46:47">
      <c r="AT31215" s="690"/>
      <c r="AU31215" s="690"/>
    </row>
    <row r="31216" spans="46:47">
      <c r="AT31216" s="690"/>
      <c r="AU31216" s="690"/>
    </row>
    <row r="31217" spans="46:47">
      <c r="AT31217" s="690"/>
      <c r="AU31217" s="690"/>
    </row>
    <row r="31218" spans="46:47">
      <c r="AT31218" s="690"/>
      <c r="AU31218" s="690"/>
    </row>
    <row r="31219" spans="46:47">
      <c r="AT31219" s="690"/>
      <c r="AU31219" s="690"/>
    </row>
    <row r="31220" spans="46:47">
      <c r="AT31220" s="690"/>
      <c r="AU31220" s="690"/>
    </row>
    <row r="31221" spans="46:47">
      <c r="AT31221" s="690"/>
      <c r="AU31221" s="690"/>
    </row>
    <row r="31222" spans="46:47">
      <c r="AT31222" s="690"/>
      <c r="AU31222" s="690"/>
    </row>
    <row r="31223" spans="46:47">
      <c r="AT31223" s="690"/>
      <c r="AU31223" s="690"/>
    </row>
    <row r="31224" spans="46:47">
      <c r="AT31224" s="690"/>
      <c r="AU31224" s="690"/>
    </row>
    <row r="31225" spans="46:47">
      <c r="AT31225" s="690"/>
      <c r="AU31225" s="690"/>
    </row>
    <row r="31226" spans="46:47">
      <c r="AT31226" s="690"/>
      <c r="AU31226" s="690"/>
    </row>
    <row r="31227" spans="46:47">
      <c r="AT31227" s="690"/>
      <c r="AU31227" s="690"/>
    </row>
    <row r="31228" spans="46:47">
      <c r="AT31228" s="690"/>
      <c r="AU31228" s="690"/>
    </row>
    <row r="31229" spans="46:47">
      <c r="AT31229" s="690"/>
      <c r="AU31229" s="690"/>
    </row>
    <row r="31230" spans="46:47">
      <c r="AT31230" s="690"/>
      <c r="AU31230" s="690"/>
    </row>
    <row r="31231" spans="46:47">
      <c r="AT31231" s="690"/>
      <c r="AU31231" s="690"/>
    </row>
    <row r="31232" spans="46:47">
      <c r="AT31232" s="690"/>
      <c r="AU31232" s="690"/>
    </row>
    <row r="31233" spans="46:47">
      <c r="AT31233" s="690"/>
      <c r="AU31233" s="690"/>
    </row>
    <row r="31234" spans="46:47">
      <c r="AT31234" s="690"/>
      <c r="AU31234" s="690"/>
    </row>
    <row r="31235" spans="46:47">
      <c r="AT31235" s="690"/>
      <c r="AU31235" s="690"/>
    </row>
    <row r="31236" spans="46:47">
      <c r="AT31236" s="690"/>
      <c r="AU31236" s="690"/>
    </row>
    <row r="31237" spans="46:47">
      <c r="AT31237" s="690"/>
      <c r="AU31237" s="690"/>
    </row>
    <row r="31238" spans="46:47">
      <c r="AT31238" s="690"/>
      <c r="AU31238" s="690"/>
    </row>
    <row r="31239" spans="46:47">
      <c r="AT31239" s="690"/>
      <c r="AU31239" s="690"/>
    </row>
    <row r="31240" spans="46:47">
      <c r="AT31240" s="690"/>
      <c r="AU31240" s="690"/>
    </row>
    <row r="31241" spans="46:47">
      <c r="AT31241" s="690"/>
      <c r="AU31241" s="690"/>
    </row>
    <row r="31242" spans="46:47">
      <c r="AT31242" s="690"/>
      <c r="AU31242" s="690"/>
    </row>
    <row r="31243" spans="46:47">
      <c r="AT31243" s="690"/>
      <c r="AU31243" s="690"/>
    </row>
    <row r="31244" spans="46:47">
      <c r="AT31244" s="690"/>
      <c r="AU31244" s="690"/>
    </row>
    <row r="31245" spans="46:47">
      <c r="AT31245" s="690"/>
      <c r="AU31245" s="690"/>
    </row>
    <row r="31246" spans="46:47">
      <c r="AT31246" s="690"/>
      <c r="AU31246" s="690"/>
    </row>
    <row r="31247" spans="46:47">
      <c r="AT31247" s="690"/>
      <c r="AU31247" s="690"/>
    </row>
    <row r="31248" spans="46:47">
      <c r="AT31248" s="690"/>
      <c r="AU31248" s="690"/>
    </row>
    <row r="31249" spans="46:47">
      <c r="AT31249" s="690"/>
      <c r="AU31249" s="690"/>
    </row>
    <row r="31250" spans="46:47">
      <c r="AT31250" s="690"/>
      <c r="AU31250" s="690"/>
    </row>
    <row r="31251" spans="46:47">
      <c r="AT31251" s="690"/>
      <c r="AU31251" s="690"/>
    </row>
    <row r="31252" spans="46:47">
      <c r="AT31252" s="690"/>
      <c r="AU31252" s="690"/>
    </row>
    <row r="31253" spans="46:47">
      <c r="AT31253" s="690"/>
      <c r="AU31253" s="690"/>
    </row>
    <row r="31254" spans="46:47">
      <c r="AT31254" s="690"/>
      <c r="AU31254" s="690"/>
    </row>
    <row r="31255" spans="46:47">
      <c r="AT31255" s="690"/>
      <c r="AU31255" s="690"/>
    </row>
    <row r="31256" spans="46:47">
      <c r="AT31256" s="690"/>
      <c r="AU31256" s="690"/>
    </row>
    <row r="31257" spans="46:47">
      <c r="AT31257" s="690"/>
      <c r="AU31257" s="690"/>
    </row>
    <row r="31258" spans="46:47">
      <c r="AT31258" s="690"/>
      <c r="AU31258" s="690"/>
    </row>
    <row r="31259" spans="46:47">
      <c r="AT31259" s="690"/>
      <c r="AU31259" s="690"/>
    </row>
    <row r="31260" spans="46:47">
      <c r="AT31260" s="690"/>
      <c r="AU31260" s="690"/>
    </row>
    <row r="31261" spans="46:47">
      <c r="AT31261" s="690"/>
      <c r="AU31261" s="690"/>
    </row>
    <row r="31262" spans="46:47">
      <c r="AT31262" s="690"/>
      <c r="AU31262" s="690"/>
    </row>
    <row r="31263" spans="46:47">
      <c r="AT31263" s="690"/>
      <c r="AU31263" s="690"/>
    </row>
    <row r="31264" spans="46:47">
      <c r="AT31264" s="690"/>
      <c r="AU31264" s="690"/>
    </row>
    <row r="31265" spans="46:47">
      <c r="AT31265" s="690"/>
      <c r="AU31265" s="690"/>
    </row>
    <row r="31266" spans="46:47">
      <c r="AT31266" s="690"/>
      <c r="AU31266" s="690"/>
    </row>
    <row r="31267" spans="46:47">
      <c r="AT31267" s="690"/>
      <c r="AU31267" s="690"/>
    </row>
    <row r="31268" spans="46:47">
      <c r="AT31268" s="690"/>
      <c r="AU31268" s="690"/>
    </row>
    <row r="31269" spans="46:47">
      <c r="AT31269" s="690"/>
      <c r="AU31269" s="690"/>
    </row>
    <row r="31270" spans="46:47">
      <c r="AT31270" s="690"/>
      <c r="AU31270" s="690"/>
    </row>
    <row r="31271" spans="46:47">
      <c r="AT31271" s="690"/>
      <c r="AU31271" s="690"/>
    </row>
    <row r="31272" spans="46:47">
      <c r="AT31272" s="690"/>
      <c r="AU31272" s="690"/>
    </row>
    <row r="31273" spans="46:47">
      <c r="AT31273" s="690"/>
      <c r="AU31273" s="690"/>
    </row>
    <row r="31274" spans="46:47">
      <c r="AT31274" s="690"/>
      <c r="AU31274" s="690"/>
    </row>
    <row r="31275" spans="46:47">
      <c r="AT31275" s="690"/>
      <c r="AU31275" s="690"/>
    </row>
    <row r="31276" spans="46:47">
      <c r="AT31276" s="690"/>
      <c r="AU31276" s="690"/>
    </row>
    <row r="31277" spans="46:47">
      <c r="AT31277" s="690"/>
      <c r="AU31277" s="690"/>
    </row>
    <row r="31278" spans="46:47">
      <c r="AT31278" s="690"/>
      <c r="AU31278" s="690"/>
    </row>
    <row r="31279" spans="46:47">
      <c r="AT31279" s="690"/>
      <c r="AU31279" s="690"/>
    </row>
    <row r="31280" spans="46:47">
      <c r="AT31280" s="690"/>
      <c r="AU31280" s="690"/>
    </row>
    <row r="31281" spans="46:47">
      <c r="AT31281" s="690"/>
      <c r="AU31281" s="690"/>
    </row>
    <row r="31282" spans="46:47">
      <c r="AT31282" s="690"/>
      <c r="AU31282" s="690"/>
    </row>
    <row r="31283" spans="46:47">
      <c r="AT31283" s="690"/>
      <c r="AU31283" s="690"/>
    </row>
    <row r="31284" spans="46:47">
      <c r="AT31284" s="690"/>
      <c r="AU31284" s="690"/>
    </row>
    <row r="31285" spans="46:47">
      <c r="AT31285" s="690"/>
      <c r="AU31285" s="690"/>
    </row>
    <row r="31286" spans="46:47">
      <c r="AT31286" s="690"/>
      <c r="AU31286" s="690"/>
    </row>
    <row r="31287" spans="46:47">
      <c r="AT31287" s="690"/>
      <c r="AU31287" s="690"/>
    </row>
    <row r="31288" spans="46:47">
      <c r="AT31288" s="690"/>
      <c r="AU31288" s="690"/>
    </row>
    <row r="31289" spans="46:47">
      <c r="AT31289" s="690"/>
      <c r="AU31289" s="690"/>
    </row>
    <row r="31290" spans="46:47">
      <c r="AT31290" s="690"/>
      <c r="AU31290" s="690"/>
    </row>
    <row r="31291" spans="46:47">
      <c r="AT31291" s="690"/>
      <c r="AU31291" s="690"/>
    </row>
    <row r="31292" spans="46:47">
      <c r="AT31292" s="690"/>
      <c r="AU31292" s="690"/>
    </row>
    <row r="31293" spans="46:47">
      <c r="AT31293" s="690"/>
      <c r="AU31293" s="690"/>
    </row>
    <row r="31294" spans="46:47">
      <c r="AT31294" s="690"/>
      <c r="AU31294" s="690"/>
    </row>
    <row r="31295" spans="46:47">
      <c r="AT31295" s="690"/>
      <c r="AU31295" s="690"/>
    </row>
    <row r="31296" spans="46:47">
      <c r="AT31296" s="690"/>
      <c r="AU31296" s="690"/>
    </row>
    <row r="31297" spans="46:47">
      <c r="AT31297" s="690"/>
      <c r="AU31297" s="690"/>
    </row>
    <row r="31298" spans="46:47">
      <c r="AT31298" s="690"/>
      <c r="AU31298" s="690"/>
    </row>
    <row r="31299" spans="46:47">
      <c r="AT31299" s="690"/>
      <c r="AU31299" s="690"/>
    </row>
    <row r="31300" spans="46:47">
      <c r="AT31300" s="690"/>
      <c r="AU31300" s="690"/>
    </row>
    <row r="31301" spans="46:47">
      <c r="AT31301" s="690"/>
      <c r="AU31301" s="690"/>
    </row>
    <row r="31302" spans="46:47">
      <c r="AT31302" s="690"/>
      <c r="AU31302" s="690"/>
    </row>
    <row r="31303" spans="46:47">
      <c r="AT31303" s="690"/>
      <c r="AU31303" s="690"/>
    </row>
    <row r="31304" spans="46:47">
      <c r="AT31304" s="690"/>
      <c r="AU31304" s="690"/>
    </row>
    <row r="31305" spans="46:47">
      <c r="AT31305" s="690"/>
      <c r="AU31305" s="690"/>
    </row>
    <row r="31306" spans="46:47">
      <c r="AT31306" s="690"/>
      <c r="AU31306" s="690"/>
    </row>
    <row r="31307" spans="46:47">
      <c r="AT31307" s="690"/>
      <c r="AU31307" s="690"/>
    </row>
    <row r="31308" spans="46:47">
      <c r="AT31308" s="690"/>
      <c r="AU31308" s="690"/>
    </row>
    <row r="31309" spans="46:47">
      <c r="AT31309" s="690"/>
      <c r="AU31309" s="690"/>
    </row>
    <row r="31310" spans="46:47">
      <c r="AT31310" s="690"/>
      <c r="AU31310" s="690"/>
    </row>
    <row r="31311" spans="46:47">
      <c r="AT31311" s="690"/>
      <c r="AU31311" s="690"/>
    </row>
    <row r="31312" spans="46:47">
      <c r="AT31312" s="690"/>
      <c r="AU31312" s="690"/>
    </row>
    <row r="31313" spans="46:47">
      <c r="AT31313" s="690"/>
      <c r="AU31313" s="690"/>
    </row>
    <row r="31314" spans="46:47">
      <c r="AT31314" s="690"/>
      <c r="AU31314" s="690"/>
    </row>
    <row r="31315" spans="46:47">
      <c r="AT31315" s="690"/>
      <c r="AU31315" s="690"/>
    </row>
    <row r="31316" spans="46:47">
      <c r="AT31316" s="690"/>
      <c r="AU31316" s="690"/>
    </row>
    <row r="31317" spans="46:47">
      <c r="AT31317" s="690"/>
      <c r="AU31317" s="690"/>
    </row>
    <row r="31318" spans="46:47">
      <c r="AT31318" s="690"/>
      <c r="AU31318" s="690"/>
    </row>
    <row r="31319" spans="46:47">
      <c r="AT31319" s="690"/>
      <c r="AU31319" s="690"/>
    </row>
    <row r="31320" spans="46:47">
      <c r="AT31320" s="690"/>
      <c r="AU31320" s="690"/>
    </row>
    <row r="31321" spans="46:47">
      <c r="AT31321" s="690"/>
      <c r="AU31321" s="690"/>
    </row>
    <row r="31322" spans="46:47">
      <c r="AT31322" s="690"/>
      <c r="AU31322" s="690"/>
    </row>
    <row r="31323" spans="46:47">
      <c r="AT31323" s="690"/>
      <c r="AU31323" s="690"/>
    </row>
    <row r="31324" spans="46:47">
      <c r="AT31324" s="690"/>
      <c r="AU31324" s="690"/>
    </row>
    <row r="31325" spans="46:47">
      <c r="AT31325" s="690"/>
      <c r="AU31325" s="690"/>
    </row>
    <row r="31326" spans="46:47">
      <c r="AT31326" s="690"/>
      <c r="AU31326" s="690"/>
    </row>
    <row r="31327" spans="46:47">
      <c r="AT31327" s="690"/>
      <c r="AU31327" s="690"/>
    </row>
    <row r="31328" spans="46:47">
      <c r="AT31328" s="690"/>
      <c r="AU31328" s="690"/>
    </row>
    <row r="31329" spans="46:47">
      <c r="AT31329" s="690"/>
      <c r="AU31329" s="690"/>
    </row>
    <row r="31330" spans="46:47">
      <c r="AT31330" s="690"/>
      <c r="AU31330" s="690"/>
    </row>
    <row r="31331" spans="46:47">
      <c r="AT31331" s="690"/>
      <c r="AU31331" s="690"/>
    </row>
    <row r="31332" spans="46:47">
      <c r="AT31332" s="690"/>
      <c r="AU31332" s="690"/>
    </row>
    <row r="31333" spans="46:47">
      <c r="AT31333" s="690"/>
      <c r="AU31333" s="690"/>
    </row>
    <row r="31334" spans="46:47">
      <c r="AT31334" s="690"/>
      <c r="AU31334" s="690"/>
    </row>
    <row r="31335" spans="46:47">
      <c r="AT31335" s="690"/>
      <c r="AU31335" s="690"/>
    </row>
    <row r="31336" spans="46:47">
      <c r="AT31336" s="690"/>
      <c r="AU31336" s="690"/>
    </row>
    <row r="31337" spans="46:47">
      <c r="AT31337" s="690"/>
      <c r="AU31337" s="690"/>
    </row>
    <row r="31338" spans="46:47">
      <c r="AT31338" s="690"/>
      <c r="AU31338" s="690"/>
    </row>
    <row r="31339" spans="46:47">
      <c r="AT31339" s="690"/>
      <c r="AU31339" s="690"/>
    </row>
    <row r="31340" spans="46:47">
      <c r="AT31340" s="690"/>
      <c r="AU31340" s="690"/>
    </row>
    <row r="31341" spans="46:47">
      <c r="AT31341" s="690"/>
      <c r="AU31341" s="690"/>
    </row>
    <row r="31342" spans="46:47">
      <c r="AT31342" s="690"/>
      <c r="AU31342" s="690"/>
    </row>
    <row r="31343" spans="46:47">
      <c r="AT31343" s="690"/>
      <c r="AU31343" s="690"/>
    </row>
    <row r="31344" spans="46:47">
      <c r="AT31344" s="690"/>
      <c r="AU31344" s="690"/>
    </row>
    <row r="31345" spans="46:47">
      <c r="AT31345" s="690"/>
      <c r="AU31345" s="690"/>
    </row>
    <row r="31346" spans="46:47">
      <c r="AT31346" s="690"/>
      <c r="AU31346" s="690"/>
    </row>
    <row r="31347" spans="46:47">
      <c r="AT31347" s="690"/>
      <c r="AU31347" s="690"/>
    </row>
    <row r="31348" spans="46:47">
      <c r="AT31348" s="690"/>
      <c r="AU31348" s="690"/>
    </row>
    <row r="31349" spans="46:47">
      <c r="AT31349" s="690"/>
      <c r="AU31349" s="690"/>
    </row>
    <row r="31350" spans="46:47">
      <c r="AT31350" s="690"/>
      <c r="AU31350" s="690"/>
    </row>
    <row r="31351" spans="46:47">
      <c r="AT31351" s="690"/>
      <c r="AU31351" s="690"/>
    </row>
    <row r="31352" spans="46:47">
      <c r="AT31352" s="690"/>
      <c r="AU31352" s="690"/>
    </row>
    <row r="31353" spans="46:47">
      <c r="AT31353" s="690"/>
      <c r="AU31353" s="690"/>
    </row>
    <row r="31354" spans="46:47">
      <c r="AT31354" s="690"/>
      <c r="AU31354" s="690"/>
    </row>
    <row r="31355" spans="46:47">
      <c r="AT31355" s="690"/>
      <c r="AU31355" s="690"/>
    </row>
    <row r="31356" spans="46:47">
      <c r="AT31356" s="690"/>
      <c r="AU31356" s="690"/>
    </row>
    <row r="31357" spans="46:47">
      <c r="AT31357" s="690"/>
      <c r="AU31357" s="690"/>
    </row>
    <row r="31358" spans="46:47">
      <c r="AT31358" s="690"/>
      <c r="AU31358" s="690"/>
    </row>
    <row r="31359" spans="46:47">
      <c r="AT31359" s="690"/>
      <c r="AU31359" s="690"/>
    </row>
    <row r="31360" spans="46:47">
      <c r="AT31360" s="690"/>
      <c r="AU31360" s="690"/>
    </row>
    <row r="31361" spans="46:47">
      <c r="AT31361" s="690"/>
      <c r="AU31361" s="690"/>
    </row>
    <row r="31362" spans="46:47">
      <c r="AT31362" s="690"/>
      <c r="AU31362" s="690"/>
    </row>
    <row r="31363" spans="46:47">
      <c r="AT31363" s="690"/>
      <c r="AU31363" s="690"/>
    </row>
    <row r="31364" spans="46:47">
      <c r="AT31364" s="690"/>
      <c r="AU31364" s="690"/>
    </row>
    <row r="31365" spans="46:47">
      <c r="AT31365" s="690"/>
      <c r="AU31365" s="690"/>
    </row>
    <row r="31366" spans="46:47">
      <c r="AT31366" s="690"/>
      <c r="AU31366" s="690"/>
    </row>
    <row r="31367" spans="46:47">
      <c r="AT31367" s="690"/>
      <c r="AU31367" s="690"/>
    </row>
    <row r="31368" spans="46:47">
      <c r="AT31368" s="690"/>
      <c r="AU31368" s="690"/>
    </row>
    <row r="31369" spans="46:47">
      <c r="AT31369" s="690"/>
      <c r="AU31369" s="690"/>
    </row>
    <row r="31370" spans="46:47">
      <c r="AT31370" s="690"/>
      <c r="AU31370" s="690"/>
    </row>
    <row r="31371" spans="46:47">
      <c r="AT31371" s="690"/>
      <c r="AU31371" s="690"/>
    </row>
    <row r="31372" spans="46:47">
      <c r="AT31372" s="690"/>
      <c r="AU31372" s="690"/>
    </row>
    <row r="31373" spans="46:47">
      <c r="AT31373" s="690"/>
      <c r="AU31373" s="690"/>
    </row>
    <row r="31374" spans="46:47">
      <c r="AT31374" s="690"/>
      <c r="AU31374" s="690"/>
    </row>
    <row r="31375" spans="46:47">
      <c r="AT31375" s="690"/>
      <c r="AU31375" s="690"/>
    </row>
    <row r="31376" spans="46:47">
      <c r="AT31376" s="690"/>
      <c r="AU31376" s="690"/>
    </row>
    <row r="31377" spans="46:47">
      <c r="AT31377" s="690"/>
      <c r="AU31377" s="690"/>
    </row>
    <row r="31378" spans="46:47">
      <c r="AT31378" s="690"/>
      <c r="AU31378" s="690"/>
    </row>
    <row r="31379" spans="46:47">
      <c r="AT31379" s="690"/>
      <c r="AU31379" s="690"/>
    </row>
    <row r="31380" spans="46:47">
      <c r="AT31380" s="690"/>
      <c r="AU31380" s="690"/>
    </row>
    <row r="31381" spans="46:47">
      <c r="AT31381" s="690"/>
      <c r="AU31381" s="690"/>
    </row>
    <row r="31382" spans="46:47">
      <c r="AT31382" s="690"/>
      <c r="AU31382" s="690"/>
    </row>
    <row r="31383" spans="46:47">
      <c r="AT31383" s="690"/>
      <c r="AU31383" s="690"/>
    </row>
    <row r="31384" spans="46:47">
      <c r="AT31384" s="690"/>
      <c r="AU31384" s="690"/>
    </row>
    <row r="31385" spans="46:47">
      <c r="AT31385" s="690"/>
      <c r="AU31385" s="690"/>
    </row>
    <row r="31386" spans="46:47">
      <c r="AT31386" s="690"/>
      <c r="AU31386" s="690"/>
    </row>
    <row r="31387" spans="46:47">
      <c r="AT31387" s="690"/>
      <c r="AU31387" s="690"/>
    </row>
    <row r="31388" spans="46:47">
      <c r="AT31388" s="690"/>
      <c r="AU31388" s="690"/>
    </row>
    <row r="31389" spans="46:47">
      <c r="AT31389" s="690"/>
      <c r="AU31389" s="690"/>
    </row>
    <row r="31390" spans="46:47">
      <c r="AT31390" s="690"/>
      <c r="AU31390" s="690"/>
    </row>
    <row r="31391" spans="46:47">
      <c r="AT31391" s="690"/>
      <c r="AU31391" s="690"/>
    </row>
    <row r="31392" spans="46:47">
      <c r="AT31392" s="690"/>
      <c r="AU31392" s="690"/>
    </row>
    <row r="31393" spans="46:47">
      <c r="AT31393" s="690"/>
      <c r="AU31393" s="690"/>
    </row>
    <row r="31394" spans="46:47">
      <c r="AT31394" s="690"/>
      <c r="AU31394" s="690"/>
    </row>
    <row r="31395" spans="46:47">
      <c r="AT31395" s="690"/>
      <c r="AU31395" s="690"/>
    </row>
    <row r="31396" spans="46:47">
      <c r="AT31396" s="690"/>
      <c r="AU31396" s="690"/>
    </row>
    <row r="31397" spans="46:47">
      <c r="AT31397" s="690"/>
      <c r="AU31397" s="690"/>
    </row>
    <row r="31398" spans="46:47">
      <c r="AT31398" s="690"/>
      <c r="AU31398" s="690"/>
    </row>
    <row r="31399" spans="46:47">
      <c r="AT31399" s="690"/>
      <c r="AU31399" s="690"/>
    </row>
    <row r="31400" spans="46:47">
      <c r="AT31400" s="690"/>
      <c r="AU31400" s="690"/>
    </row>
    <row r="31401" spans="46:47">
      <c r="AT31401" s="690"/>
      <c r="AU31401" s="690"/>
    </row>
    <row r="31402" spans="46:47">
      <c r="AT31402" s="690"/>
      <c r="AU31402" s="690"/>
    </row>
    <row r="31403" spans="46:47">
      <c r="AT31403" s="690"/>
      <c r="AU31403" s="690"/>
    </row>
    <row r="31404" spans="46:47">
      <c r="AT31404" s="690"/>
      <c r="AU31404" s="690"/>
    </row>
    <row r="31405" spans="46:47">
      <c r="AT31405" s="690"/>
      <c r="AU31405" s="690"/>
    </row>
    <row r="31406" spans="46:47">
      <c r="AT31406" s="690"/>
      <c r="AU31406" s="690"/>
    </row>
    <row r="31407" spans="46:47">
      <c r="AT31407" s="690"/>
      <c r="AU31407" s="690"/>
    </row>
    <row r="31408" spans="46:47">
      <c r="AT31408" s="690"/>
      <c r="AU31408" s="690"/>
    </row>
    <row r="31409" spans="46:47">
      <c r="AT31409" s="690"/>
      <c r="AU31409" s="690"/>
    </row>
    <row r="31410" spans="46:47">
      <c r="AT31410" s="690"/>
      <c r="AU31410" s="690"/>
    </row>
    <row r="31411" spans="46:47">
      <c r="AT31411" s="690"/>
      <c r="AU31411" s="690"/>
    </row>
    <row r="31412" spans="46:47">
      <c r="AT31412" s="690"/>
      <c r="AU31412" s="690"/>
    </row>
    <row r="31413" spans="46:47">
      <c r="AT31413" s="690"/>
      <c r="AU31413" s="690"/>
    </row>
    <row r="31414" spans="46:47">
      <c r="AT31414" s="690"/>
      <c r="AU31414" s="690"/>
    </row>
    <row r="31415" spans="46:47">
      <c r="AT31415" s="690"/>
      <c r="AU31415" s="690"/>
    </row>
    <row r="31416" spans="46:47">
      <c r="AT31416" s="690"/>
      <c r="AU31416" s="690"/>
    </row>
    <row r="31417" spans="46:47">
      <c r="AT31417" s="690"/>
      <c r="AU31417" s="690"/>
    </row>
    <row r="31418" spans="46:47">
      <c r="AT31418" s="690"/>
      <c r="AU31418" s="690"/>
    </row>
    <row r="31419" spans="46:47">
      <c r="AT31419" s="690"/>
      <c r="AU31419" s="690"/>
    </row>
    <row r="31420" spans="46:47">
      <c r="AT31420" s="690"/>
      <c r="AU31420" s="690"/>
    </row>
    <row r="31421" spans="46:47">
      <c r="AT31421" s="690"/>
      <c r="AU31421" s="690"/>
    </row>
    <row r="31422" spans="46:47">
      <c r="AT31422" s="690"/>
      <c r="AU31422" s="690"/>
    </row>
    <row r="31423" spans="46:47">
      <c r="AT31423" s="690"/>
      <c r="AU31423" s="690"/>
    </row>
    <row r="31424" spans="46:47">
      <c r="AT31424" s="690"/>
      <c r="AU31424" s="690"/>
    </row>
    <row r="31425" spans="46:47">
      <c r="AT31425" s="690"/>
      <c r="AU31425" s="690"/>
    </row>
    <row r="31426" spans="46:47">
      <c r="AT31426" s="690"/>
      <c r="AU31426" s="690"/>
    </row>
    <row r="31427" spans="46:47">
      <c r="AT31427" s="690"/>
      <c r="AU31427" s="690"/>
    </row>
    <row r="31428" spans="46:47">
      <c r="AT31428" s="690"/>
      <c r="AU31428" s="690"/>
    </row>
    <row r="31429" spans="46:47">
      <c r="AT31429" s="690"/>
      <c r="AU31429" s="690"/>
    </row>
    <row r="31430" spans="46:47">
      <c r="AT31430" s="690"/>
      <c r="AU31430" s="690"/>
    </row>
    <row r="31431" spans="46:47">
      <c r="AT31431" s="690"/>
      <c r="AU31431" s="690"/>
    </row>
    <row r="31432" spans="46:47">
      <c r="AT31432" s="690"/>
      <c r="AU31432" s="690"/>
    </row>
    <row r="31433" spans="46:47">
      <c r="AT31433" s="690"/>
      <c r="AU31433" s="690"/>
    </row>
    <row r="31434" spans="46:47">
      <c r="AT31434" s="690"/>
      <c r="AU31434" s="690"/>
    </row>
    <row r="31435" spans="46:47">
      <c r="AT31435" s="690"/>
      <c r="AU31435" s="690"/>
    </row>
    <row r="31436" spans="46:47">
      <c r="AT31436" s="690"/>
      <c r="AU31436" s="690"/>
    </row>
    <row r="31437" spans="46:47">
      <c r="AT31437" s="690"/>
      <c r="AU31437" s="690"/>
    </row>
    <row r="31438" spans="46:47">
      <c r="AT31438" s="690"/>
      <c r="AU31438" s="690"/>
    </row>
    <row r="31439" spans="46:47">
      <c r="AT31439" s="690"/>
      <c r="AU31439" s="690"/>
    </row>
    <row r="31440" spans="46:47">
      <c r="AT31440" s="690"/>
      <c r="AU31440" s="690"/>
    </row>
    <row r="31441" spans="46:47">
      <c r="AT31441" s="690"/>
      <c r="AU31441" s="690"/>
    </row>
    <row r="31442" spans="46:47">
      <c r="AT31442" s="690"/>
      <c r="AU31442" s="690"/>
    </row>
    <row r="31443" spans="46:47">
      <c r="AT31443" s="690"/>
      <c r="AU31443" s="690"/>
    </row>
    <row r="31444" spans="46:47">
      <c r="AT31444" s="690"/>
      <c r="AU31444" s="690"/>
    </row>
    <row r="31445" spans="46:47">
      <c r="AT31445" s="690"/>
      <c r="AU31445" s="690"/>
    </row>
    <row r="31446" spans="46:47">
      <c r="AT31446" s="690"/>
      <c r="AU31446" s="690"/>
    </row>
    <row r="31447" spans="46:47">
      <c r="AT31447" s="690"/>
      <c r="AU31447" s="690"/>
    </row>
    <row r="31448" spans="46:47">
      <c r="AT31448" s="690"/>
      <c r="AU31448" s="690"/>
    </row>
    <row r="31449" spans="46:47">
      <c r="AT31449" s="690"/>
      <c r="AU31449" s="690"/>
    </row>
    <row r="31450" spans="46:47">
      <c r="AT31450" s="690"/>
      <c r="AU31450" s="690"/>
    </row>
    <row r="31451" spans="46:47">
      <c r="AT31451" s="690"/>
      <c r="AU31451" s="690"/>
    </row>
    <row r="31452" spans="46:47">
      <c r="AT31452" s="690"/>
      <c r="AU31452" s="690"/>
    </row>
    <row r="31453" spans="46:47">
      <c r="AT31453" s="690"/>
      <c r="AU31453" s="690"/>
    </row>
    <row r="31454" spans="46:47">
      <c r="AT31454" s="690"/>
      <c r="AU31454" s="690"/>
    </row>
    <row r="31455" spans="46:47">
      <c r="AT31455" s="690"/>
      <c r="AU31455" s="690"/>
    </row>
    <row r="31456" spans="46:47">
      <c r="AT31456" s="690"/>
      <c r="AU31456" s="690"/>
    </row>
    <row r="31457" spans="46:47">
      <c r="AT31457" s="690"/>
      <c r="AU31457" s="690"/>
    </row>
    <row r="31458" spans="46:47">
      <c r="AT31458" s="690"/>
      <c r="AU31458" s="690"/>
    </row>
    <row r="31459" spans="46:47">
      <c r="AT31459" s="690"/>
      <c r="AU31459" s="690"/>
    </row>
    <row r="31460" spans="46:47">
      <c r="AT31460" s="690"/>
      <c r="AU31460" s="690"/>
    </row>
    <row r="31461" spans="46:47">
      <c r="AT31461" s="690"/>
      <c r="AU31461" s="690"/>
    </row>
    <row r="31462" spans="46:47">
      <c r="AT31462" s="690"/>
      <c r="AU31462" s="690"/>
    </row>
    <row r="31463" spans="46:47">
      <c r="AT31463" s="690"/>
      <c r="AU31463" s="690"/>
    </row>
    <row r="31464" spans="46:47">
      <c r="AT31464" s="690"/>
      <c r="AU31464" s="690"/>
    </row>
    <row r="31465" spans="46:47">
      <c r="AT31465" s="690"/>
      <c r="AU31465" s="690"/>
    </row>
    <row r="31466" spans="46:47">
      <c r="AT31466" s="690"/>
      <c r="AU31466" s="690"/>
    </row>
    <row r="31467" spans="46:47">
      <c r="AT31467" s="690"/>
      <c r="AU31467" s="690"/>
    </row>
    <row r="31468" spans="46:47">
      <c r="AT31468" s="690"/>
      <c r="AU31468" s="690"/>
    </row>
    <row r="31469" spans="46:47">
      <c r="AT31469" s="690"/>
      <c r="AU31469" s="690"/>
    </row>
    <row r="31470" spans="46:47">
      <c r="AT31470" s="690"/>
      <c r="AU31470" s="690"/>
    </row>
    <row r="31471" spans="46:47">
      <c r="AT31471" s="690"/>
      <c r="AU31471" s="690"/>
    </row>
    <row r="31472" spans="46:47">
      <c r="AT31472" s="690"/>
      <c r="AU31472" s="690"/>
    </row>
    <row r="31473" spans="46:47">
      <c r="AT31473" s="690"/>
      <c r="AU31473" s="690"/>
    </row>
    <row r="31474" spans="46:47">
      <c r="AT31474" s="690"/>
      <c r="AU31474" s="690"/>
    </row>
    <row r="31475" spans="46:47">
      <c r="AT31475" s="690"/>
      <c r="AU31475" s="690"/>
    </row>
    <row r="31476" spans="46:47">
      <c r="AT31476" s="690"/>
      <c r="AU31476" s="690"/>
    </row>
    <row r="31477" spans="46:47">
      <c r="AT31477" s="690"/>
      <c r="AU31477" s="690"/>
    </row>
    <row r="31478" spans="46:47">
      <c r="AT31478" s="690"/>
      <c r="AU31478" s="690"/>
    </row>
    <row r="31479" spans="46:47">
      <c r="AT31479" s="690"/>
      <c r="AU31479" s="690"/>
    </row>
    <row r="31480" spans="46:47">
      <c r="AT31480" s="690"/>
      <c r="AU31480" s="690"/>
    </row>
    <row r="31481" spans="46:47">
      <c r="AT31481" s="690"/>
      <c r="AU31481" s="690"/>
    </row>
    <row r="31482" spans="46:47">
      <c r="AT31482" s="690"/>
      <c r="AU31482" s="690"/>
    </row>
    <row r="31483" spans="46:47">
      <c r="AT31483" s="690"/>
      <c r="AU31483" s="690"/>
    </row>
    <row r="31484" spans="46:47">
      <c r="AT31484" s="690"/>
      <c r="AU31484" s="690"/>
    </row>
    <row r="31485" spans="46:47">
      <c r="AT31485" s="690"/>
      <c r="AU31485" s="690"/>
    </row>
    <row r="31486" spans="46:47">
      <c r="AT31486" s="690"/>
      <c r="AU31486" s="690"/>
    </row>
    <row r="31487" spans="46:47">
      <c r="AT31487" s="690"/>
      <c r="AU31487" s="690"/>
    </row>
    <row r="31488" spans="46:47">
      <c r="AT31488" s="690"/>
      <c r="AU31488" s="690"/>
    </row>
    <row r="31489" spans="46:47">
      <c r="AT31489" s="690"/>
      <c r="AU31489" s="690"/>
    </row>
    <row r="31490" spans="46:47">
      <c r="AT31490" s="690"/>
      <c r="AU31490" s="690"/>
    </row>
    <row r="31491" spans="46:47">
      <c r="AT31491" s="690"/>
      <c r="AU31491" s="690"/>
    </row>
    <row r="31492" spans="46:47">
      <c r="AT31492" s="690"/>
      <c r="AU31492" s="690"/>
    </row>
    <row r="31493" spans="46:47">
      <c r="AT31493" s="690"/>
      <c r="AU31493" s="690"/>
    </row>
    <row r="31494" spans="46:47">
      <c r="AT31494" s="690"/>
      <c r="AU31494" s="690"/>
    </row>
    <row r="31495" spans="46:47">
      <c r="AT31495" s="690"/>
      <c r="AU31495" s="690"/>
    </row>
    <row r="31496" spans="46:47">
      <c r="AT31496" s="690"/>
      <c r="AU31496" s="690"/>
    </row>
    <row r="31497" spans="46:47">
      <c r="AT31497" s="690"/>
      <c r="AU31497" s="690"/>
    </row>
    <row r="31498" spans="46:47">
      <c r="AT31498" s="690"/>
      <c r="AU31498" s="690"/>
    </row>
    <row r="31499" spans="46:47">
      <c r="AT31499" s="690"/>
      <c r="AU31499" s="690"/>
    </row>
    <row r="31500" spans="46:47">
      <c r="AT31500" s="690"/>
      <c r="AU31500" s="690"/>
    </row>
    <row r="31501" spans="46:47">
      <c r="AT31501" s="690"/>
      <c r="AU31501" s="690"/>
    </row>
    <row r="31502" spans="46:47">
      <c r="AT31502" s="690"/>
      <c r="AU31502" s="690"/>
    </row>
    <row r="31503" spans="46:47">
      <c r="AT31503" s="690"/>
      <c r="AU31503" s="690"/>
    </row>
    <row r="31504" spans="46:47">
      <c r="AT31504" s="690"/>
      <c r="AU31504" s="690"/>
    </row>
    <row r="31505" spans="46:47">
      <c r="AT31505" s="690"/>
      <c r="AU31505" s="690"/>
    </row>
    <row r="31506" spans="46:47">
      <c r="AT31506" s="690"/>
      <c r="AU31506" s="690"/>
    </row>
    <row r="31507" spans="46:47">
      <c r="AT31507" s="690"/>
      <c r="AU31507" s="690"/>
    </row>
    <row r="31508" spans="46:47">
      <c r="AT31508" s="690"/>
      <c r="AU31508" s="690"/>
    </row>
    <row r="31509" spans="46:47">
      <c r="AT31509" s="690"/>
      <c r="AU31509" s="690"/>
    </row>
    <row r="31510" spans="46:47">
      <c r="AT31510" s="690"/>
      <c r="AU31510" s="690"/>
    </row>
    <row r="31511" spans="46:47">
      <c r="AT31511" s="690"/>
      <c r="AU31511" s="690"/>
    </row>
    <row r="31512" spans="46:47">
      <c r="AT31512" s="690"/>
      <c r="AU31512" s="690"/>
    </row>
    <row r="31513" spans="46:47">
      <c r="AT31513" s="690"/>
      <c r="AU31513" s="690"/>
    </row>
    <row r="31514" spans="46:47">
      <c r="AT31514" s="690"/>
      <c r="AU31514" s="690"/>
    </row>
    <row r="31515" spans="46:47">
      <c r="AT31515" s="690"/>
      <c r="AU31515" s="690"/>
    </row>
    <row r="31516" spans="46:47">
      <c r="AT31516" s="690"/>
      <c r="AU31516" s="690"/>
    </row>
    <row r="31517" spans="46:47">
      <c r="AT31517" s="690"/>
      <c r="AU31517" s="690"/>
    </row>
    <row r="31518" spans="46:47">
      <c r="AT31518" s="690"/>
      <c r="AU31518" s="690"/>
    </row>
    <row r="31519" spans="46:47">
      <c r="AT31519" s="690"/>
      <c r="AU31519" s="690"/>
    </row>
    <row r="31520" spans="46:47">
      <c r="AT31520" s="690"/>
      <c r="AU31520" s="690"/>
    </row>
    <row r="31521" spans="46:47">
      <c r="AT31521" s="690"/>
      <c r="AU31521" s="690"/>
    </row>
    <row r="31522" spans="46:47">
      <c r="AT31522" s="690"/>
      <c r="AU31522" s="690"/>
    </row>
    <row r="31523" spans="46:47">
      <c r="AT31523" s="690"/>
      <c r="AU31523" s="690"/>
    </row>
    <row r="31524" spans="46:47">
      <c r="AT31524" s="690"/>
      <c r="AU31524" s="690"/>
    </row>
    <row r="31525" spans="46:47">
      <c r="AT31525" s="690"/>
      <c r="AU31525" s="690"/>
    </row>
    <row r="31526" spans="46:47">
      <c r="AT31526" s="690"/>
      <c r="AU31526" s="690"/>
    </row>
    <row r="31527" spans="46:47">
      <c r="AT31527" s="690"/>
      <c r="AU31527" s="690"/>
    </row>
    <row r="31528" spans="46:47">
      <c r="AT31528" s="690"/>
      <c r="AU31528" s="690"/>
    </row>
    <row r="31529" spans="46:47">
      <c r="AT31529" s="690"/>
      <c r="AU31529" s="690"/>
    </row>
    <row r="31530" spans="46:47">
      <c r="AT31530" s="690"/>
      <c r="AU31530" s="690"/>
    </row>
    <row r="31531" spans="46:47">
      <c r="AT31531" s="690"/>
      <c r="AU31531" s="690"/>
    </row>
    <row r="31532" spans="46:47">
      <c r="AT31532" s="690"/>
      <c r="AU31532" s="690"/>
    </row>
    <row r="31533" spans="46:47">
      <c r="AT31533" s="690"/>
      <c r="AU31533" s="690"/>
    </row>
    <row r="31534" spans="46:47">
      <c r="AT31534" s="690"/>
      <c r="AU31534" s="690"/>
    </row>
    <row r="31535" spans="46:47">
      <c r="AT31535" s="690"/>
      <c r="AU31535" s="690"/>
    </row>
    <row r="31536" spans="46:47">
      <c r="AT31536" s="690"/>
      <c r="AU31536" s="690"/>
    </row>
    <row r="31537" spans="46:47">
      <c r="AT31537" s="690"/>
      <c r="AU31537" s="690"/>
    </row>
    <row r="31538" spans="46:47">
      <c r="AT31538" s="690"/>
      <c r="AU31538" s="690"/>
    </row>
    <row r="31539" spans="46:47">
      <c r="AT31539" s="690"/>
      <c r="AU31539" s="690"/>
    </row>
    <row r="31540" spans="46:47">
      <c r="AT31540" s="690"/>
      <c r="AU31540" s="690"/>
    </row>
    <row r="31541" spans="46:47">
      <c r="AT31541" s="690"/>
      <c r="AU31541" s="690"/>
    </row>
    <row r="31542" spans="46:47">
      <c r="AT31542" s="690"/>
      <c r="AU31542" s="690"/>
    </row>
    <row r="31543" spans="46:47">
      <c r="AT31543" s="690"/>
      <c r="AU31543" s="690"/>
    </row>
    <row r="31544" spans="46:47">
      <c r="AT31544" s="690"/>
      <c r="AU31544" s="690"/>
    </row>
    <row r="31545" spans="46:47">
      <c r="AT31545" s="690"/>
      <c r="AU31545" s="690"/>
    </row>
    <row r="31546" spans="46:47">
      <c r="AT31546" s="690"/>
      <c r="AU31546" s="690"/>
    </row>
    <row r="31547" spans="46:47">
      <c r="AT31547" s="690"/>
      <c r="AU31547" s="690"/>
    </row>
    <row r="31548" spans="46:47">
      <c r="AT31548" s="690"/>
      <c r="AU31548" s="690"/>
    </row>
    <row r="31549" spans="46:47">
      <c r="AT31549" s="690"/>
      <c r="AU31549" s="690"/>
    </row>
    <row r="31550" spans="46:47">
      <c r="AT31550" s="690"/>
      <c r="AU31550" s="690"/>
    </row>
    <row r="31551" spans="46:47">
      <c r="AT31551" s="690"/>
      <c r="AU31551" s="690"/>
    </row>
    <row r="31552" spans="46:47">
      <c r="AT31552" s="690"/>
      <c r="AU31552" s="690"/>
    </row>
    <row r="31553" spans="46:47">
      <c r="AT31553" s="690"/>
      <c r="AU31553" s="690"/>
    </row>
    <row r="31554" spans="46:47">
      <c r="AT31554" s="690"/>
      <c r="AU31554" s="690"/>
    </row>
    <row r="31555" spans="46:47">
      <c r="AT31555" s="690"/>
      <c r="AU31555" s="690"/>
    </row>
    <row r="31556" spans="46:47">
      <c r="AT31556" s="690"/>
      <c r="AU31556" s="690"/>
    </row>
    <row r="31557" spans="46:47">
      <c r="AT31557" s="690"/>
      <c r="AU31557" s="690"/>
    </row>
    <row r="31558" spans="46:47">
      <c r="AT31558" s="690"/>
      <c r="AU31558" s="690"/>
    </row>
    <row r="31559" spans="46:47">
      <c r="AT31559" s="690"/>
      <c r="AU31559" s="690"/>
    </row>
    <row r="31560" spans="46:47">
      <c r="AT31560" s="690"/>
      <c r="AU31560" s="690"/>
    </row>
    <row r="31561" spans="46:47">
      <c r="AT31561" s="690"/>
      <c r="AU31561" s="690"/>
    </row>
    <row r="31562" spans="46:47">
      <c r="AT31562" s="690"/>
      <c r="AU31562" s="690"/>
    </row>
    <row r="31563" spans="46:47">
      <c r="AT31563" s="690"/>
      <c r="AU31563" s="690"/>
    </row>
    <row r="31564" spans="46:47">
      <c r="AT31564" s="690"/>
      <c r="AU31564" s="690"/>
    </row>
    <row r="31565" spans="46:47">
      <c r="AT31565" s="690"/>
      <c r="AU31565" s="690"/>
    </row>
    <row r="31566" spans="46:47">
      <c r="AT31566" s="690"/>
      <c r="AU31566" s="690"/>
    </row>
    <row r="31567" spans="46:47">
      <c r="AT31567" s="690"/>
      <c r="AU31567" s="690"/>
    </row>
    <row r="31568" spans="46:47">
      <c r="AT31568" s="690"/>
      <c r="AU31568" s="690"/>
    </row>
    <row r="31569" spans="46:47">
      <c r="AT31569" s="690"/>
      <c r="AU31569" s="690"/>
    </row>
    <row r="31570" spans="46:47">
      <c r="AT31570" s="690"/>
      <c r="AU31570" s="690"/>
    </row>
    <row r="31571" spans="46:47">
      <c r="AT31571" s="690"/>
      <c r="AU31571" s="690"/>
    </row>
    <row r="31572" spans="46:47">
      <c r="AT31572" s="690"/>
      <c r="AU31572" s="690"/>
    </row>
    <row r="31573" spans="46:47">
      <c r="AT31573" s="690"/>
      <c r="AU31573" s="690"/>
    </row>
    <row r="31574" spans="46:47">
      <c r="AT31574" s="690"/>
      <c r="AU31574" s="690"/>
    </row>
    <row r="31575" spans="46:47">
      <c r="AT31575" s="690"/>
      <c r="AU31575" s="690"/>
    </row>
    <row r="31576" spans="46:47">
      <c r="AT31576" s="690"/>
      <c r="AU31576" s="690"/>
    </row>
    <row r="31577" spans="46:47">
      <c r="AT31577" s="690"/>
      <c r="AU31577" s="690"/>
    </row>
    <row r="31578" spans="46:47">
      <c r="AT31578" s="690"/>
      <c r="AU31578" s="690"/>
    </row>
    <row r="31579" spans="46:47">
      <c r="AT31579" s="690"/>
      <c r="AU31579" s="690"/>
    </row>
    <row r="31580" spans="46:47">
      <c r="AT31580" s="690"/>
      <c r="AU31580" s="690"/>
    </row>
    <row r="31581" spans="46:47">
      <c r="AT31581" s="690"/>
      <c r="AU31581" s="690"/>
    </row>
    <row r="31582" spans="46:47">
      <c r="AT31582" s="690"/>
      <c r="AU31582" s="690"/>
    </row>
    <row r="31583" spans="46:47">
      <c r="AT31583" s="690"/>
      <c r="AU31583" s="690"/>
    </row>
    <row r="31584" spans="46:47">
      <c r="AT31584" s="690"/>
      <c r="AU31584" s="690"/>
    </row>
    <row r="31585" spans="46:47">
      <c r="AT31585" s="690"/>
      <c r="AU31585" s="690"/>
    </row>
    <row r="31586" spans="46:47">
      <c r="AT31586" s="690"/>
      <c r="AU31586" s="690"/>
    </row>
    <row r="31587" spans="46:47">
      <c r="AT31587" s="690"/>
      <c r="AU31587" s="690"/>
    </row>
    <row r="31588" spans="46:47">
      <c r="AT31588" s="690"/>
      <c r="AU31588" s="690"/>
    </row>
    <row r="31589" spans="46:47">
      <c r="AT31589" s="690"/>
      <c r="AU31589" s="690"/>
    </row>
    <row r="31590" spans="46:47">
      <c r="AT31590" s="690"/>
      <c r="AU31590" s="690"/>
    </row>
    <row r="31591" spans="46:47">
      <c r="AT31591" s="690"/>
      <c r="AU31591" s="690"/>
    </row>
    <row r="31592" spans="46:47">
      <c r="AT31592" s="690"/>
      <c r="AU31592" s="690"/>
    </row>
    <row r="31593" spans="46:47">
      <c r="AT31593" s="690"/>
      <c r="AU31593" s="690"/>
    </row>
    <row r="31594" spans="46:47">
      <c r="AT31594" s="690"/>
      <c r="AU31594" s="690"/>
    </row>
    <row r="31595" spans="46:47">
      <c r="AT31595" s="690"/>
      <c r="AU31595" s="690"/>
    </row>
    <row r="31596" spans="46:47">
      <c r="AT31596" s="690"/>
      <c r="AU31596" s="690"/>
    </row>
    <row r="31597" spans="46:47">
      <c r="AT31597" s="690"/>
      <c r="AU31597" s="690"/>
    </row>
    <row r="31598" spans="46:47">
      <c r="AT31598" s="690"/>
      <c r="AU31598" s="690"/>
    </row>
    <row r="31599" spans="46:47">
      <c r="AT31599" s="690"/>
      <c r="AU31599" s="690"/>
    </row>
    <row r="31600" spans="46:47">
      <c r="AT31600" s="690"/>
      <c r="AU31600" s="690"/>
    </row>
    <row r="31601" spans="46:47">
      <c r="AT31601" s="690"/>
      <c r="AU31601" s="690"/>
    </row>
    <row r="31602" spans="46:47">
      <c r="AT31602" s="690"/>
      <c r="AU31602" s="690"/>
    </row>
    <row r="31603" spans="46:47">
      <c r="AT31603" s="690"/>
      <c r="AU31603" s="690"/>
    </row>
    <row r="31604" spans="46:47">
      <c r="AT31604" s="690"/>
      <c r="AU31604" s="690"/>
    </row>
    <row r="31605" spans="46:47">
      <c r="AT31605" s="690"/>
      <c r="AU31605" s="690"/>
    </row>
    <row r="31606" spans="46:47">
      <c r="AT31606" s="690"/>
      <c r="AU31606" s="690"/>
    </row>
    <row r="31607" spans="46:47">
      <c r="AT31607" s="690"/>
      <c r="AU31607" s="690"/>
    </row>
    <row r="31608" spans="46:47">
      <c r="AT31608" s="690"/>
      <c r="AU31608" s="690"/>
    </row>
    <row r="31609" spans="46:47">
      <c r="AT31609" s="690"/>
      <c r="AU31609" s="690"/>
    </row>
    <row r="31610" spans="46:47">
      <c r="AT31610" s="690"/>
      <c r="AU31610" s="690"/>
    </row>
    <row r="31611" spans="46:47">
      <c r="AT31611" s="690"/>
      <c r="AU31611" s="690"/>
    </row>
    <row r="31612" spans="46:47">
      <c r="AT31612" s="690"/>
      <c r="AU31612" s="690"/>
    </row>
    <row r="31613" spans="46:47">
      <c r="AT31613" s="690"/>
      <c r="AU31613" s="690"/>
    </row>
    <row r="31614" spans="46:47">
      <c r="AT31614" s="690"/>
      <c r="AU31614" s="690"/>
    </row>
    <row r="31615" spans="46:47">
      <c r="AT31615" s="690"/>
      <c r="AU31615" s="690"/>
    </row>
    <row r="31616" spans="46:47">
      <c r="AT31616" s="690"/>
      <c r="AU31616" s="690"/>
    </row>
    <row r="31617" spans="46:47">
      <c r="AT31617" s="690"/>
      <c r="AU31617" s="690"/>
    </row>
    <row r="31618" spans="46:47">
      <c r="AT31618" s="690"/>
      <c r="AU31618" s="690"/>
    </row>
    <row r="31619" spans="46:47">
      <c r="AT31619" s="690"/>
      <c r="AU31619" s="690"/>
    </row>
    <row r="31620" spans="46:47">
      <c r="AT31620" s="690"/>
      <c r="AU31620" s="690"/>
    </row>
    <row r="31621" spans="46:47">
      <c r="AT31621" s="690"/>
      <c r="AU31621" s="690"/>
    </row>
    <row r="31622" spans="46:47">
      <c r="AT31622" s="690"/>
      <c r="AU31622" s="690"/>
    </row>
    <row r="31623" spans="46:47">
      <c r="AT31623" s="690"/>
      <c r="AU31623" s="690"/>
    </row>
    <row r="31624" spans="46:47">
      <c r="AT31624" s="690"/>
      <c r="AU31624" s="690"/>
    </row>
    <row r="31625" spans="46:47">
      <c r="AT31625" s="690"/>
      <c r="AU31625" s="690"/>
    </row>
    <row r="31626" spans="46:47">
      <c r="AT31626" s="690"/>
      <c r="AU31626" s="690"/>
    </row>
    <row r="31627" spans="46:47">
      <c r="AT31627" s="690"/>
      <c r="AU31627" s="690"/>
    </row>
    <row r="31628" spans="46:47">
      <c r="AT31628" s="690"/>
      <c r="AU31628" s="690"/>
    </row>
    <row r="31629" spans="46:47">
      <c r="AT31629" s="690"/>
      <c r="AU31629" s="690"/>
    </row>
    <row r="31630" spans="46:47">
      <c r="AT31630" s="690"/>
      <c r="AU31630" s="690"/>
    </row>
    <row r="31631" spans="46:47">
      <c r="AT31631" s="690"/>
      <c r="AU31631" s="690"/>
    </row>
    <row r="31632" spans="46:47">
      <c r="AT31632" s="690"/>
      <c r="AU31632" s="690"/>
    </row>
    <row r="31633" spans="46:47">
      <c r="AT31633" s="690"/>
      <c r="AU31633" s="690"/>
    </row>
    <row r="31634" spans="46:47">
      <c r="AT31634" s="690"/>
      <c r="AU31634" s="690"/>
    </row>
    <row r="31635" spans="46:47">
      <c r="AT31635" s="690"/>
      <c r="AU31635" s="690"/>
    </row>
    <row r="31636" spans="46:47">
      <c r="AT31636" s="690"/>
      <c r="AU31636" s="690"/>
    </row>
    <row r="31637" spans="46:47">
      <c r="AT31637" s="690"/>
      <c r="AU31637" s="690"/>
    </row>
    <row r="31638" spans="46:47">
      <c r="AT31638" s="690"/>
      <c r="AU31638" s="690"/>
    </row>
    <row r="31639" spans="46:47">
      <c r="AT31639" s="690"/>
      <c r="AU31639" s="690"/>
    </row>
    <row r="31640" spans="46:47">
      <c r="AT31640" s="690"/>
      <c r="AU31640" s="690"/>
    </row>
    <row r="31641" spans="46:47">
      <c r="AT31641" s="690"/>
      <c r="AU31641" s="690"/>
    </row>
    <row r="31642" spans="46:47">
      <c r="AT31642" s="690"/>
      <c r="AU31642" s="690"/>
    </row>
    <row r="31643" spans="46:47">
      <c r="AT31643" s="690"/>
      <c r="AU31643" s="690"/>
    </row>
    <row r="31644" spans="46:47">
      <c r="AT31644" s="690"/>
      <c r="AU31644" s="690"/>
    </row>
    <row r="31645" spans="46:47">
      <c r="AT31645" s="690"/>
      <c r="AU31645" s="690"/>
    </row>
    <row r="31646" spans="46:47">
      <c r="AT31646" s="690"/>
      <c r="AU31646" s="690"/>
    </row>
    <row r="31647" spans="46:47">
      <c r="AT31647" s="690"/>
      <c r="AU31647" s="690"/>
    </row>
    <row r="31648" spans="46:47">
      <c r="AT31648" s="690"/>
      <c r="AU31648" s="690"/>
    </row>
    <row r="31649" spans="46:47">
      <c r="AT31649" s="690"/>
      <c r="AU31649" s="690"/>
    </row>
    <row r="31650" spans="46:47">
      <c r="AT31650" s="690"/>
      <c r="AU31650" s="690"/>
    </row>
    <row r="31651" spans="46:47">
      <c r="AT31651" s="690"/>
      <c r="AU31651" s="690"/>
    </row>
    <row r="31652" spans="46:47">
      <c r="AT31652" s="690"/>
      <c r="AU31652" s="690"/>
    </row>
    <row r="31653" spans="46:47">
      <c r="AT31653" s="690"/>
      <c r="AU31653" s="690"/>
    </row>
    <row r="31654" spans="46:47">
      <c r="AT31654" s="690"/>
      <c r="AU31654" s="690"/>
    </row>
    <row r="31655" spans="46:47">
      <c r="AT31655" s="690"/>
      <c r="AU31655" s="690"/>
    </row>
    <row r="31656" spans="46:47">
      <c r="AT31656" s="690"/>
      <c r="AU31656" s="690"/>
    </row>
    <row r="31657" spans="46:47">
      <c r="AT31657" s="690"/>
      <c r="AU31657" s="690"/>
    </row>
    <row r="31658" spans="46:47">
      <c r="AT31658" s="690"/>
      <c r="AU31658" s="690"/>
    </row>
    <row r="31659" spans="46:47">
      <c r="AT31659" s="690"/>
      <c r="AU31659" s="690"/>
    </row>
    <row r="31660" spans="46:47">
      <c r="AT31660" s="690"/>
      <c r="AU31660" s="690"/>
    </row>
    <row r="31661" spans="46:47">
      <c r="AT31661" s="690"/>
      <c r="AU31661" s="690"/>
    </row>
    <row r="31662" spans="46:47">
      <c r="AT31662" s="690"/>
      <c r="AU31662" s="690"/>
    </row>
    <row r="31663" spans="46:47">
      <c r="AT31663" s="690"/>
      <c r="AU31663" s="690"/>
    </row>
    <row r="31664" spans="46:47">
      <c r="AT31664" s="690"/>
      <c r="AU31664" s="690"/>
    </row>
    <row r="31665" spans="46:47">
      <c r="AT31665" s="690"/>
      <c r="AU31665" s="690"/>
    </row>
    <row r="31666" spans="46:47">
      <c r="AT31666" s="690"/>
      <c r="AU31666" s="690"/>
    </row>
    <row r="31667" spans="46:47">
      <c r="AT31667" s="690"/>
      <c r="AU31667" s="690"/>
    </row>
    <row r="31668" spans="46:47">
      <c r="AT31668" s="690"/>
      <c r="AU31668" s="690"/>
    </row>
    <row r="31669" spans="46:47">
      <c r="AT31669" s="690"/>
      <c r="AU31669" s="690"/>
    </row>
    <row r="31670" spans="46:47">
      <c r="AT31670" s="690"/>
      <c r="AU31670" s="690"/>
    </row>
    <row r="31671" spans="46:47">
      <c r="AT31671" s="690"/>
      <c r="AU31671" s="690"/>
    </row>
    <row r="31672" spans="46:47">
      <c r="AT31672" s="690"/>
      <c r="AU31672" s="690"/>
    </row>
    <row r="31673" spans="46:47">
      <c r="AT31673" s="690"/>
      <c r="AU31673" s="690"/>
    </row>
    <row r="31674" spans="46:47">
      <c r="AT31674" s="690"/>
      <c r="AU31674" s="690"/>
    </row>
    <row r="31675" spans="46:47">
      <c r="AT31675" s="690"/>
      <c r="AU31675" s="690"/>
    </row>
    <row r="31676" spans="46:47">
      <c r="AT31676" s="690"/>
      <c r="AU31676" s="690"/>
    </row>
    <row r="31677" spans="46:47">
      <c r="AT31677" s="690"/>
      <c r="AU31677" s="690"/>
    </row>
    <row r="31678" spans="46:47">
      <c r="AT31678" s="690"/>
      <c r="AU31678" s="690"/>
    </row>
    <row r="31679" spans="46:47">
      <c r="AT31679" s="690"/>
      <c r="AU31679" s="690"/>
    </row>
    <row r="31680" spans="46:47">
      <c r="AT31680" s="690"/>
      <c r="AU31680" s="690"/>
    </row>
    <row r="31681" spans="46:47">
      <c r="AT31681" s="690"/>
      <c r="AU31681" s="690"/>
    </row>
    <row r="31682" spans="46:47">
      <c r="AT31682" s="690"/>
      <c r="AU31682" s="690"/>
    </row>
    <row r="31683" spans="46:47">
      <c r="AT31683" s="690"/>
      <c r="AU31683" s="690"/>
    </row>
    <row r="31684" spans="46:47">
      <c r="AT31684" s="690"/>
      <c r="AU31684" s="690"/>
    </row>
    <row r="31685" spans="46:47">
      <c r="AT31685" s="690"/>
      <c r="AU31685" s="690"/>
    </row>
    <row r="31686" spans="46:47">
      <c r="AT31686" s="690"/>
      <c r="AU31686" s="690"/>
    </row>
    <row r="31687" spans="46:47">
      <c r="AT31687" s="690"/>
      <c r="AU31687" s="690"/>
    </row>
    <row r="31688" spans="46:47">
      <c r="AT31688" s="690"/>
      <c r="AU31688" s="690"/>
    </row>
    <row r="31689" spans="46:47">
      <c r="AT31689" s="690"/>
      <c r="AU31689" s="690"/>
    </row>
    <row r="31690" spans="46:47">
      <c r="AT31690" s="690"/>
      <c r="AU31690" s="690"/>
    </row>
    <row r="31691" spans="46:47">
      <c r="AT31691" s="690"/>
      <c r="AU31691" s="690"/>
    </row>
    <row r="31692" spans="46:47">
      <c r="AT31692" s="690"/>
      <c r="AU31692" s="690"/>
    </row>
    <row r="31693" spans="46:47">
      <c r="AT31693" s="690"/>
      <c r="AU31693" s="690"/>
    </row>
    <row r="31694" spans="46:47">
      <c r="AT31694" s="690"/>
      <c r="AU31694" s="690"/>
    </row>
    <row r="31695" spans="46:47">
      <c r="AT31695" s="690"/>
      <c r="AU31695" s="690"/>
    </row>
    <row r="31696" spans="46:47">
      <c r="AT31696" s="690"/>
      <c r="AU31696" s="690"/>
    </row>
    <row r="31697" spans="46:47">
      <c r="AT31697" s="690"/>
      <c r="AU31697" s="690"/>
    </row>
    <row r="31698" spans="46:47">
      <c r="AT31698" s="690"/>
      <c r="AU31698" s="690"/>
    </row>
    <row r="31699" spans="46:47">
      <c r="AT31699" s="690"/>
      <c r="AU31699" s="690"/>
    </row>
    <row r="31700" spans="46:47">
      <c r="AT31700" s="690"/>
      <c r="AU31700" s="690"/>
    </row>
    <row r="31701" spans="46:47">
      <c r="AT31701" s="690"/>
      <c r="AU31701" s="690"/>
    </row>
    <row r="31702" spans="46:47">
      <c r="AT31702" s="690"/>
      <c r="AU31702" s="690"/>
    </row>
    <row r="31703" spans="46:47">
      <c r="AT31703" s="690"/>
      <c r="AU31703" s="690"/>
    </row>
    <row r="31704" spans="46:47">
      <c r="AT31704" s="690"/>
      <c r="AU31704" s="690"/>
    </row>
    <row r="31705" spans="46:47">
      <c r="AT31705" s="690"/>
      <c r="AU31705" s="690"/>
    </row>
    <row r="31706" spans="46:47">
      <c r="AT31706" s="690"/>
      <c r="AU31706" s="690"/>
    </row>
    <row r="31707" spans="46:47">
      <c r="AT31707" s="690"/>
      <c r="AU31707" s="690"/>
    </row>
    <row r="31708" spans="46:47">
      <c r="AT31708" s="690"/>
      <c r="AU31708" s="690"/>
    </row>
    <row r="31709" spans="46:47">
      <c r="AT31709" s="690"/>
      <c r="AU31709" s="690"/>
    </row>
    <row r="31710" spans="46:47">
      <c r="AT31710" s="690"/>
      <c r="AU31710" s="690"/>
    </row>
    <row r="31711" spans="46:47">
      <c r="AT31711" s="690"/>
      <c r="AU31711" s="690"/>
    </row>
    <row r="31712" spans="46:47">
      <c r="AT31712" s="690"/>
      <c r="AU31712" s="690"/>
    </row>
    <row r="31713" spans="46:47">
      <c r="AT31713" s="690"/>
      <c r="AU31713" s="690"/>
    </row>
    <row r="31714" spans="46:47">
      <c r="AT31714" s="690"/>
      <c r="AU31714" s="690"/>
    </row>
    <row r="31715" spans="46:47">
      <c r="AT31715" s="690"/>
      <c r="AU31715" s="690"/>
    </row>
    <row r="31716" spans="46:47">
      <c r="AT31716" s="690"/>
      <c r="AU31716" s="690"/>
    </row>
    <row r="31717" spans="46:47">
      <c r="AT31717" s="690"/>
      <c r="AU31717" s="690"/>
    </row>
    <row r="31718" spans="46:47">
      <c r="AT31718" s="690"/>
      <c r="AU31718" s="690"/>
    </row>
    <row r="31719" spans="46:47">
      <c r="AT31719" s="690"/>
      <c r="AU31719" s="690"/>
    </row>
    <row r="31720" spans="46:47">
      <c r="AT31720" s="690"/>
      <c r="AU31720" s="690"/>
    </row>
    <row r="31721" spans="46:47">
      <c r="AT31721" s="690"/>
      <c r="AU31721" s="690"/>
    </row>
    <row r="31722" spans="46:47">
      <c r="AT31722" s="690"/>
      <c r="AU31722" s="690"/>
    </row>
    <row r="31723" spans="46:47">
      <c r="AT31723" s="690"/>
      <c r="AU31723" s="690"/>
    </row>
    <row r="31724" spans="46:47">
      <c r="AT31724" s="690"/>
      <c r="AU31724" s="690"/>
    </row>
    <row r="31725" spans="46:47">
      <c r="AT31725" s="690"/>
      <c r="AU31725" s="690"/>
    </row>
    <row r="31726" spans="46:47">
      <c r="AT31726" s="690"/>
      <c r="AU31726" s="690"/>
    </row>
    <row r="31727" spans="46:47">
      <c r="AT31727" s="690"/>
      <c r="AU31727" s="690"/>
    </row>
    <row r="31728" spans="46:47">
      <c r="AT31728" s="690"/>
      <c r="AU31728" s="690"/>
    </row>
    <row r="31729" spans="46:47">
      <c r="AT31729" s="690"/>
      <c r="AU31729" s="690"/>
    </row>
    <row r="31730" spans="46:47">
      <c r="AT31730" s="690"/>
      <c r="AU31730" s="690"/>
    </row>
    <row r="31731" spans="46:47">
      <c r="AT31731" s="690"/>
      <c r="AU31731" s="690"/>
    </row>
    <row r="31732" spans="46:47">
      <c r="AT31732" s="690"/>
      <c r="AU31732" s="690"/>
    </row>
    <row r="31733" spans="46:47">
      <c r="AT31733" s="690"/>
      <c r="AU31733" s="690"/>
    </row>
    <row r="31734" spans="46:47">
      <c r="AT31734" s="690"/>
      <c r="AU31734" s="690"/>
    </row>
    <row r="31735" spans="46:47">
      <c r="AT31735" s="690"/>
      <c r="AU31735" s="690"/>
    </row>
    <row r="31736" spans="46:47">
      <c r="AT31736" s="690"/>
      <c r="AU31736" s="690"/>
    </row>
    <row r="31737" spans="46:47">
      <c r="AT31737" s="690"/>
      <c r="AU31737" s="690"/>
    </row>
    <row r="31738" spans="46:47">
      <c r="AT31738" s="690"/>
      <c r="AU31738" s="690"/>
    </row>
    <row r="31739" spans="46:47">
      <c r="AT31739" s="690"/>
      <c r="AU31739" s="690"/>
    </row>
    <row r="31740" spans="46:47">
      <c r="AT31740" s="690"/>
      <c r="AU31740" s="690"/>
    </row>
    <row r="31741" spans="46:47">
      <c r="AT31741" s="690"/>
      <c r="AU31741" s="690"/>
    </row>
    <row r="31742" spans="46:47">
      <c r="AT31742" s="690"/>
      <c r="AU31742" s="690"/>
    </row>
    <row r="31743" spans="46:47">
      <c r="AT31743" s="690"/>
      <c r="AU31743" s="690"/>
    </row>
    <row r="31744" spans="46:47">
      <c r="AT31744" s="690"/>
      <c r="AU31744" s="690"/>
    </row>
    <row r="31745" spans="46:47">
      <c r="AT31745" s="690"/>
      <c r="AU31745" s="690"/>
    </row>
    <row r="31746" spans="46:47">
      <c r="AT31746" s="690"/>
      <c r="AU31746" s="690"/>
    </row>
    <row r="31747" spans="46:47">
      <c r="AT31747" s="690"/>
      <c r="AU31747" s="690"/>
    </row>
    <row r="31748" spans="46:47">
      <c r="AT31748" s="690"/>
      <c r="AU31748" s="690"/>
    </row>
    <row r="31749" spans="46:47">
      <c r="AT31749" s="690"/>
      <c r="AU31749" s="690"/>
    </row>
    <row r="31750" spans="46:47">
      <c r="AT31750" s="690"/>
      <c r="AU31750" s="690"/>
    </row>
    <row r="31751" spans="46:47">
      <c r="AT31751" s="690"/>
      <c r="AU31751" s="690"/>
    </row>
    <row r="31752" spans="46:47">
      <c r="AT31752" s="690"/>
      <c r="AU31752" s="690"/>
    </row>
    <row r="31753" spans="46:47">
      <c r="AT31753" s="690"/>
      <c r="AU31753" s="690"/>
    </row>
    <row r="31754" spans="46:47">
      <c r="AT31754" s="690"/>
      <c r="AU31754" s="690"/>
    </row>
    <row r="31755" spans="46:47">
      <c r="AT31755" s="690"/>
      <c r="AU31755" s="690"/>
    </row>
    <row r="31756" spans="46:47">
      <c r="AT31756" s="690"/>
      <c r="AU31756" s="690"/>
    </row>
    <row r="31757" spans="46:47">
      <c r="AT31757" s="690"/>
      <c r="AU31757" s="690"/>
    </row>
    <row r="31758" spans="46:47">
      <c r="AT31758" s="690"/>
      <c r="AU31758" s="690"/>
    </row>
    <row r="31759" spans="46:47">
      <c r="AT31759" s="690"/>
      <c r="AU31759" s="690"/>
    </row>
    <row r="31760" spans="46:47">
      <c r="AT31760" s="690"/>
      <c r="AU31760" s="690"/>
    </row>
    <row r="31761" spans="46:47">
      <c r="AT31761" s="690"/>
      <c r="AU31761" s="690"/>
    </row>
    <row r="31762" spans="46:47">
      <c r="AT31762" s="690"/>
      <c r="AU31762" s="690"/>
    </row>
    <row r="31763" spans="46:47">
      <c r="AT31763" s="690"/>
      <c r="AU31763" s="690"/>
    </row>
    <row r="31764" spans="46:47">
      <c r="AT31764" s="690"/>
      <c r="AU31764" s="690"/>
    </row>
    <row r="31765" spans="46:47">
      <c r="AT31765" s="690"/>
      <c r="AU31765" s="690"/>
    </row>
    <row r="31766" spans="46:47">
      <c r="AT31766" s="690"/>
      <c r="AU31766" s="690"/>
    </row>
    <row r="31767" spans="46:47">
      <c r="AT31767" s="690"/>
      <c r="AU31767" s="690"/>
    </row>
    <row r="31768" spans="46:47">
      <c r="AT31768" s="690"/>
      <c r="AU31768" s="690"/>
    </row>
    <row r="31769" spans="46:47">
      <c r="AT31769" s="690"/>
      <c r="AU31769" s="690"/>
    </row>
    <row r="31770" spans="46:47">
      <c r="AT31770" s="690"/>
      <c r="AU31770" s="690"/>
    </row>
    <row r="31771" spans="46:47">
      <c r="AT31771" s="690"/>
      <c r="AU31771" s="690"/>
    </row>
    <row r="31772" spans="46:47">
      <c r="AT31772" s="690"/>
      <c r="AU31772" s="690"/>
    </row>
    <row r="31773" spans="46:47">
      <c r="AT31773" s="690"/>
      <c r="AU31773" s="690"/>
    </row>
    <row r="31774" spans="46:47">
      <c r="AT31774" s="690"/>
      <c r="AU31774" s="690"/>
    </row>
    <row r="31775" spans="46:47">
      <c r="AT31775" s="690"/>
      <c r="AU31775" s="690"/>
    </row>
    <row r="31776" spans="46:47">
      <c r="AT31776" s="690"/>
      <c r="AU31776" s="690"/>
    </row>
    <row r="31777" spans="46:47">
      <c r="AT31777" s="690"/>
      <c r="AU31777" s="690"/>
    </row>
    <row r="31778" spans="46:47">
      <c r="AT31778" s="690"/>
      <c r="AU31778" s="690"/>
    </row>
    <row r="31779" spans="46:47">
      <c r="AT31779" s="690"/>
      <c r="AU31779" s="690"/>
    </row>
    <row r="31780" spans="46:47">
      <c r="AT31780" s="690"/>
      <c r="AU31780" s="690"/>
    </row>
    <row r="31781" spans="46:47">
      <c r="AT31781" s="690"/>
      <c r="AU31781" s="690"/>
    </row>
    <row r="31782" spans="46:47">
      <c r="AT31782" s="690"/>
      <c r="AU31782" s="690"/>
    </row>
    <row r="31783" spans="46:47">
      <c r="AT31783" s="690"/>
      <c r="AU31783" s="690"/>
    </row>
    <row r="31784" spans="46:47">
      <c r="AT31784" s="690"/>
      <c r="AU31784" s="690"/>
    </row>
    <row r="31785" spans="46:47">
      <c r="AT31785" s="690"/>
      <c r="AU31785" s="690"/>
    </row>
    <row r="31786" spans="46:47">
      <c r="AT31786" s="690"/>
      <c r="AU31786" s="690"/>
    </row>
    <row r="31787" spans="46:47">
      <c r="AT31787" s="690"/>
      <c r="AU31787" s="690"/>
    </row>
    <row r="31788" spans="46:47">
      <c r="AT31788" s="690"/>
      <c r="AU31788" s="690"/>
    </row>
    <row r="31789" spans="46:47">
      <c r="AT31789" s="690"/>
      <c r="AU31789" s="690"/>
    </row>
    <row r="31790" spans="46:47">
      <c r="AT31790" s="690"/>
      <c r="AU31790" s="690"/>
    </row>
    <row r="31791" spans="46:47">
      <c r="AT31791" s="690"/>
      <c r="AU31791" s="690"/>
    </row>
    <row r="31792" spans="46:47">
      <c r="AT31792" s="690"/>
      <c r="AU31792" s="690"/>
    </row>
    <row r="31793" spans="46:47">
      <c r="AT31793" s="690"/>
      <c r="AU31793" s="690"/>
    </row>
    <row r="31794" spans="46:47">
      <c r="AT31794" s="690"/>
      <c r="AU31794" s="690"/>
    </row>
    <row r="31795" spans="46:47">
      <c r="AT31795" s="690"/>
      <c r="AU31795" s="690"/>
    </row>
    <row r="31796" spans="46:47">
      <c r="AT31796" s="690"/>
      <c r="AU31796" s="690"/>
    </row>
    <row r="31797" spans="46:47">
      <c r="AT31797" s="690"/>
      <c r="AU31797" s="690"/>
    </row>
    <row r="31798" spans="46:47">
      <c r="AT31798" s="690"/>
      <c r="AU31798" s="690"/>
    </row>
    <row r="31799" spans="46:47">
      <c r="AT31799" s="690"/>
      <c r="AU31799" s="690"/>
    </row>
    <row r="31800" spans="46:47">
      <c r="AT31800" s="690"/>
      <c r="AU31800" s="690"/>
    </row>
    <row r="31801" spans="46:47">
      <c r="AT31801" s="690"/>
      <c r="AU31801" s="690"/>
    </row>
    <row r="31802" spans="46:47">
      <c r="AT31802" s="690"/>
      <c r="AU31802" s="690"/>
    </row>
    <row r="31803" spans="46:47">
      <c r="AT31803" s="690"/>
      <c r="AU31803" s="690"/>
    </row>
    <row r="31804" spans="46:47">
      <c r="AT31804" s="690"/>
      <c r="AU31804" s="690"/>
    </row>
    <row r="31805" spans="46:47">
      <c r="AT31805" s="690"/>
      <c r="AU31805" s="690"/>
    </row>
    <row r="31806" spans="46:47">
      <c r="AT31806" s="690"/>
      <c r="AU31806" s="690"/>
    </row>
    <row r="31807" spans="46:47">
      <c r="AT31807" s="690"/>
      <c r="AU31807" s="690"/>
    </row>
    <row r="31808" spans="46:47">
      <c r="AT31808" s="690"/>
      <c r="AU31808" s="690"/>
    </row>
    <row r="31809" spans="46:47">
      <c r="AT31809" s="690"/>
      <c r="AU31809" s="690"/>
    </row>
    <row r="31810" spans="46:47">
      <c r="AT31810" s="690"/>
      <c r="AU31810" s="690"/>
    </row>
    <row r="31811" spans="46:47">
      <c r="AT31811" s="690"/>
      <c r="AU31811" s="690"/>
    </row>
    <row r="31812" spans="46:47">
      <c r="AT31812" s="690"/>
      <c r="AU31812" s="690"/>
    </row>
    <row r="31813" spans="46:47">
      <c r="AT31813" s="690"/>
      <c r="AU31813" s="690"/>
    </row>
    <row r="31814" spans="46:47">
      <c r="AT31814" s="690"/>
      <c r="AU31814" s="690"/>
    </row>
    <row r="31815" spans="46:47">
      <c r="AT31815" s="690"/>
      <c r="AU31815" s="690"/>
    </row>
    <row r="31816" spans="46:47">
      <c r="AT31816" s="690"/>
      <c r="AU31816" s="690"/>
    </row>
    <row r="31817" spans="46:47">
      <c r="AT31817" s="690"/>
      <c r="AU31817" s="690"/>
    </row>
    <row r="31818" spans="46:47">
      <c r="AT31818" s="690"/>
      <c r="AU31818" s="690"/>
    </row>
    <row r="31819" spans="46:47">
      <c r="AT31819" s="690"/>
      <c r="AU31819" s="690"/>
    </row>
    <row r="31820" spans="46:47">
      <c r="AT31820" s="690"/>
      <c r="AU31820" s="690"/>
    </row>
    <row r="31821" spans="46:47">
      <c r="AT31821" s="690"/>
      <c r="AU31821" s="690"/>
    </row>
    <row r="31822" spans="46:47">
      <c r="AT31822" s="690"/>
      <c r="AU31822" s="690"/>
    </row>
    <row r="31823" spans="46:47">
      <c r="AT31823" s="690"/>
      <c r="AU31823" s="690"/>
    </row>
    <row r="31824" spans="46:47">
      <c r="AT31824" s="690"/>
      <c r="AU31824" s="690"/>
    </row>
    <row r="31825" spans="46:47">
      <c r="AT31825" s="690"/>
      <c r="AU31825" s="690"/>
    </row>
    <row r="31826" spans="46:47">
      <c r="AT31826" s="690"/>
      <c r="AU31826" s="690"/>
    </row>
    <row r="31827" spans="46:47">
      <c r="AT31827" s="690"/>
      <c r="AU31827" s="690"/>
    </row>
    <row r="31828" spans="46:47">
      <c r="AT31828" s="690"/>
      <c r="AU31828" s="690"/>
    </row>
    <row r="31829" spans="46:47">
      <c r="AT31829" s="690"/>
      <c r="AU31829" s="690"/>
    </row>
    <row r="31830" spans="46:47">
      <c r="AT31830" s="690"/>
      <c r="AU31830" s="690"/>
    </row>
    <row r="31831" spans="46:47">
      <c r="AT31831" s="690"/>
      <c r="AU31831" s="690"/>
    </row>
    <row r="31832" spans="46:47">
      <c r="AT31832" s="690"/>
      <c r="AU31832" s="690"/>
    </row>
    <row r="31833" spans="46:47">
      <c r="AT31833" s="690"/>
      <c r="AU31833" s="690"/>
    </row>
    <row r="31834" spans="46:47">
      <c r="AT31834" s="690"/>
      <c r="AU31834" s="690"/>
    </row>
    <row r="31835" spans="46:47">
      <c r="AT31835" s="690"/>
      <c r="AU31835" s="690"/>
    </row>
    <row r="31836" spans="46:47">
      <c r="AT31836" s="690"/>
      <c r="AU31836" s="690"/>
    </row>
    <row r="31837" spans="46:47">
      <c r="AT31837" s="690"/>
      <c r="AU31837" s="690"/>
    </row>
    <row r="31838" spans="46:47">
      <c r="AT31838" s="690"/>
      <c r="AU31838" s="690"/>
    </row>
    <row r="31839" spans="46:47">
      <c r="AT31839" s="690"/>
      <c r="AU31839" s="690"/>
    </row>
    <row r="31840" spans="46:47">
      <c r="AT31840" s="690"/>
      <c r="AU31840" s="690"/>
    </row>
    <row r="31841" spans="46:47">
      <c r="AT31841" s="690"/>
      <c r="AU31841" s="690"/>
    </row>
    <row r="31842" spans="46:47">
      <c r="AT31842" s="690"/>
      <c r="AU31842" s="690"/>
    </row>
    <row r="31843" spans="46:47">
      <c r="AT31843" s="690"/>
      <c r="AU31843" s="690"/>
    </row>
    <row r="31844" spans="46:47">
      <c r="AT31844" s="690"/>
      <c r="AU31844" s="690"/>
    </row>
    <row r="31845" spans="46:47">
      <c r="AT31845" s="690"/>
      <c r="AU31845" s="690"/>
    </row>
    <row r="31846" spans="46:47">
      <c r="AT31846" s="690"/>
      <c r="AU31846" s="690"/>
    </row>
    <row r="31847" spans="46:47">
      <c r="AT31847" s="690"/>
      <c r="AU31847" s="690"/>
    </row>
    <row r="31848" spans="46:47">
      <c r="AT31848" s="690"/>
      <c r="AU31848" s="690"/>
    </row>
    <row r="31849" spans="46:47">
      <c r="AT31849" s="690"/>
      <c r="AU31849" s="690"/>
    </row>
    <row r="31850" spans="46:47">
      <c r="AT31850" s="690"/>
      <c r="AU31850" s="690"/>
    </row>
    <row r="31851" spans="46:47">
      <c r="AT31851" s="690"/>
      <c r="AU31851" s="690"/>
    </row>
    <row r="31852" spans="46:47">
      <c r="AT31852" s="690"/>
      <c r="AU31852" s="690"/>
    </row>
    <row r="31853" spans="46:47">
      <c r="AT31853" s="690"/>
      <c r="AU31853" s="690"/>
    </row>
    <row r="31854" spans="46:47">
      <c r="AT31854" s="690"/>
      <c r="AU31854" s="690"/>
    </row>
    <row r="31855" spans="46:47">
      <c r="AT31855" s="690"/>
      <c r="AU31855" s="690"/>
    </row>
    <row r="31856" spans="46:47">
      <c r="AT31856" s="690"/>
      <c r="AU31856" s="690"/>
    </row>
    <row r="31857" spans="46:47">
      <c r="AT31857" s="690"/>
      <c r="AU31857" s="690"/>
    </row>
    <row r="31858" spans="46:47">
      <c r="AT31858" s="690"/>
      <c r="AU31858" s="690"/>
    </row>
    <row r="31859" spans="46:47">
      <c r="AT31859" s="690"/>
      <c r="AU31859" s="690"/>
    </row>
    <row r="31860" spans="46:47">
      <c r="AT31860" s="690"/>
      <c r="AU31860" s="690"/>
    </row>
    <row r="31861" spans="46:47">
      <c r="AT31861" s="690"/>
      <c r="AU31861" s="690"/>
    </row>
    <row r="31862" spans="46:47">
      <c r="AT31862" s="690"/>
      <c r="AU31862" s="690"/>
    </row>
    <row r="31863" spans="46:47">
      <c r="AT31863" s="690"/>
      <c r="AU31863" s="690"/>
    </row>
    <row r="31864" spans="46:47">
      <c r="AT31864" s="690"/>
      <c r="AU31864" s="690"/>
    </row>
    <row r="31865" spans="46:47">
      <c r="AT31865" s="690"/>
      <c r="AU31865" s="690"/>
    </row>
    <row r="31866" spans="46:47">
      <c r="AT31866" s="690"/>
      <c r="AU31866" s="690"/>
    </row>
    <row r="31867" spans="46:47">
      <c r="AT31867" s="690"/>
      <c r="AU31867" s="690"/>
    </row>
    <row r="31868" spans="46:47">
      <c r="AT31868" s="690"/>
      <c r="AU31868" s="690"/>
    </row>
    <row r="31869" spans="46:47">
      <c r="AT31869" s="690"/>
      <c r="AU31869" s="690"/>
    </row>
    <row r="31870" spans="46:47">
      <c r="AT31870" s="690"/>
      <c r="AU31870" s="690"/>
    </row>
    <row r="31871" spans="46:47">
      <c r="AT31871" s="690"/>
      <c r="AU31871" s="690"/>
    </row>
    <row r="31872" spans="46:47">
      <c r="AT31872" s="690"/>
      <c r="AU31872" s="690"/>
    </row>
    <row r="31873" spans="46:47">
      <c r="AT31873" s="690"/>
      <c r="AU31873" s="690"/>
    </row>
    <row r="31874" spans="46:47">
      <c r="AT31874" s="690"/>
      <c r="AU31874" s="690"/>
    </row>
    <row r="31875" spans="46:47">
      <c r="AT31875" s="690"/>
      <c r="AU31875" s="690"/>
    </row>
    <row r="31876" spans="46:47">
      <c r="AT31876" s="690"/>
      <c r="AU31876" s="690"/>
    </row>
    <row r="31877" spans="46:47">
      <c r="AT31877" s="690"/>
      <c r="AU31877" s="690"/>
    </row>
    <row r="31878" spans="46:47">
      <c r="AT31878" s="690"/>
      <c r="AU31878" s="690"/>
    </row>
    <row r="31879" spans="46:47">
      <c r="AT31879" s="690"/>
      <c r="AU31879" s="690"/>
    </row>
    <row r="31880" spans="46:47">
      <c r="AT31880" s="690"/>
      <c r="AU31880" s="690"/>
    </row>
    <row r="31881" spans="46:47">
      <c r="AT31881" s="690"/>
      <c r="AU31881" s="690"/>
    </row>
    <row r="31882" spans="46:47">
      <c r="AT31882" s="690"/>
      <c r="AU31882" s="690"/>
    </row>
    <row r="31883" spans="46:47">
      <c r="AT31883" s="690"/>
      <c r="AU31883" s="690"/>
    </row>
    <row r="31884" spans="46:47">
      <c r="AT31884" s="690"/>
      <c r="AU31884" s="690"/>
    </row>
    <row r="31885" spans="46:47">
      <c r="AT31885" s="690"/>
      <c r="AU31885" s="690"/>
    </row>
    <row r="31886" spans="46:47">
      <c r="AT31886" s="690"/>
      <c r="AU31886" s="690"/>
    </row>
    <row r="31887" spans="46:47">
      <c r="AT31887" s="690"/>
      <c r="AU31887" s="690"/>
    </row>
    <row r="31888" spans="46:47">
      <c r="AT31888" s="690"/>
      <c r="AU31888" s="690"/>
    </row>
    <row r="31889" spans="46:47">
      <c r="AT31889" s="690"/>
      <c r="AU31889" s="690"/>
    </row>
    <row r="31890" spans="46:47">
      <c r="AT31890" s="690"/>
      <c r="AU31890" s="690"/>
    </row>
    <row r="31891" spans="46:47">
      <c r="AT31891" s="690"/>
      <c r="AU31891" s="690"/>
    </row>
    <row r="31892" spans="46:47">
      <c r="AT31892" s="690"/>
      <c r="AU31892" s="690"/>
    </row>
    <row r="31893" spans="46:47">
      <c r="AT31893" s="690"/>
      <c r="AU31893" s="690"/>
    </row>
    <row r="31894" spans="46:47">
      <c r="AT31894" s="690"/>
      <c r="AU31894" s="690"/>
    </row>
    <row r="31895" spans="46:47">
      <c r="AT31895" s="690"/>
      <c r="AU31895" s="690"/>
    </row>
    <row r="31896" spans="46:47">
      <c r="AT31896" s="690"/>
      <c r="AU31896" s="690"/>
    </row>
    <row r="31897" spans="46:47">
      <c r="AT31897" s="690"/>
      <c r="AU31897" s="690"/>
    </row>
    <row r="31898" spans="46:47">
      <c r="AT31898" s="690"/>
      <c r="AU31898" s="690"/>
    </row>
    <row r="31899" spans="46:47">
      <c r="AT31899" s="690"/>
      <c r="AU31899" s="690"/>
    </row>
    <row r="31900" spans="46:47">
      <c r="AT31900" s="690"/>
      <c r="AU31900" s="690"/>
    </row>
    <row r="31901" spans="46:47">
      <c r="AT31901" s="690"/>
      <c r="AU31901" s="690"/>
    </row>
    <row r="31902" spans="46:47">
      <c r="AT31902" s="690"/>
      <c r="AU31902" s="690"/>
    </row>
    <row r="31903" spans="46:47">
      <c r="AT31903" s="690"/>
      <c r="AU31903" s="690"/>
    </row>
    <row r="31904" spans="46:47">
      <c r="AT31904" s="690"/>
      <c r="AU31904" s="690"/>
    </row>
    <row r="31905" spans="46:47">
      <c r="AT31905" s="690"/>
      <c r="AU31905" s="690"/>
    </row>
    <row r="31906" spans="46:47">
      <c r="AT31906" s="690"/>
      <c r="AU31906" s="690"/>
    </row>
    <row r="31907" spans="46:47">
      <c r="AT31907" s="690"/>
      <c r="AU31907" s="690"/>
    </row>
    <row r="31908" spans="46:47">
      <c r="AT31908" s="690"/>
      <c r="AU31908" s="690"/>
    </row>
    <row r="31909" spans="46:47">
      <c r="AT31909" s="690"/>
      <c r="AU31909" s="690"/>
    </row>
    <row r="31910" spans="46:47">
      <c r="AT31910" s="690"/>
      <c r="AU31910" s="690"/>
    </row>
    <row r="31911" spans="46:47">
      <c r="AT31911" s="690"/>
      <c r="AU31911" s="690"/>
    </row>
    <row r="31912" spans="46:47">
      <c r="AT31912" s="690"/>
      <c r="AU31912" s="690"/>
    </row>
    <row r="31913" spans="46:47">
      <c r="AT31913" s="690"/>
      <c r="AU31913" s="690"/>
    </row>
    <row r="31914" spans="46:47">
      <c r="AT31914" s="690"/>
      <c r="AU31914" s="690"/>
    </row>
    <row r="31915" spans="46:47">
      <c r="AT31915" s="690"/>
      <c r="AU31915" s="690"/>
    </row>
    <row r="31916" spans="46:47">
      <c r="AT31916" s="690"/>
      <c r="AU31916" s="690"/>
    </row>
    <row r="31917" spans="46:47">
      <c r="AT31917" s="690"/>
      <c r="AU31917" s="690"/>
    </row>
    <row r="31918" spans="46:47">
      <c r="AT31918" s="690"/>
      <c r="AU31918" s="690"/>
    </row>
    <row r="31919" spans="46:47">
      <c r="AT31919" s="690"/>
      <c r="AU31919" s="690"/>
    </row>
    <row r="31920" spans="46:47">
      <c r="AT31920" s="690"/>
      <c r="AU31920" s="690"/>
    </row>
    <row r="31921" spans="46:47">
      <c r="AT31921" s="690"/>
      <c r="AU31921" s="690"/>
    </row>
    <row r="31922" spans="46:47">
      <c r="AT31922" s="690"/>
      <c r="AU31922" s="690"/>
    </row>
    <row r="31923" spans="46:47">
      <c r="AT31923" s="690"/>
      <c r="AU31923" s="690"/>
    </row>
    <row r="31924" spans="46:47">
      <c r="AT31924" s="690"/>
      <c r="AU31924" s="690"/>
    </row>
    <row r="31925" spans="46:47">
      <c r="AT31925" s="690"/>
      <c r="AU31925" s="690"/>
    </row>
    <row r="31926" spans="46:47">
      <c r="AT31926" s="690"/>
      <c r="AU31926" s="690"/>
    </row>
    <row r="31927" spans="46:47">
      <c r="AT31927" s="690"/>
      <c r="AU31927" s="690"/>
    </row>
    <row r="31928" spans="46:47">
      <c r="AT31928" s="690"/>
      <c r="AU31928" s="690"/>
    </row>
    <row r="31929" spans="46:47">
      <c r="AT31929" s="690"/>
      <c r="AU31929" s="690"/>
    </row>
    <row r="31930" spans="46:47">
      <c r="AT31930" s="690"/>
      <c r="AU31930" s="690"/>
    </row>
    <row r="31931" spans="46:47">
      <c r="AT31931" s="690"/>
      <c r="AU31931" s="690"/>
    </row>
    <row r="31932" spans="46:47">
      <c r="AT31932" s="690"/>
      <c r="AU31932" s="690"/>
    </row>
    <row r="31933" spans="46:47">
      <c r="AT31933" s="690"/>
      <c r="AU31933" s="690"/>
    </row>
    <row r="31934" spans="46:47">
      <c r="AT31934" s="690"/>
      <c r="AU31934" s="690"/>
    </row>
    <row r="31935" spans="46:47">
      <c r="AT31935" s="690"/>
      <c r="AU31935" s="690"/>
    </row>
    <row r="31936" spans="46:47">
      <c r="AT31936" s="690"/>
      <c r="AU31936" s="690"/>
    </row>
    <row r="31937" spans="46:47">
      <c r="AT31937" s="690"/>
      <c r="AU31937" s="690"/>
    </row>
    <row r="31938" spans="46:47">
      <c r="AT31938" s="690"/>
      <c r="AU31938" s="690"/>
    </row>
    <row r="31939" spans="46:47">
      <c r="AT31939" s="690"/>
      <c r="AU31939" s="690"/>
    </row>
    <row r="31940" spans="46:47">
      <c r="AT31940" s="690"/>
      <c r="AU31940" s="690"/>
    </row>
    <row r="31941" spans="46:47">
      <c r="AT31941" s="690"/>
      <c r="AU31941" s="690"/>
    </row>
    <row r="31942" spans="46:47">
      <c r="AT31942" s="690"/>
      <c r="AU31942" s="690"/>
    </row>
    <row r="31943" spans="46:47">
      <c r="AT31943" s="690"/>
      <c r="AU31943" s="690"/>
    </row>
    <row r="31944" spans="46:47">
      <c r="AT31944" s="690"/>
      <c r="AU31944" s="690"/>
    </row>
    <row r="31945" spans="46:47">
      <c r="AT31945" s="690"/>
      <c r="AU31945" s="690"/>
    </row>
    <row r="31946" spans="46:47">
      <c r="AT31946" s="690"/>
      <c r="AU31946" s="690"/>
    </row>
    <row r="31947" spans="46:47">
      <c r="AT31947" s="690"/>
      <c r="AU31947" s="690"/>
    </row>
    <row r="31948" spans="46:47">
      <c r="AT31948" s="690"/>
      <c r="AU31948" s="690"/>
    </row>
    <row r="31949" spans="46:47">
      <c r="AT31949" s="690"/>
      <c r="AU31949" s="690"/>
    </row>
    <row r="31950" spans="46:47">
      <c r="AT31950" s="690"/>
      <c r="AU31950" s="690"/>
    </row>
    <row r="31951" spans="46:47">
      <c r="AT31951" s="690"/>
      <c r="AU31951" s="690"/>
    </row>
    <row r="31952" spans="46:47">
      <c r="AT31952" s="690"/>
      <c r="AU31952" s="690"/>
    </row>
    <row r="31953" spans="46:47">
      <c r="AT31953" s="690"/>
      <c r="AU31953" s="690"/>
    </row>
    <row r="31954" spans="46:47">
      <c r="AT31954" s="690"/>
      <c r="AU31954" s="690"/>
    </row>
    <row r="31955" spans="46:47">
      <c r="AT31955" s="690"/>
      <c r="AU31955" s="690"/>
    </row>
    <row r="31956" spans="46:47">
      <c r="AT31956" s="690"/>
      <c r="AU31956" s="690"/>
    </row>
    <row r="31957" spans="46:47">
      <c r="AT31957" s="690"/>
      <c r="AU31957" s="690"/>
    </row>
    <row r="31958" spans="46:47">
      <c r="AT31958" s="690"/>
      <c r="AU31958" s="690"/>
    </row>
    <row r="31959" spans="46:47">
      <c r="AT31959" s="690"/>
      <c r="AU31959" s="690"/>
    </row>
    <row r="31960" spans="46:47">
      <c r="AT31960" s="690"/>
      <c r="AU31960" s="690"/>
    </row>
    <row r="31961" spans="46:47">
      <c r="AT31961" s="690"/>
      <c r="AU31961" s="690"/>
    </row>
    <row r="31962" spans="46:47">
      <c r="AT31962" s="690"/>
      <c r="AU31962" s="690"/>
    </row>
    <row r="31963" spans="46:47">
      <c r="AT31963" s="690"/>
      <c r="AU31963" s="690"/>
    </row>
    <row r="31964" spans="46:47">
      <c r="AT31964" s="690"/>
      <c r="AU31964" s="690"/>
    </row>
    <row r="31965" spans="46:47">
      <c r="AT31965" s="690"/>
      <c r="AU31965" s="690"/>
    </row>
    <row r="31966" spans="46:47">
      <c r="AT31966" s="690"/>
      <c r="AU31966" s="690"/>
    </row>
    <row r="31967" spans="46:47">
      <c r="AT31967" s="690"/>
      <c r="AU31967" s="690"/>
    </row>
    <row r="31968" spans="46:47">
      <c r="AT31968" s="690"/>
      <c r="AU31968" s="690"/>
    </row>
    <row r="31969" spans="46:47">
      <c r="AT31969" s="690"/>
      <c r="AU31969" s="690"/>
    </row>
    <row r="31970" spans="46:47">
      <c r="AT31970" s="690"/>
      <c r="AU31970" s="690"/>
    </row>
    <row r="31971" spans="46:47">
      <c r="AT31971" s="690"/>
      <c r="AU31971" s="690"/>
    </row>
    <row r="31972" spans="46:47">
      <c r="AT31972" s="690"/>
      <c r="AU31972" s="690"/>
    </row>
    <row r="31973" spans="46:47">
      <c r="AT31973" s="690"/>
      <c r="AU31973" s="690"/>
    </row>
    <row r="31974" spans="46:47">
      <c r="AT31974" s="690"/>
      <c r="AU31974" s="690"/>
    </row>
    <row r="31975" spans="46:47">
      <c r="AT31975" s="690"/>
      <c r="AU31975" s="690"/>
    </row>
    <row r="31976" spans="46:47">
      <c r="AT31976" s="690"/>
      <c r="AU31976" s="690"/>
    </row>
    <row r="31977" spans="46:47">
      <c r="AT31977" s="690"/>
      <c r="AU31977" s="690"/>
    </row>
    <row r="31978" spans="46:47">
      <c r="AT31978" s="690"/>
      <c r="AU31978" s="690"/>
    </row>
    <row r="31979" spans="46:47">
      <c r="AT31979" s="690"/>
      <c r="AU31979" s="690"/>
    </row>
    <row r="31980" spans="46:47">
      <c r="AT31980" s="690"/>
      <c r="AU31980" s="690"/>
    </row>
    <row r="31981" spans="46:47">
      <c r="AT31981" s="690"/>
      <c r="AU31981" s="690"/>
    </row>
    <row r="31982" spans="46:47">
      <c r="AT31982" s="690"/>
      <c r="AU31982" s="690"/>
    </row>
    <row r="31983" spans="46:47">
      <c r="AT31983" s="690"/>
      <c r="AU31983" s="690"/>
    </row>
    <row r="31984" spans="46:47">
      <c r="AT31984" s="690"/>
      <c r="AU31984" s="690"/>
    </row>
    <row r="31985" spans="46:47">
      <c r="AT31985" s="690"/>
      <c r="AU31985" s="690"/>
    </row>
    <row r="31986" spans="46:47">
      <c r="AT31986" s="690"/>
      <c r="AU31986" s="690"/>
    </row>
    <row r="31987" spans="46:47">
      <c r="AT31987" s="690"/>
      <c r="AU31987" s="690"/>
    </row>
    <row r="31988" spans="46:47">
      <c r="AT31988" s="690"/>
      <c r="AU31988" s="690"/>
    </row>
    <row r="31989" spans="46:47">
      <c r="AT31989" s="690"/>
      <c r="AU31989" s="690"/>
    </row>
    <row r="31990" spans="46:47">
      <c r="AT31990" s="690"/>
      <c r="AU31990" s="690"/>
    </row>
    <row r="31991" spans="46:47">
      <c r="AT31991" s="690"/>
      <c r="AU31991" s="690"/>
    </row>
    <row r="31992" spans="46:47">
      <c r="AT31992" s="690"/>
      <c r="AU31992" s="690"/>
    </row>
    <row r="31993" spans="46:47">
      <c r="AT31993" s="690"/>
      <c r="AU31993" s="690"/>
    </row>
    <row r="31994" spans="46:47">
      <c r="AT31994" s="690"/>
      <c r="AU31994" s="690"/>
    </row>
    <row r="31995" spans="46:47">
      <c r="AT31995" s="690"/>
      <c r="AU31995" s="690"/>
    </row>
    <row r="31996" spans="46:47">
      <c r="AT31996" s="690"/>
      <c r="AU31996" s="690"/>
    </row>
    <row r="31997" spans="46:47">
      <c r="AT31997" s="690"/>
      <c r="AU31997" s="690"/>
    </row>
    <row r="31998" spans="46:47">
      <c r="AT31998" s="690"/>
      <c r="AU31998" s="690"/>
    </row>
    <row r="31999" spans="46:47">
      <c r="AT31999" s="690"/>
      <c r="AU31999" s="690"/>
    </row>
    <row r="32000" spans="46:47">
      <c r="AT32000" s="690"/>
      <c r="AU32000" s="690"/>
    </row>
    <row r="32001" spans="46:47">
      <c r="AT32001" s="690"/>
      <c r="AU32001" s="690"/>
    </row>
    <row r="32002" spans="46:47">
      <c r="AT32002" s="690"/>
      <c r="AU32002" s="690"/>
    </row>
    <row r="32003" spans="46:47">
      <c r="AT32003" s="690"/>
      <c r="AU32003" s="690"/>
    </row>
    <row r="32004" spans="46:47">
      <c r="AT32004" s="690"/>
      <c r="AU32004" s="690"/>
    </row>
    <row r="32005" spans="46:47">
      <c r="AT32005" s="690"/>
      <c r="AU32005" s="690"/>
    </row>
    <row r="32006" spans="46:47">
      <c r="AT32006" s="690"/>
      <c r="AU32006" s="690"/>
    </row>
    <row r="32007" spans="46:47">
      <c r="AT32007" s="690"/>
      <c r="AU32007" s="690"/>
    </row>
    <row r="32008" spans="46:47">
      <c r="AT32008" s="690"/>
      <c r="AU32008" s="690"/>
    </row>
    <row r="32009" spans="46:47">
      <c r="AT32009" s="690"/>
      <c r="AU32009" s="690"/>
    </row>
    <row r="32010" spans="46:47">
      <c r="AT32010" s="690"/>
      <c r="AU32010" s="690"/>
    </row>
    <row r="32011" spans="46:47">
      <c r="AT32011" s="690"/>
      <c r="AU32011" s="690"/>
    </row>
    <row r="32012" spans="46:47">
      <c r="AT32012" s="690"/>
      <c r="AU32012" s="690"/>
    </row>
    <row r="32013" spans="46:47">
      <c r="AT32013" s="690"/>
      <c r="AU32013" s="690"/>
    </row>
    <row r="32014" spans="46:47">
      <c r="AT32014" s="690"/>
      <c r="AU32014" s="690"/>
    </row>
    <row r="32015" spans="46:47">
      <c r="AT32015" s="690"/>
      <c r="AU32015" s="690"/>
    </row>
    <row r="32016" spans="46:47">
      <c r="AT32016" s="690"/>
      <c r="AU32016" s="690"/>
    </row>
    <row r="32017" spans="46:47">
      <c r="AT32017" s="690"/>
      <c r="AU32017" s="690"/>
    </row>
    <row r="32018" spans="46:47">
      <c r="AT32018" s="690"/>
      <c r="AU32018" s="690"/>
    </row>
    <row r="32019" spans="46:47">
      <c r="AT32019" s="690"/>
      <c r="AU32019" s="690"/>
    </row>
    <row r="32020" spans="46:47">
      <c r="AT32020" s="690"/>
      <c r="AU32020" s="690"/>
    </row>
    <row r="32021" spans="46:47">
      <c r="AT32021" s="690"/>
      <c r="AU32021" s="690"/>
    </row>
    <row r="32022" spans="46:47">
      <c r="AT32022" s="690"/>
      <c r="AU32022" s="690"/>
    </row>
    <row r="32023" spans="46:47">
      <c r="AT32023" s="690"/>
      <c r="AU32023" s="690"/>
    </row>
    <row r="32024" spans="46:47">
      <c r="AT32024" s="690"/>
      <c r="AU32024" s="690"/>
    </row>
    <row r="32025" spans="46:47">
      <c r="AT32025" s="690"/>
      <c r="AU32025" s="690"/>
    </row>
    <row r="32026" spans="46:47">
      <c r="AT32026" s="690"/>
      <c r="AU32026" s="690"/>
    </row>
    <row r="32027" spans="46:47">
      <c r="AT32027" s="690"/>
      <c r="AU32027" s="690"/>
    </row>
    <row r="32028" spans="46:47">
      <c r="AT32028" s="690"/>
      <c r="AU32028" s="690"/>
    </row>
    <row r="32029" spans="46:47">
      <c r="AT32029" s="690"/>
      <c r="AU32029" s="690"/>
    </row>
    <row r="32030" spans="46:47">
      <c r="AT32030" s="690"/>
      <c r="AU32030" s="690"/>
    </row>
    <row r="32031" spans="46:47">
      <c r="AT32031" s="690"/>
      <c r="AU32031" s="690"/>
    </row>
    <row r="32032" spans="46:47">
      <c r="AT32032" s="690"/>
      <c r="AU32032" s="690"/>
    </row>
    <row r="32033" spans="46:47">
      <c r="AT32033" s="690"/>
      <c r="AU32033" s="690"/>
    </row>
    <row r="32034" spans="46:47">
      <c r="AT32034" s="690"/>
      <c r="AU32034" s="690"/>
    </row>
    <row r="32035" spans="46:47">
      <c r="AT32035" s="690"/>
      <c r="AU32035" s="690"/>
    </row>
    <row r="32036" spans="46:47">
      <c r="AT32036" s="690"/>
      <c r="AU32036" s="690"/>
    </row>
    <row r="32037" spans="46:47">
      <c r="AT32037" s="690"/>
      <c r="AU32037" s="690"/>
    </row>
    <row r="32038" spans="46:47">
      <c r="AT32038" s="690"/>
      <c r="AU32038" s="690"/>
    </row>
    <row r="32039" spans="46:47">
      <c r="AT32039" s="690"/>
      <c r="AU32039" s="690"/>
    </row>
    <row r="32040" spans="46:47">
      <c r="AT32040" s="690"/>
      <c r="AU32040" s="690"/>
    </row>
    <row r="32041" spans="46:47">
      <c r="AT32041" s="690"/>
      <c r="AU32041" s="690"/>
    </row>
    <row r="32042" spans="46:47">
      <c r="AT32042" s="690"/>
      <c r="AU32042" s="690"/>
    </row>
    <row r="32043" spans="46:47">
      <c r="AT32043" s="690"/>
      <c r="AU32043" s="690"/>
    </row>
    <row r="32044" spans="46:47">
      <c r="AT32044" s="690"/>
      <c r="AU32044" s="690"/>
    </row>
    <row r="32045" spans="46:47">
      <c r="AT32045" s="690"/>
      <c r="AU32045" s="690"/>
    </row>
    <row r="32046" spans="46:47">
      <c r="AT32046" s="690"/>
      <c r="AU32046" s="690"/>
    </row>
    <row r="32047" spans="46:47">
      <c r="AT32047" s="690"/>
      <c r="AU32047" s="690"/>
    </row>
    <row r="32048" spans="46:47">
      <c r="AT32048" s="690"/>
      <c r="AU32048" s="690"/>
    </row>
    <row r="32049" spans="46:47">
      <c r="AT32049" s="690"/>
      <c r="AU32049" s="690"/>
    </row>
    <row r="32050" spans="46:47">
      <c r="AT32050" s="690"/>
      <c r="AU32050" s="690"/>
    </row>
    <row r="32051" spans="46:47">
      <c r="AT32051" s="690"/>
      <c r="AU32051" s="690"/>
    </row>
    <row r="32052" spans="46:47">
      <c r="AT32052" s="690"/>
      <c r="AU32052" s="690"/>
    </row>
    <row r="32053" spans="46:47">
      <c r="AT32053" s="690"/>
      <c r="AU32053" s="690"/>
    </row>
    <row r="32054" spans="46:47">
      <c r="AT32054" s="690"/>
      <c r="AU32054" s="690"/>
    </row>
    <row r="32055" spans="46:47">
      <c r="AT32055" s="690"/>
      <c r="AU32055" s="690"/>
    </row>
    <row r="32056" spans="46:47">
      <c r="AT32056" s="690"/>
      <c r="AU32056" s="690"/>
    </row>
    <row r="32057" spans="46:47">
      <c r="AT32057" s="690"/>
      <c r="AU32057" s="690"/>
    </row>
    <row r="32058" spans="46:47">
      <c r="AT32058" s="690"/>
      <c r="AU32058" s="690"/>
    </row>
    <row r="32059" spans="46:47">
      <c r="AT32059" s="690"/>
      <c r="AU32059" s="690"/>
    </row>
    <row r="32060" spans="46:47">
      <c r="AT32060" s="690"/>
      <c r="AU32060" s="690"/>
    </row>
    <row r="32061" spans="46:47">
      <c r="AT32061" s="690"/>
      <c r="AU32061" s="690"/>
    </row>
    <row r="32062" spans="46:47">
      <c r="AT32062" s="690"/>
      <c r="AU32062" s="690"/>
    </row>
    <row r="32063" spans="46:47">
      <c r="AT32063" s="690"/>
      <c r="AU32063" s="690"/>
    </row>
    <row r="32064" spans="46:47">
      <c r="AT32064" s="690"/>
      <c r="AU32064" s="690"/>
    </row>
    <row r="32065" spans="46:47">
      <c r="AT32065" s="690"/>
      <c r="AU32065" s="690"/>
    </row>
    <row r="32066" spans="46:47">
      <c r="AT32066" s="690"/>
      <c r="AU32066" s="690"/>
    </row>
    <row r="32067" spans="46:47">
      <c r="AT32067" s="690"/>
      <c r="AU32067" s="690"/>
    </row>
    <row r="32068" spans="46:47">
      <c r="AT32068" s="690"/>
      <c r="AU32068" s="690"/>
    </row>
    <row r="32069" spans="46:47">
      <c r="AT32069" s="690"/>
      <c r="AU32069" s="690"/>
    </row>
    <row r="32070" spans="46:47">
      <c r="AT32070" s="690"/>
      <c r="AU32070" s="690"/>
    </row>
    <row r="32071" spans="46:47">
      <c r="AT32071" s="690"/>
      <c r="AU32071" s="690"/>
    </row>
    <row r="32072" spans="46:47">
      <c r="AT32072" s="690"/>
      <c r="AU32072" s="690"/>
    </row>
    <row r="32073" spans="46:47">
      <c r="AT32073" s="690"/>
      <c r="AU32073" s="690"/>
    </row>
    <row r="32074" spans="46:47">
      <c r="AT32074" s="690"/>
      <c r="AU32074" s="690"/>
    </row>
    <row r="32075" spans="46:47">
      <c r="AT32075" s="690"/>
      <c r="AU32075" s="690"/>
    </row>
    <row r="32076" spans="46:47">
      <c r="AT32076" s="690"/>
      <c r="AU32076" s="690"/>
    </row>
    <row r="32077" spans="46:47">
      <c r="AT32077" s="690"/>
      <c r="AU32077" s="690"/>
    </row>
    <row r="32078" spans="46:47">
      <c r="AT32078" s="690"/>
      <c r="AU32078" s="690"/>
    </row>
    <row r="32079" spans="46:47">
      <c r="AT32079" s="690"/>
      <c r="AU32079" s="690"/>
    </row>
    <row r="32080" spans="46:47">
      <c r="AT32080" s="690"/>
      <c r="AU32080" s="690"/>
    </row>
    <row r="32081" spans="46:47">
      <c r="AT32081" s="690"/>
      <c r="AU32081" s="690"/>
    </row>
    <row r="32082" spans="46:47">
      <c r="AT32082" s="690"/>
      <c r="AU32082" s="690"/>
    </row>
    <row r="32083" spans="46:47">
      <c r="AT32083" s="690"/>
      <c r="AU32083" s="690"/>
    </row>
    <row r="32084" spans="46:47">
      <c r="AT32084" s="690"/>
      <c r="AU32084" s="690"/>
    </row>
    <row r="32085" spans="46:47">
      <c r="AT32085" s="690"/>
      <c r="AU32085" s="690"/>
    </row>
    <row r="32086" spans="46:47">
      <c r="AT32086" s="690"/>
      <c r="AU32086" s="690"/>
    </row>
    <row r="32087" spans="46:47">
      <c r="AT32087" s="690"/>
      <c r="AU32087" s="690"/>
    </row>
    <row r="32088" spans="46:47">
      <c r="AT32088" s="690"/>
      <c r="AU32088" s="690"/>
    </row>
    <row r="32089" spans="46:47">
      <c r="AT32089" s="690"/>
      <c r="AU32089" s="690"/>
    </row>
    <row r="32090" spans="46:47">
      <c r="AT32090" s="690"/>
      <c r="AU32090" s="690"/>
    </row>
    <row r="32091" spans="46:47">
      <c r="AT32091" s="690"/>
      <c r="AU32091" s="690"/>
    </row>
    <row r="32092" spans="46:47">
      <c r="AT32092" s="690"/>
      <c r="AU32092" s="690"/>
    </row>
    <row r="32093" spans="46:47">
      <c r="AT32093" s="690"/>
      <c r="AU32093" s="690"/>
    </row>
    <row r="32094" spans="46:47">
      <c r="AT32094" s="690"/>
      <c r="AU32094" s="690"/>
    </row>
    <row r="32095" spans="46:47">
      <c r="AT32095" s="690"/>
      <c r="AU32095" s="690"/>
    </row>
    <row r="32096" spans="46:47">
      <c r="AT32096" s="690"/>
      <c r="AU32096" s="690"/>
    </row>
    <row r="32097" spans="46:47">
      <c r="AT32097" s="690"/>
      <c r="AU32097" s="690"/>
    </row>
    <row r="32098" spans="46:47">
      <c r="AT32098" s="690"/>
      <c r="AU32098" s="690"/>
    </row>
    <row r="32099" spans="46:47">
      <c r="AT32099" s="690"/>
      <c r="AU32099" s="690"/>
    </row>
    <row r="32100" spans="46:47">
      <c r="AT32100" s="690"/>
      <c r="AU32100" s="690"/>
    </row>
    <row r="32101" spans="46:47">
      <c r="AT32101" s="690"/>
      <c r="AU32101" s="690"/>
    </row>
    <row r="32102" spans="46:47">
      <c r="AT32102" s="690"/>
      <c r="AU32102" s="690"/>
    </row>
    <row r="32103" spans="46:47">
      <c r="AT32103" s="690"/>
      <c r="AU32103" s="690"/>
    </row>
    <row r="32104" spans="46:47">
      <c r="AT32104" s="690"/>
      <c r="AU32104" s="690"/>
    </row>
    <row r="32105" spans="46:47">
      <c r="AT32105" s="690"/>
      <c r="AU32105" s="690"/>
    </row>
    <row r="32106" spans="46:47">
      <c r="AT32106" s="690"/>
      <c r="AU32106" s="690"/>
    </row>
    <row r="32107" spans="46:47">
      <c r="AT32107" s="690"/>
      <c r="AU32107" s="690"/>
    </row>
    <row r="32108" spans="46:47">
      <c r="AT32108" s="690"/>
      <c r="AU32108" s="690"/>
    </row>
    <row r="32109" spans="46:47">
      <c r="AT32109" s="690"/>
      <c r="AU32109" s="690"/>
    </row>
    <row r="32110" spans="46:47">
      <c r="AT32110" s="690"/>
      <c r="AU32110" s="690"/>
    </row>
    <row r="32111" spans="46:47">
      <c r="AT32111" s="690"/>
      <c r="AU32111" s="690"/>
    </row>
    <row r="32112" spans="46:47">
      <c r="AT32112" s="690"/>
      <c r="AU32112" s="690"/>
    </row>
    <row r="32113" spans="46:47">
      <c r="AT32113" s="690"/>
      <c r="AU32113" s="690"/>
    </row>
    <row r="32114" spans="46:47">
      <c r="AT32114" s="690"/>
      <c r="AU32114" s="690"/>
    </row>
    <row r="32115" spans="46:47">
      <c r="AT32115" s="690"/>
      <c r="AU32115" s="690"/>
    </row>
    <row r="32116" spans="46:47">
      <c r="AT32116" s="690"/>
      <c r="AU32116" s="690"/>
    </row>
    <row r="32117" spans="46:47">
      <c r="AT32117" s="690"/>
      <c r="AU32117" s="690"/>
    </row>
    <row r="32118" spans="46:47">
      <c r="AT32118" s="690"/>
      <c r="AU32118" s="690"/>
    </row>
    <row r="32119" spans="46:47">
      <c r="AT32119" s="690"/>
      <c r="AU32119" s="690"/>
    </row>
    <row r="32120" spans="46:47">
      <c r="AT32120" s="690"/>
      <c r="AU32120" s="690"/>
    </row>
    <row r="32121" spans="46:47">
      <c r="AT32121" s="690"/>
      <c r="AU32121" s="690"/>
    </row>
    <row r="32122" spans="46:47">
      <c r="AT32122" s="690"/>
      <c r="AU32122" s="690"/>
    </row>
    <row r="32123" spans="46:47">
      <c r="AT32123" s="690"/>
      <c r="AU32123" s="690"/>
    </row>
    <row r="32124" spans="46:47">
      <c r="AT32124" s="690"/>
      <c r="AU32124" s="690"/>
    </row>
    <row r="32125" spans="46:47">
      <c r="AT32125" s="690"/>
      <c r="AU32125" s="690"/>
    </row>
    <row r="32126" spans="46:47">
      <c r="AT32126" s="690"/>
      <c r="AU32126" s="690"/>
    </row>
    <row r="32127" spans="46:47">
      <c r="AT32127" s="690"/>
      <c r="AU32127" s="690"/>
    </row>
    <row r="32128" spans="46:47">
      <c r="AT32128" s="690"/>
      <c r="AU32128" s="690"/>
    </row>
    <row r="32129" spans="46:47">
      <c r="AT32129" s="690"/>
      <c r="AU32129" s="690"/>
    </row>
    <row r="32130" spans="46:47">
      <c r="AT32130" s="690"/>
      <c r="AU32130" s="690"/>
    </row>
    <row r="32131" spans="46:47">
      <c r="AT32131" s="690"/>
      <c r="AU32131" s="690"/>
    </row>
    <row r="32132" spans="46:47">
      <c r="AT32132" s="690"/>
      <c r="AU32132" s="690"/>
    </row>
    <row r="32133" spans="46:47">
      <c r="AT32133" s="690"/>
      <c r="AU32133" s="690"/>
    </row>
    <row r="32134" spans="46:47">
      <c r="AT32134" s="690"/>
      <c r="AU32134" s="690"/>
    </row>
    <row r="32135" spans="46:47">
      <c r="AT32135" s="690"/>
      <c r="AU32135" s="690"/>
    </row>
    <row r="32136" spans="46:47">
      <c r="AT32136" s="690"/>
      <c r="AU32136" s="690"/>
    </row>
    <row r="32137" spans="46:47">
      <c r="AT32137" s="690"/>
      <c r="AU32137" s="690"/>
    </row>
    <row r="32138" spans="46:47">
      <c r="AT32138" s="690"/>
      <c r="AU32138" s="690"/>
    </row>
    <row r="32139" spans="46:47">
      <c r="AT32139" s="690"/>
      <c r="AU32139" s="690"/>
    </row>
    <row r="32140" spans="46:47">
      <c r="AT32140" s="690"/>
      <c r="AU32140" s="690"/>
    </row>
    <row r="32141" spans="46:47">
      <c r="AT32141" s="690"/>
      <c r="AU32141" s="690"/>
    </row>
    <row r="32142" spans="46:47">
      <c r="AT32142" s="690"/>
      <c r="AU32142" s="690"/>
    </row>
    <row r="32143" spans="46:47">
      <c r="AT32143" s="690"/>
      <c r="AU32143" s="690"/>
    </row>
    <row r="32144" spans="46:47">
      <c r="AT32144" s="690"/>
      <c r="AU32144" s="690"/>
    </row>
    <row r="32145" spans="46:47">
      <c r="AT32145" s="690"/>
      <c r="AU32145" s="690"/>
    </row>
    <row r="32146" spans="46:47">
      <c r="AT32146" s="690"/>
      <c r="AU32146" s="690"/>
    </row>
    <row r="32147" spans="46:47">
      <c r="AT32147" s="690"/>
      <c r="AU32147" s="690"/>
    </row>
    <row r="32148" spans="46:47">
      <c r="AT32148" s="690"/>
      <c r="AU32148" s="690"/>
    </row>
    <row r="32149" spans="46:47">
      <c r="AT32149" s="690"/>
      <c r="AU32149" s="690"/>
    </row>
    <row r="32150" spans="46:47">
      <c r="AT32150" s="690"/>
      <c r="AU32150" s="690"/>
    </row>
    <row r="32151" spans="46:47">
      <c r="AT32151" s="690"/>
      <c r="AU32151" s="690"/>
    </row>
    <row r="32152" spans="46:47">
      <c r="AT32152" s="690"/>
      <c r="AU32152" s="690"/>
    </row>
    <row r="32153" spans="46:47">
      <c r="AT32153" s="690"/>
      <c r="AU32153" s="690"/>
    </row>
    <row r="32154" spans="46:47">
      <c r="AT32154" s="690"/>
      <c r="AU32154" s="690"/>
    </row>
    <row r="32155" spans="46:47">
      <c r="AT32155" s="690"/>
      <c r="AU32155" s="690"/>
    </row>
    <row r="32156" spans="46:47">
      <c r="AT32156" s="690"/>
      <c r="AU32156" s="690"/>
    </row>
    <row r="32157" spans="46:47">
      <c r="AT32157" s="690"/>
      <c r="AU32157" s="690"/>
    </row>
    <row r="32158" spans="46:47">
      <c r="AT32158" s="690"/>
      <c r="AU32158" s="690"/>
    </row>
    <row r="32159" spans="46:47">
      <c r="AT32159" s="690"/>
      <c r="AU32159" s="690"/>
    </row>
    <row r="32160" spans="46:47">
      <c r="AT32160" s="690"/>
      <c r="AU32160" s="690"/>
    </row>
    <row r="32161" spans="46:47">
      <c r="AT32161" s="690"/>
      <c r="AU32161" s="690"/>
    </row>
    <row r="32162" spans="46:47">
      <c r="AT32162" s="690"/>
      <c r="AU32162" s="690"/>
    </row>
    <row r="32163" spans="46:47">
      <c r="AT32163" s="690"/>
      <c r="AU32163" s="690"/>
    </row>
    <row r="32164" spans="46:47">
      <c r="AT32164" s="690"/>
      <c r="AU32164" s="690"/>
    </row>
    <row r="32165" spans="46:47">
      <c r="AT32165" s="690"/>
      <c r="AU32165" s="690"/>
    </row>
    <row r="32166" spans="46:47">
      <c r="AT32166" s="690"/>
      <c r="AU32166" s="690"/>
    </row>
    <row r="32167" spans="46:47">
      <c r="AT32167" s="690"/>
      <c r="AU32167" s="690"/>
    </row>
    <row r="32168" spans="46:47">
      <c r="AT32168" s="690"/>
      <c r="AU32168" s="690"/>
    </row>
    <row r="32169" spans="46:47">
      <c r="AT32169" s="690"/>
      <c r="AU32169" s="690"/>
    </row>
    <row r="32170" spans="46:47">
      <c r="AT32170" s="690"/>
      <c r="AU32170" s="690"/>
    </row>
    <row r="32171" spans="46:47">
      <c r="AT32171" s="690"/>
      <c r="AU32171" s="690"/>
    </row>
    <row r="32172" spans="46:47">
      <c r="AT32172" s="690"/>
      <c r="AU32172" s="690"/>
    </row>
    <row r="32173" spans="46:47">
      <c r="AT32173" s="690"/>
      <c r="AU32173" s="690"/>
    </row>
    <row r="32174" spans="46:47">
      <c r="AT32174" s="690"/>
      <c r="AU32174" s="690"/>
    </row>
    <row r="32175" spans="46:47">
      <c r="AT32175" s="690"/>
      <c r="AU32175" s="690"/>
    </row>
    <row r="32176" spans="46:47">
      <c r="AT32176" s="690"/>
      <c r="AU32176" s="690"/>
    </row>
    <row r="32177" spans="46:47">
      <c r="AT32177" s="690"/>
      <c r="AU32177" s="690"/>
    </row>
    <row r="32178" spans="46:47">
      <c r="AT32178" s="690"/>
      <c r="AU32178" s="690"/>
    </row>
    <row r="32179" spans="46:47">
      <c r="AT32179" s="690"/>
      <c r="AU32179" s="690"/>
    </row>
    <row r="32180" spans="46:47">
      <c r="AT32180" s="690"/>
      <c r="AU32180" s="690"/>
    </row>
    <row r="32181" spans="46:47">
      <c r="AT32181" s="690"/>
      <c r="AU32181" s="690"/>
    </row>
    <row r="32182" spans="46:47">
      <c r="AT32182" s="690"/>
      <c r="AU32182" s="690"/>
    </row>
    <row r="32183" spans="46:47">
      <c r="AT32183" s="690"/>
      <c r="AU32183" s="690"/>
    </row>
    <row r="32184" spans="46:47">
      <c r="AT32184" s="690"/>
      <c r="AU32184" s="690"/>
    </row>
    <row r="32185" spans="46:47">
      <c r="AT32185" s="690"/>
      <c r="AU32185" s="690"/>
    </row>
    <row r="32186" spans="46:47">
      <c r="AT32186" s="690"/>
      <c r="AU32186" s="690"/>
    </row>
    <row r="32187" spans="46:47">
      <c r="AT32187" s="690"/>
      <c r="AU32187" s="690"/>
    </row>
    <row r="32188" spans="46:47">
      <c r="AT32188" s="690"/>
      <c r="AU32188" s="690"/>
    </row>
    <row r="32189" spans="46:47">
      <c r="AT32189" s="690"/>
      <c r="AU32189" s="690"/>
    </row>
    <row r="32190" spans="46:47">
      <c r="AT32190" s="690"/>
      <c r="AU32190" s="690"/>
    </row>
    <row r="32191" spans="46:47">
      <c r="AT32191" s="690"/>
      <c r="AU32191" s="690"/>
    </row>
    <row r="32192" spans="46:47">
      <c r="AT32192" s="690"/>
      <c r="AU32192" s="690"/>
    </row>
    <row r="32193" spans="46:47">
      <c r="AT32193" s="690"/>
      <c r="AU32193" s="690"/>
    </row>
    <row r="32194" spans="46:47">
      <c r="AT32194" s="690"/>
      <c r="AU32194" s="690"/>
    </row>
    <row r="32195" spans="46:47">
      <c r="AT32195" s="690"/>
      <c r="AU32195" s="690"/>
    </row>
    <row r="32196" spans="46:47">
      <c r="AT32196" s="690"/>
      <c r="AU32196" s="690"/>
    </row>
    <row r="32197" spans="46:47">
      <c r="AT32197" s="690"/>
      <c r="AU32197" s="690"/>
    </row>
    <row r="32198" spans="46:47">
      <c r="AT32198" s="690"/>
      <c r="AU32198" s="690"/>
    </row>
    <row r="32199" spans="46:47">
      <c r="AT32199" s="690"/>
      <c r="AU32199" s="690"/>
    </row>
    <row r="32200" spans="46:47">
      <c r="AT32200" s="690"/>
      <c r="AU32200" s="690"/>
    </row>
    <row r="32201" spans="46:47">
      <c r="AT32201" s="690"/>
      <c r="AU32201" s="690"/>
    </row>
    <row r="32202" spans="46:47">
      <c r="AT32202" s="690"/>
      <c r="AU32202" s="690"/>
    </row>
    <row r="32203" spans="46:47">
      <c r="AT32203" s="690"/>
      <c r="AU32203" s="690"/>
    </row>
    <row r="32204" spans="46:47">
      <c r="AT32204" s="690"/>
      <c r="AU32204" s="690"/>
    </row>
    <row r="32205" spans="46:47">
      <c r="AT32205" s="690"/>
      <c r="AU32205" s="690"/>
    </row>
    <row r="32206" spans="46:47">
      <c r="AT32206" s="690"/>
      <c r="AU32206" s="690"/>
    </row>
    <row r="32207" spans="46:47">
      <c r="AT32207" s="690"/>
      <c r="AU32207" s="690"/>
    </row>
    <row r="32208" spans="46:47">
      <c r="AT32208" s="690"/>
      <c r="AU32208" s="690"/>
    </row>
    <row r="32209" spans="46:47">
      <c r="AT32209" s="690"/>
      <c r="AU32209" s="690"/>
    </row>
    <row r="32210" spans="46:47">
      <c r="AT32210" s="690"/>
      <c r="AU32210" s="690"/>
    </row>
    <row r="32211" spans="46:47">
      <c r="AT32211" s="690"/>
      <c r="AU32211" s="690"/>
    </row>
    <row r="32212" spans="46:47">
      <c r="AT32212" s="690"/>
      <c r="AU32212" s="690"/>
    </row>
    <row r="32213" spans="46:47">
      <c r="AT32213" s="690"/>
      <c r="AU32213" s="690"/>
    </row>
    <row r="32214" spans="46:47">
      <c r="AT32214" s="690"/>
      <c r="AU32214" s="690"/>
    </row>
    <row r="32215" spans="46:47">
      <c r="AT32215" s="690"/>
      <c r="AU32215" s="690"/>
    </row>
    <row r="32216" spans="46:47">
      <c r="AT32216" s="690"/>
      <c r="AU32216" s="690"/>
    </row>
    <row r="32217" spans="46:47">
      <c r="AT32217" s="690"/>
      <c r="AU32217" s="690"/>
    </row>
    <row r="32218" spans="46:47">
      <c r="AT32218" s="690"/>
      <c r="AU32218" s="690"/>
    </row>
    <row r="32219" spans="46:47">
      <c r="AT32219" s="690"/>
      <c r="AU32219" s="690"/>
    </row>
    <row r="32220" spans="46:47">
      <c r="AT32220" s="690"/>
      <c r="AU32220" s="690"/>
    </row>
    <row r="32221" spans="46:47">
      <c r="AT32221" s="690"/>
      <c r="AU32221" s="690"/>
    </row>
    <row r="32222" spans="46:47">
      <c r="AT32222" s="690"/>
      <c r="AU32222" s="690"/>
    </row>
    <row r="32223" spans="46:47">
      <c r="AT32223" s="690"/>
      <c r="AU32223" s="690"/>
    </row>
    <row r="32224" spans="46:47">
      <c r="AT32224" s="690"/>
      <c r="AU32224" s="690"/>
    </row>
    <row r="32225" spans="46:47">
      <c r="AT32225" s="690"/>
      <c r="AU32225" s="690"/>
    </row>
    <row r="32226" spans="46:47">
      <c r="AT32226" s="690"/>
      <c r="AU32226" s="690"/>
    </row>
    <row r="32227" spans="46:47">
      <c r="AT32227" s="690"/>
      <c r="AU32227" s="690"/>
    </row>
    <row r="32228" spans="46:47">
      <c r="AT32228" s="690"/>
      <c r="AU32228" s="690"/>
    </row>
    <row r="32229" spans="46:47">
      <c r="AT32229" s="690"/>
      <c r="AU32229" s="690"/>
    </row>
    <row r="32230" spans="46:47">
      <c r="AT32230" s="690"/>
      <c r="AU32230" s="690"/>
    </row>
    <row r="32231" spans="46:47">
      <c r="AT32231" s="690"/>
      <c r="AU32231" s="690"/>
    </row>
    <row r="32232" spans="46:47">
      <c r="AT32232" s="690"/>
      <c r="AU32232" s="690"/>
    </row>
    <row r="32233" spans="46:47">
      <c r="AT32233" s="690"/>
      <c r="AU32233" s="690"/>
    </row>
    <row r="32234" spans="46:47">
      <c r="AT32234" s="690"/>
      <c r="AU32234" s="690"/>
    </row>
    <row r="32235" spans="46:47">
      <c r="AT32235" s="690"/>
      <c r="AU32235" s="690"/>
    </row>
    <row r="32236" spans="46:47">
      <c r="AT32236" s="690"/>
      <c r="AU32236" s="690"/>
    </row>
    <row r="32237" spans="46:47">
      <c r="AT32237" s="690"/>
      <c r="AU32237" s="690"/>
    </row>
    <row r="32238" spans="46:47">
      <c r="AT32238" s="690"/>
      <c r="AU32238" s="690"/>
    </row>
    <row r="32239" spans="46:47">
      <c r="AT32239" s="690"/>
      <c r="AU32239" s="690"/>
    </row>
    <row r="32240" spans="46:47">
      <c r="AT32240" s="690"/>
      <c r="AU32240" s="690"/>
    </row>
    <row r="32241" spans="46:47">
      <c r="AT32241" s="690"/>
      <c r="AU32241" s="690"/>
    </row>
    <row r="32242" spans="46:47">
      <c r="AT32242" s="690"/>
      <c r="AU32242" s="690"/>
    </row>
    <row r="32243" spans="46:47">
      <c r="AT32243" s="690"/>
      <c r="AU32243" s="690"/>
    </row>
    <row r="32244" spans="46:47">
      <c r="AT32244" s="690"/>
      <c r="AU32244" s="690"/>
    </row>
    <row r="32245" spans="46:47">
      <c r="AT32245" s="690"/>
      <c r="AU32245" s="690"/>
    </row>
    <row r="32246" spans="46:47">
      <c r="AT32246" s="690"/>
      <c r="AU32246" s="690"/>
    </row>
    <row r="32247" spans="46:47">
      <c r="AT32247" s="690"/>
      <c r="AU32247" s="690"/>
    </row>
    <row r="32248" spans="46:47">
      <c r="AT32248" s="690"/>
      <c r="AU32248" s="690"/>
    </row>
    <row r="32249" spans="46:47">
      <c r="AT32249" s="690"/>
      <c r="AU32249" s="690"/>
    </row>
    <row r="32250" spans="46:47">
      <c r="AT32250" s="690"/>
      <c r="AU32250" s="690"/>
    </row>
    <row r="32251" spans="46:47">
      <c r="AT32251" s="690"/>
      <c r="AU32251" s="690"/>
    </row>
    <row r="32252" spans="46:47">
      <c r="AT32252" s="690"/>
      <c r="AU32252" s="690"/>
    </row>
    <row r="32253" spans="46:47">
      <c r="AT32253" s="690"/>
      <c r="AU32253" s="690"/>
    </row>
    <row r="32254" spans="46:47">
      <c r="AT32254" s="690"/>
      <c r="AU32254" s="690"/>
    </row>
    <row r="32255" spans="46:47">
      <c r="AT32255" s="690"/>
      <c r="AU32255" s="690"/>
    </row>
    <row r="32256" spans="46:47">
      <c r="AT32256" s="690"/>
      <c r="AU32256" s="690"/>
    </row>
    <row r="32257" spans="46:47">
      <c r="AT32257" s="690"/>
      <c r="AU32257" s="690"/>
    </row>
    <row r="32258" spans="46:47">
      <c r="AT32258" s="690"/>
      <c r="AU32258" s="690"/>
    </row>
    <row r="32259" spans="46:47">
      <c r="AT32259" s="690"/>
      <c r="AU32259" s="690"/>
    </row>
    <row r="32260" spans="46:47">
      <c r="AT32260" s="690"/>
      <c r="AU32260" s="690"/>
    </row>
    <row r="32261" spans="46:47">
      <c r="AT32261" s="690"/>
      <c r="AU32261" s="690"/>
    </row>
    <row r="32262" spans="46:47">
      <c r="AT32262" s="690"/>
      <c r="AU32262" s="690"/>
    </row>
    <row r="32263" spans="46:47">
      <c r="AT32263" s="690"/>
      <c r="AU32263" s="690"/>
    </row>
    <row r="32264" spans="46:47">
      <c r="AT32264" s="690"/>
      <c r="AU32264" s="690"/>
    </row>
    <row r="32265" spans="46:47">
      <c r="AT32265" s="690"/>
      <c r="AU32265" s="690"/>
    </row>
    <row r="32266" spans="46:47">
      <c r="AT32266" s="690"/>
      <c r="AU32266" s="690"/>
    </row>
    <row r="32267" spans="46:47">
      <c r="AT32267" s="690"/>
      <c r="AU32267" s="690"/>
    </row>
    <row r="32268" spans="46:47">
      <c r="AT32268" s="690"/>
      <c r="AU32268" s="690"/>
    </row>
    <row r="32269" spans="46:47">
      <c r="AT32269" s="690"/>
      <c r="AU32269" s="690"/>
    </row>
    <row r="32270" spans="46:47">
      <c r="AT32270" s="690"/>
      <c r="AU32270" s="690"/>
    </row>
    <row r="32271" spans="46:47">
      <c r="AT32271" s="690"/>
      <c r="AU32271" s="690"/>
    </row>
    <row r="32272" spans="46:47">
      <c r="AT32272" s="690"/>
      <c r="AU32272" s="690"/>
    </row>
    <row r="32273" spans="46:47">
      <c r="AT32273" s="690"/>
      <c r="AU32273" s="690"/>
    </row>
    <row r="32274" spans="46:47">
      <c r="AT32274" s="690"/>
      <c r="AU32274" s="690"/>
    </row>
    <row r="32275" spans="46:47">
      <c r="AT32275" s="690"/>
      <c r="AU32275" s="690"/>
    </row>
    <row r="32276" spans="46:47">
      <c r="AT32276" s="690"/>
      <c r="AU32276" s="690"/>
    </row>
    <row r="32277" spans="46:47">
      <c r="AT32277" s="690"/>
      <c r="AU32277" s="690"/>
    </row>
    <row r="32278" spans="46:47">
      <c r="AT32278" s="690"/>
      <c r="AU32278" s="690"/>
    </row>
    <row r="32279" spans="46:47">
      <c r="AT32279" s="690"/>
      <c r="AU32279" s="690"/>
    </row>
    <row r="32280" spans="46:47">
      <c r="AT32280" s="690"/>
      <c r="AU32280" s="690"/>
    </row>
    <row r="32281" spans="46:47">
      <c r="AT32281" s="690"/>
      <c r="AU32281" s="690"/>
    </row>
    <row r="32282" spans="46:47">
      <c r="AT32282" s="690"/>
      <c r="AU32282" s="690"/>
    </row>
    <row r="32283" spans="46:47">
      <c r="AT32283" s="690"/>
      <c r="AU32283" s="690"/>
    </row>
    <row r="32284" spans="46:47">
      <c r="AT32284" s="690"/>
      <c r="AU32284" s="690"/>
    </row>
    <row r="32285" spans="46:47">
      <c r="AT32285" s="690"/>
      <c r="AU32285" s="690"/>
    </row>
    <row r="32286" spans="46:47">
      <c r="AT32286" s="690"/>
      <c r="AU32286" s="690"/>
    </row>
    <row r="32287" spans="46:47">
      <c r="AT32287" s="690"/>
      <c r="AU32287" s="690"/>
    </row>
    <row r="32288" spans="46:47">
      <c r="AT32288" s="690"/>
      <c r="AU32288" s="690"/>
    </row>
    <row r="32289" spans="46:47">
      <c r="AT32289" s="690"/>
      <c r="AU32289" s="690"/>
    </row>
    <row r="32290" spans="46:47">
      <c r="AT32290" s="690"/>
      <c r="AU32290" s="690"/>
    </row>
    <row r="32291" spans="46:47">
      <c r="AT32291" s="690"/>
      <c r="AU32291" s="690"/>
    </row>
    <row r="32292" spans="46:47">
      <c r="AT32292" s="690"/>
      <c r="AU32292" s="690"/>
    </row>
    <row r="32293" spans="46:47">
      <c r="AT32293" s="690"/>
      <c r="AU32293" s="690"/>
    </row>
    <row r="32294" spans="46:47">
      <c r="AT32294" s="690"/>
      <c r="AU32294" s="690"/>
    </row>
    <row r="32295" spans="46:47">
      <c r="AT32295" s="690"/>
      <c r="AU32295" s="690"/>
    </row>
    <row r="32296" spans="46:47">
      <c r="AT32296" s="690"/>
      <c r="AU32296" s="690"/>
    </row>
    <row r="32297" spans="46:47">
      <c r="AT32297" s="690"/>
      <c r="AU32297" s="690"/>
    </row>
    <row r="32298" spans="46:47">
      <c r="AT32298" s="690"/>
      <c r="AU32298" s="690"/>
    </row>
    <row r="32299" spans="46:47">
      <c r="AT32299" s="690"/>
      <c r="AU32299" s="690"/>
    </row>
    <row r="32300" spans="46:47">
      <c r="AT32300" s="690"/>
      <c r="AU32300" s="690"/>
    </row>
    <row r="32301" spans="46:47">
      <c r="AT32301" s="690"/>
      <c r="AU32301" s="690"/>
    </row>
    <row r="32302" spans="46:47">
      <c r="AT32302" s="690"/>
      <c r="AU32302" s="690"/>
    </row>
    <row r="32303" spans="46:47">
      <c r="AT32303" s="690"/>
      <c r="AU32303" s="690"/>
    </row>
    <row r="32304" spans="46:47">
      <c r="AT32304" s="690"/>
      <c r="AU32304" s="690"/>
    </row>
    <row r="32305" spans="46:47">
      <c r="AT32305" s="690"/>
      <c r="AU32305" s="690"/>
    </row>
    <row r="32306" spans="46:47">
      <c r="AT32306" s="690"/>
      <c r="AU32306" s="690"/>
    </row>
    <row r="32307" spans="46:47">
      <c r="AT32307" s="690"/>
      <c r="AU32307" s="690"/>
    </row>
    <row r="32308" spans="46:47">
      <c r="AT32308" s="690"/>
      <c r="AU32308" s="690"/>
    </row>
    <row r="32309" spans="46:47">
      <c r="AT32309" s="690"/>
      <c r="AU32309" s="690"/>
    </row>
    <row r="32310" spans="46:47">
      <c r="AT32310" s="690"/>
      <c r="AU32310" s="690"/>
    </row>
    <row r="32311" spans="46:47">
      <c r="AT32311" s="690"/>
      <c r="AU32311" s="690"/>
    </row>
    <row r="32312" spans="46:47">
      <c r="AT32312" s="690"/>
      <c r="AU32312" s="690"/>
    </row>
    <row r="32313" spans="46:47">
      <c r="AT32313" s="690"/>
      <c r="AU32313" s="690"/>
    </row>
    <row r="32314" spans="46:47">
      <c r="AT32314" s="690"/>
      <c r="AU32314" s="690"/>
    </row>
    <row r="32315" spans="46:47">
      <c r="AT32315" s="690"/>
      <c r="AU32315" s="690"/>
    </row>
    <row r="32316" spans="46:47">
      <c r="AT32316" s="690"/>
      <c r="AU32316" s="690"/>
    </row>
    <row r="32317" spans="46:47">
      <c r="AT32317" s="690"/>
      <c r="AU32317" s="690"/>
    </row>
    <row r="32318" spans="46:47">
      <c r="AT32318" s="690"/>
      <c r="AU32318" s="690"/>
    </row>
    <row r="32319" spans="46:47">
      <c r="AT32319" s="690"/>
      <c r="AU32319" s="690"/>
    </row>
    <row r="32320" spans="46:47">
      <c r="AT32320" s="690"/>
      <c r="AU32320" s="690"/>
    </row>
    <row r="32321" spans="46:47">
      <c r="AT32321" s="690"/>
      <c r="AU32321" s="690"/>
    </row>
    <row r="32322" spans="46:47">
      <c r="AT32322" s="690"/>
      <c r="AU32322" s="690"/>
    </row>
    <row r="32323" spans="46:47">
      <c r="AT32323" s="690"/>
      <c r="AU32323" s="690"/>
    </row>
    <row r="32324" spans="46:47">
      <c r="AT32324" s="690"/>
      <c r="AU32324" s="690"/>
    </row>
    <row r="32325" spans="46:47">
      <c r="AT32325" s="690"/>
      <c r="AU32325" s="690"/>
    </row>
    <row r="32326" spans="46:47">
      <c r="AT32326" s="690"/>
      <c r="AU32326" s="690"/>
    </row>
    <row r="32327" spans="46:47">
      <c r="AT32327" s="690"/>
      <c r="AU32327" s="690"/>
    </row>
    <row r="32328" spans="46:47">
      <c r="AT32328" s="690"/>
      <c r="AU32328" s="690"/>
    </row>
    <row r="32329" spans="46:47">
      <c r="AT32329" s="690"/>
      <c r="AU32329" s="690"/>
    </row>
    <row r="32330" spans="46:47">
      <c r="AT32330" s="690"/>
      <c r="AU32330" s="690"/>
    </row>
    <row r="32331" spans="46:47">
      <c r="AT32331" s="690"/>
      <c r="AU32331" s="690"/>
    </row>
    <row r="32332" spans="46:47">
      <c r="AT32332" s="690"/>
      <c r="AU32332" s="690"/>
    </row>
    <row r="32333" spans="46:47">
      <c r="AT32333" s="690"/>
      <c r="AU32333" s="690"/>
    </row>
    <row r="32334" spans="46:47">
      <c r="AT32334" s="690"/>
      <c r="AU32334" s="690"/>
    </row>
    <row r="32335" spans="46:47">
      <c r="AT32335" s="690"/>
      <c r="AU32335" s="690"/>
    </row>
    <row r="32336" spans="46:47">
      <c r="AT32336" s="690"/>
      <c r="AU32336" s="690"/>
    </row>
    <row r="32337" spans="46:47">
      <c r="AT32337" s="690"/>
      <c r="AU32337" s="690"/>
    </row>
    <row r="32338" spans="46:47">
      <c r="AT32338" s="690"/>
      <c r="AU32338" s="690"/>
    </row>
    <row r="32339" spans="46:47">
      <c r="AT32339" s="690"/>
      <c r="AU32339" s="690"/>
    </row>
    <row r="32340" spans="46:47">
      <c r="AT32340" s="690"/>
      <c r="AU32340" s="690"/>
    </row>
    <row r="32341" spans="46:47">
      <c r="AT32341" s="690"/>
      <c r="AU32341" s="690"/>
    </row>
    <row r="32342" spans="46:47">
      <c r="AT32342" s="690"/>
      <c r="AU32342" s="690"/>
    </row>
    <row r="32343" spans="46:47">
      <c r="AT32343" s="690"/>
      <c r="AU32343" s="690"/>
    </row>
    <row r="32344" spans="46:47">
      <c r="AT32344" s="690"/>
      <c r="AU32344" s="690"/>
    </row>
    <row r="32345" spans="46:47">
      <c r="AT32345" s="690"/>
      <c r="AU32345" s="690"/>
    </row>
    <row r="32346" spans="46:47">
      <c r="AT32346" s="690"/>
      <c r="AU32346" s="690"/>
    </row>
    <row r="32347" spans="46:47">
      <c r="AT32347" s="690"/>
      <c r="AU32347" s="690"/>
    </row>
    <row r="32348" spans="46:47">
      <c r="AT32348" s="690"/>
      <c r="AU32348" s="690"/>
    </row>
    <row r="32349" spans="46:47">
      <c r="AT32349" s="690"/>
      <c r="AU32349" s="690"/>
    </row>
    <row r="32350" spans="46:47">
      <c r="AT32350" s="690"/>
      <c r="AU32350" s="690"/>
    </row>
    <row r="32351" spans="46:47">
      <c r="AT32351" s="690"/>
      <c r="AU32351" s="690"/>
    </row>
    <row r="32352" spans="46:47">
      <c r="AT32352" s="690"/>
      <c r="AU32352" s="690"/>
    </row>
    <row r="32353" spans="46:47">
      <c r="AT32353" s="690"/>
      <c r="AU32353" s="690"/>
    </row>
    <row r="32354" spans="46:47">
      <c r="AT32354" s="690"/>
      <c r="AU32354" s="690"/>
    </row>
    <row r="32355" spans="46:47">
      <c r="AT32355" s="690"/>
      <c r="AU32355" s="690"/>
    </row>
    <row r="32356" spans="46:47">
      <c r="AT32356" s="690"/>
      <c r="AU32356" s="690"/>
    </row>
    <row r="32357" spans="46:47">
      <c r="AT32357" s="690"/>
      <c r="AU32357" s="690"/>
    </row>
    <row r="32358" spans="46:47">
      <c r="AT32358" s="690"/>
      <c r="AU32358" s="690"/>
    </row>
    <row r="32359" spans="46:47">
      <c r="AT32359" s="690"/>
      <c r="AU32359" s="690"/>
    </row>
    <row r="32360" spans="46:47">
      <c r="AT32360" s="690"/>
      <c r="AU32360" s="690"/>
    </row>
    <row r="32361" spans="46:47">
      <c r="AT32361" s="690"/>
      <c r="AU32361" s="690"/>
    </row>
    <row r="32362" spans="46:47">
      <c r="AT32362" s="690"/>
      <c r="AU32362" s="690"/>
    </row>
    <row r="32363" spans="46:47">
      <c r="AT32363" s="690"/>
      <c r="AU32363" s="690"/>
    </row>
    <row r="32364" spans="46:47">
      <c r="AT32364" s="690"/>
      <c r="AU32364" s="690"/>
    </row>
    <row r="32365" spans="46:47">
      <c r="AT32365" s="690"/>
      <c r="AU32365" s="690"/>
    </row>
    <row r="32366" spans="46:47">
      <c r="AT32366" s="690"/>
      <c r="AU32366" s="690"/>
    </row>
    <row r="32367" spans="46:47">
      <c r="AT32367" s="690"/>
      <c r="AU32367" s="690"/>
    </row>
    <row r="32368" spans="46:47">
      <c r="AT32368" s="690"/>
      <c r="AU32368" s="690"/>
    </row>
    <row r="32369" spans="46:47">
      <c r="AT32369" s="690"/>
      <c r="AU32369" s="690"/>
    </row>
    <row r="32370" spans="46:47">
      <c r="AT32370" s="690"/>
      <c r="AU32370" s="690"/>
    </row>
    <row r="32371" spans="46:47">
      <c r="AT32371" s="690"/>
      <c r="AU32371" s="690"/>
    </row>
    <row r="32372" spans="46:47">
      <c r="AT32372" s="690"/>
      <c r="AU32372" s="690"/>
    </row>
    <row r="32373" spans="46:47">
      <c r="AT32373" s="690"/>
      <c r="AU32373" s="690"/>
    </row>
    <row r="32374" spans="46:47">
      <c r="AT32374" s="690"/>
      <c r="AU32374" s="690"/>
    </row>
    <row r="32375" spans="46:47">
      <c r="AT32375" s="690"/>
      <c r="AU32375" s="690"/>
    </row>
    <row r="32376" spans="46:47">
      <c r="AT32376" s="690"/>
      <c r="AU32376" s="690"/>
    </row>
    <row r="32377" spans="46:47">
      <c r="AT32377" s="690"/>
      <c r="AU32377" s="690"/>
    </row>
    <row r="32378" spans="46:47">
      <c r="AT32378" s="690"/>
      <c r="AU32378" s="690"/>
    </row>
    <row r="32379" spans="46:47">
      <c r="AT32379" s="690"/>
      <c r="AU32379" s="690"/>
    </row>
    <row r="32380" spans="46:47">
      <c r="AT32380" s="690"/>
      <c r="AU32380" s="690"/>
    </row>
    <row r="32381" spans="46:47">
      <c r="AT32381" s="690"/>
      <c r="AU32381" s="690"/>
    </row>
    <row r="32382" spans="46:47">
      <c r="AT32382" s="690"/>
      <c r="AU32382" s="690"/>
    </row>
    <row r="32383" spans="46:47">
      <c r="AT32383" s="690"/>
      <c r="AU32383" s="690"/>
    </row>
    <row r="32384" spans="46:47">
      <c r="AT32384" s="690"/>
      <c r="AU32384" s="690"/>
    </row>
    <row r="32385" spans="46:47">
      <c r="AT32385" s="690"/>
      <c r="AU32385" s="690"/>
    </row>
    <row r="32386" spans="46:47">
      <c r="AT32386" s="690"/>
      <c r="AU32386" s="690"/>
    </row>
    <row r="32387" spans="46:47">
      <c r="AT32387" s="690"/>
      <c r="AU32387" s="690"/>
    </row>
    <row r="32388" spans="46:47">
      <c r="AT32388" s="690"/>
      <c r="AU32388" s="690"/>
    </row>
    <row r="32389" spans="46:47">
      <c r="AT32389" s="690"/>
      <c r="AU32389" s="690"/>
    </row>
    <row r="32390" spans="46:47">
      <c r="AT32390" s="690"/>
      <c r="AU32390" s="690"/>
    </row>
    <row r="32391" spans="46:47">
      <c r="AT32391" s="690"/>
      <c r="AU32391" s="690"/>
    </row>
    <row r="32392" spans="46:47">
      <c r="AT32392" s="690"/>
      <c r="AU32392" s="690"/>
    </row>
    <row r="32393" spans="46:47">
      <c r="AT32393" s="690"/>
      <c r="AU32393" s="690"/>
    </row>
    <row r="32394" spans="46:47">
      <c r="AT32394" s="690"/>
      <c r="AU32394" s="690"/>
    </row>
    <row r="32395" spans="46:47">
      <c r="AT32395" s="690"/>
      <c r="AU32395" s="690"/>
    </row>
    <row r="32396" spans="46:47">
      <c r="AT32396" s="690"/>
      <c r="AU32396" s="690"/>
    </row>
    <row r="32397" spans="46:47">
      <c r="AT32397" s="690"/>
      <c r="AU32397" s="690"/>
    </row>
    <row r="32398" spans="46:47">
      <c r="AT32398" s="690"/>
      <c r="AU32398" s="690"/>
    </row>
    <row r="32399" spans="46:47">
      <c r="AT32399" s="690"/>
      <c r="AU32399" s="690"/>
    </row>
    <row r="32400" spans="46:47">
      <c r="AT32400" s="690"/>
      <c r="AU32400" s="690"/>
    </row>
    <row r="32401" spans="46:47">
      <c r="AT32401" s="690"/>
      <c r="AU32401" s="690"/>
    </row>
    <row r="32402" spans="46:47">
      <c r="AT32402" s="690"/>
      <c r="AU32402" s="690"/>
    </row>
    <row r="32403" spans="46:47">
      <c r="AT32403" s="690"/>
      <c r="AU32403" s="690"/>
    </row>
    <row r="32404" spans="46:47">
      <c r="AT32404" s="690"/>
      <c r="AU32404" s="690"/>
    </row>
    <row r="32405" spans="46:47">
      <c r="AT32405" s="690"/>
      <c r="AU32405" s="690"/>
    </row>
    <row r="32406" spans="46:47">
      <c r="AT32406" s="690"/>
      <c r="AU32406" s="690"/>
    </row>
    <row r="32407" spans="46:47">
      <c r="AT32407" s="690"/>
      <c r="AU32407" s="690"/>
    </row>
    <row r="32408" spans="46:47">
      <c r="AT32408" s="690"/>
      <c r="AU32408" s="690"/>
    </row>
    <row r="32409" spans="46:47">
      <c r="AT32409" s="690"/>
      <c r="AU32409" s="690"/>
    </row>
    <row r="32410" spans="46:47">
      <c r="AT32410" s="690"/>
      <c r="AU32410" s="690"/>
    </row>
    <row r="32411" spans="46:47">
      <c r="AT32411" s="690"/>
      <c r="AU32411" s="690"/>
    </row>
    <row r="32412" spans="46:47">
      <c r="AT32412" s="690"/>
      <c r="AU32412" s="690"/>
    </row>
    <row r="32413" spans="46:47">
      <c r="AT32413" s="690"/>
      <c r="AU32413" s="690"/>
    </row>
    <row r="32414" spans="46:47">
      <c r="AT32414" s="690"/>
      <c r="AU32414" s="690"/>
    </row>
    <row r="32415" spans="46:47">
      <c r="AT32415" s="690"/>
      <c r="AU32415" s="690"/>
    </row>
    <row r="32416" spans="46:47">
      <c r="AT32416" s="690"/>
      <c r="AU32416" s="690"/>
    </row>
    <row r="32417" spans="46:47">
      <c r="AT32417" s="690"/>
      <c r="AU32417" s="690"/>
    </row>
    <row r="32418" spans="46:47">
      <c r="AT32418" s="690"/>
      <c r="AU32418" s="690"/>
    </row>
    <row r="32419" spans="46:47">
      <c r="AT32419" s="690"/>
      <c r="AU32419" s="690"/>
    </row>
    <row r="32420" spans="46:47">
      <c r="AT32420" s="690"/>
      <c r="AU32420" s="690"/>
    </row>
    <row r="32421" spans="46:47">
      <c r="AT32421" s="690"/>
      <c r="AU32421" s="690"/>
    </row>
    <row r="32422" spans="46:47">
      <c r="AT32422" s="690"/>
      <c r="AU32422" s="690"/>
    </row>
    <row r="32423" spans="46:47">
      <c r="AT32423" s="690"/>
      <c r="AU32423" s="690"/>
    </row>
    <row r="32424" spans="46:47">
      <c r="AT32424" s="690"/>
      <c r="AU32424" s="690"/>
    </row>
    <row r="32425" spans="46:47">
      <c r="AT32425" s="690"/>
      <c r="AU32425" s="690"/>
    </row>
    <row r="32426" spans="46:47">
      <c r="AT32426" s="690"/>
      <c r="AU32426" s="690"/>
    </row>
    <row r="32427" spans="46:47">
      <c r="AT32427" s="690"/>
      <c r="AU32427" s="690"/>
    </row>
    <row r="32428" spans="46:47">
      <c r="AT32428" s="690"/>
      <c r="AU32428" s="690"/>
    </row>
    <row r="32429" spans="46:47">
      <c r="AT32429" s="690"/>
      <c r="AU32429" s="690"/>
    </row>
    <row r="32430" spans="46:47">
      <c r="AT32430" s="690"/>
      <c r="AU32430" s="690"/>
    </row>
    <row r="32431" spans="46:47">
      <c r="AT32431" s="690"/>
      <c r="AU32431" s="690"/>
    </row>
    <row r="32432" spans="46:47">
      <c r="AT32432" s="690"/>
      <c r="AU32432" s="690"/>
    </row>
    <row r="32433" spans="46:47">
      <c r="AT32433" s="690"/>
      <c r="AU32433" s="690"/>
    </row>
    <row r="32434" spans="46:47">
      <c r="AT32434" s="690"/>
      <c r="AU32434" s="690"/>
    </row>
    <row r="32435" spans="46:47">
      <c r="AT32435" s="690"/>
      <c r="AU32435" s="690"/>
    </row>
    <row r="32436" spans="46:47">
      <c r="AT32436" s="690"/>
      <c r="AU32436" s="690"/>
    </row>
    <row r="32437" spans="46:47">
      <c r="AT32437" s="690"/>
      <c r="AU32437" s="690"/>
    </row>
    <row r="32438" spans="46:47">
      <c r="AT32438" s="690"/>
      <c r="AU32438" s="690"/>
    </row>
    <row r="32439" spans="46:47">
      <c r="AT32439" s="690"/>
      <c r="AU32439" s="690"/>
    </row>
    <row r="32440" spans="46:47">
      <c r="AT32440" s="690"/>
      <c r="AU32440" s="690"/>
    </row>
    <row r="32441" spans="46:47">
      <c r="AT32441" s="690"/>
      <c r="AU32441" s="690"/>
    </row>
    <row r="32442" spans="46:47">
      <c r="AT32442" s="690"/>
      <c r="AU32442" s="690"/>
    </row>
    <row r="32443" spans="46:47">
      <c r="AT32443" s="690"/>
      <c r="AU32443" s="690"/>
    </row>
    <row r="32444" spans="46:47">
      <c r="AT32444" s="690"/>
      <c r="AU32444" s="690"/>
    </row>
    <row r="32445" spans="46:47">
      <c r="AT32445" s="690"/>
      <c r="AU32445" s="690"/>
    </row>
    <row r="32446" spans="46:47">
      <c r="AT32446" s="690"/>
      <c r="AU32446" s="690"/>
    </row>
    <row r="32447" spans="46:47">
      <c r="AT32447" s="690"/>
      <c r="AU32447" s="690"/>
    </row>
    <row r="32448" spans="46:47">
      <c r="AT32448" s="690"/>
      <c r="AU32448" s="690"/>
    </row>
    <row r="32449" spans="46:47">
      <c r="AT32449" s="690"/>
      <c r="AU32449" s="690"/>
    </row>
    <row r="32450" spans="46:47">
      <c r="AT32450" s="690"/>
      <c r="AU32450" s="690"/>
    </row>
    <row r="32451" spans="46:47">
      <c r="AT32451" s="690"/>
      <c r="AU32451" s="690"/>
    </row>
    <row r="32452" spans="46:47">
      <c r="AT32452" s="690"/>
      <c r="AU32452" s="690"/>
    </row>
    <row r="32453" spans="46:47">
      <c r="AT32453" s="690"/>
      <c r="AU32453" s="690"/>
    </row>
    <row r="32454" spans="46:47">
      <c r="AT32454" s="690"/>
      <c r="AU32454" s="690"/>
    </row>
    <row r="32455" spans="46:47">
      <c r="AT32455" s="690"/>
      <c r="AU32455" s="690"/>
    </row>
    <row r="32456" spans="46:47">
      <c r="AT32456" s="690"/>
      <c r="AU32456" s="690"/>
    </row>
    <row r="32457" spans="46:47">
      <c r="AT32457" s="690"/>
      <c r="AU32457" s="690"/>
    </row>
    <row r="32458" spans="46:47">
      <c r="AT32458" s="690"/>
      <c r="AU32458" s="690"/>
    </row>
    <row r="32459" spans="46:47">
      <c r="AT32459" s="690"/>
      <c r="AU32459" s="690"/>
    </row>
    <row r="32460" spans="46:47">
      <c r="AT32460" s="690"/>
      <c r="AU32460" s="690"/>
    </row>
    <row r="32461" spans="46:47">
      <c r="AT32461" s="690"/>
      <c r="AU32461" s="690"/>
    </row>
    <row r="32462" spans="46:47">
      <c r="AT32462" s="690"/>
      <c r="AU32462" s="690"/>
    </row>
    <row r="32463" spans="46:47">
      <c r="AT32463" s="690"/>
      <c r="AU32463" s="690"/>
    </row>
    <row r="32464" spans="46:47">
      <c r="AT32464" s="690"/>
      <c r="AU32464" s="690"/>
    </row>
    <row r="32465" spans="46:47">
      <c r="AT32465" s="690"/>
      <c r="AU32465" s="690"/>
    </row>
    <row r="32466" spans="46:47">
      <c r="AT32466" s="690"/>
      <c r="AU32466" s="690"/>
    </row>
    <row r="32467" spans="46:47">
      <c r="AT32467" s="690"/>
      <c r="AU32467" s="690"/>
    </row>
    <row r="32468" spans="46:47">
      <c r="AT32468" s="690"/>
      <c r="AU32468" s="690"/>
    </row>
    <row r="32469" spans="46:47">
      <c r="AT32469" s="690"/>
      <c r="AU32469" s="690"/>
    </row>
    <row r="32470" spans="46:47">
      <c r="AT32470" s="690"/>
      <c r="AU32470" s="690"/>
    </row>
    <row r="32471" spans="46:47">
      <c r="AT32471" s="690"/>
      <c r="AU32471" s="690"/>
    </row>
    <row r="32472" spans="46:47">
      <c r="AT32472" s="690"/>
      <c r="AU32472" s="690"/>
    </row>
    <row r="32473" spans="46:47">
      <c r="AT32473" s="690"/>
      <c r="AU32473" s="690"/>
    </row>
    <row r="32474" spans="46:47">
      <c r="AT32474" s="690"/>
      <c r="AU32474" s="690"/>
    </row>
    <row r="32475" spans="46:47">
      <c r="AT32475" s="690"/>
      <c r="AU32475" s="690"/>
    </row>
    <row r="32476" spans="46:47">
      <c r="AT32476" s="690"/>
      <c r="AU32476" s="690"/>
    </row>
    <row r="32477" spans="46:47">
      <c r="AT32477" s="690"/>
      <c r="AU32477" s="690"/>
    </row>
    <row r="32478" spans="46:47">
      <c r="AT32478" s="690"/>
      <c r="AU32478" s="690"/>
    </row>
    <row r="32479" spans="46:47">
      <c r="AT32479" s="690"/>
      <c r="AU32479" s="690"/>
    </row>
    <row r="32480" spans="46:47">
      <c r="AT32480" s="690"/>
      <c r="AU32480" s="690"/>
    </row>
    <row r="32481" spans="46:47">
      <c r="AT32481" s="690"/>
      <c r="AU32481" s="690"/>
    </row>
    <row r="32482" spans="46:47">
      <c r="AT32482" s="690"/>
      <c r="AU32482" s="690"/>
    </row>
    <row r="32483" spans="46:47">
      <c r="AT32483" s="690"/>
      <c r="AU32483" s="690"/>
    </row>
    <row r="32484" spans="46:47">
      <c r="AT32484" s="690"/>
      <c r="AU32484" s="690"/>
    </row>
    <row r="32485" spans="46:47">
      <c r="AT32485" s="690"/>
      <c r="AU32485" s="690"/>
    </row>
    <row r="32486" spans="46:47">
      <c r="AT32486" s="690"/>
      <c r="AU32486" s="690"/>
    </row>
    <row r="32487" spans="46:47">
      <c r="AT32487" s="690"/>
      <c r="AU32487" s="690"/>
    </row>
    <row r="32488" spans="46:47">
      <c r="AT32488" s="690"/>
      <c r="AU32488" s="690"/>
    </row>
    <row r="32489" spans="46:47">
      <c r="AT32489" s="690"/>
      <c r="AU32489" s="690"/>
    </row>
    <row r="32490" spans="46:47">
      <c r="AT32490" s="690"/>
      <c r="AU32490" s="690"/>
    </row>
    <row r="32491" spans="46:47">
      <c r="AT32491" s="690"/>
      <c r="AU32491" s="690"/>
    </row>
    <row r="32492" spans="46:47">
      <c r="AT32492" s="690"/>
      <c r="AU32492" s="690"/>
    </row>
    <row r="32493" spans="46:47">
      <c r="AT32493" s="690"/>
      <c r="AU32493" s="690"/>
    </row>
    <row r="32494" spans="46:47">
      <c r="AT32494" s="690"/>
      <c r="AU32494" s="690"/>
    </row>
    <row r="32495" spans="46:47">
      <c r="AT32495" s="690"/>
      <c r="AU32495" s="690"/>
    </row>
    <row r="32496" spans="46:47">
      <c r="AT32496" s="690"/>
      <c r="AU32496" s="690"/>
    </row>
    <row r="32497" spans="46:47">
      <c r="AT32497" s="690"/>
      <c r="AU32497" s="690"/>
    </row>
    <row r="32498" spans="46:47">
      <c r="AT32498" s="690"/>
      <c r="AU32498" s="690"/>
    </row>
    <row r="32499" spans="46:47">
      <c r="AT32499" s="690"/>
      <c r="AU32499" s="690"/>
    </row>
    <row r="32500" spans="46:47">
      <c r="AT32500" s="690"/>
      <c r="AU32500" s="690"/>
    </row>
    <row r="32501" spans="46:47">
      <c r="AT32501" s="690"/>
      <c r="AU32501" s="690"/>
    </row>
    <row r="32502" spans="46:47">
      <c r="AT32502" s="690"/>
      <c r="AU32502" s="690"/>
    </row>
    <row r="32503" spans="46:47">
      <c r="AT32503" s="690"/>
      <c r="AU32503" s="690"/>
    </row>
    <row r="32504" spans="46:47">
      <c r="AT32504" s="690"/>
      <c r="AU32504" s="690"/>
    </row>
    <row r="32505" spans="46:47">
      <c r="AT32505" s="690"/>
      <c r="AU32505" s="690"/>
    </row>
    <row r="32506" spans="46:47">
      <c r="AT32506" s="690"/>
      <c r="AU32506" s="690"/>
    </row>
    <row r="32507" spans="46:47">
      <c r="AT32507" s="690"/>
      <c r="AU32507" s="690"/>
    </row>
    <row r="32508" spans="46:47">
      <c r="AT32508" s="690"/>
      <c r="AU32508" s="690"/>
    </row>
    <row r="32509" spans="46:47">
      <c r="AT32509" s="690"/>
      <c r="AU32509" s="690"/>
    </row>
    <row r="32510" spans="46:47">
      <c r="AT32510" s="690"/>
      <c r="AU32510" s="690"/>
    </row>
    <row r="32511" spans="46:47">
      <c r="AT32511" s="690"/>
      <c r="AU32511" s="690"/>
    </row>
    <row r="32512" spans="46:47">
      <c r="AT32512" s="690"/>
      <c r="AU32512" s="690"/>
    </row>
    <row r="32513" spans="46:47">
      <c r="AT32513" s="690"/>
      <c r="AU32513" s="690"/>
    </row>
    <row r="32514" spans="46:47">
      <c r="AT32514" s="690"/>
      <c r="AU32514" s="690"/>
    </row>
    <row r="32515" spans="46:47">
      <c r="AT32515" s="690"/>
      <c r="AU32515" s="690"/>
    </row>
    <row r="32516" spans="46:47">
      <c r="AT32516" s="690"/>
      <c r="AU32516" s="690"/>
    </row>
    <row r="32517" spans="46:47">
      <c r="AT32517" s="690"/>
      <c r="AU32517" s="690"/>
    </row>
    <row r="32518" spans="46:47">
      <c r="AT32518" s="690"/>
      <c r="AU32518" s="690"/>
    </row>
    <row r="32519" spans="46:47">
      <c r="AT32519" s="690"/>
      <c r="AU32519" s="690"/>
    </row>
    <row r="32520" spans="46:47">
      <c r="AT32520" s="690"/>
      <c r="AU32520" s="690"/>
    </row>
    <row r="32521" spans="46:47">
      <c r="AT32521" s="690"/>
      <c r="AU32521" s="690"/>
    </row>
    <row r="32522" spans="46:47">
      <c r="AT32522" s="690"/>
      <c r="AU32522" s="690"/>
    </row>
    <row r="32523" spans="46:47">
      <c r="AT32523" s="690"/>
      <c r="AU32523" s="690"/>
    </row>
    <row r="32524" spans="46:47">
      <c r="AT32524" s="690"/>
      <c r="AU32524" s="690"/>
    </row>
    <row r="32525" spans="46:47">
      <c r="AT32525" s="690"/>
      <c r="AU32525" s="690"/>
    </row>
    <row r="32526" spans="46:47">
      <c r="AT32526" s="690"/>
      <c r="AU32526" s="690"/>
    </row>
    <row r="32527" spans="46:47">
      <c r="AT32527" s="690"/>
      <c r="AU32527" s="690"/>
    </row>
    <row r="32528" spans="46:47">
      <c r="AT32528" s="690"/>
      <c r="AU32528" s="690"/>
    </row>
    <row r="32529" spans="46:47">
      <c r="AT32529" s="690"/>
      <c r="AU32529" s="690"/>
    </row>
    <row r="32530" spans="46:47">
      <c r="AT32530" s="690"/>
      <c r="AU32530" s="690"/>
    </row>
    <row r="32531" spans="46:47">
      <c r="AT32531" s="690"/>
      <c r="AU32531" s="690"/>
    </row>
    <row r="32532" spans="46:47">
      <c r="AT32532" s="690"/>
      <c r="AU32532" s="690"/>
    </row>
    <row r="32533" spans="46:47">
      <c r="AT32533" s="690"/>
      <c r="AU32533" s="690"/>
    </row>
    <row r="32534" spans="46:47">
      <c r="AT32534" s="690"/>
      <c r="AU32534" s="690"/>
    </row>
    <row r="32535" spans="46:47">
      <c r="AT32535" s="690"/>
      <c r="AU32535" s="690"/>
    </row>
    <row r="32536" spans="46:47">
      <c r="AT32536" s="690"/>
      <c r="AU32536" s="690"/>
    </row>
    <row r="32537" spans="46:47">
      <c r="AT32537" s="690"/>
      <c r="AU32537" s="690"/>
    </row>
    <row r="32538" spans="46:47">
      <c r="AT32538" s="690"/>
      <c r="AU32538" s="690"/>
    </row>
    <row r="32539" spans="46:47">
      <c r="AT32539" s="690"/>
      <c r="AU32539" s="690"/>
    </row>
    <row r="32540" spans="46:47">
      <c r="AT32540" s="690"/>
      <c r="AU32540" s="690"/>
    </row>
    <row r="32541" spans="46:47">
      <c r="AT32541" s="690"/>
      <c r="AU32541" s="690"/>
    </row>
    <row r="32542" spans="46:47">
      <c r="AT32542" s="690"/>
      <c r="AU32542" s="690"/>
    </row>
    <row r="32543" spans="46:47">
      <c r="AT32543" s="690"/>
      <c r="AU32543" s="690"/>
    </row>
    <row r="32544" spans="46:47">
      <c r="AT32544" s="690"/>
      <c r="AU32544" s="690"/>
    </row>
    <row r="32545" spans="46:47">
      <c r="AT32545" s="690"/>
      <c r="AU32545" s="690"/>
    </row>
    <row r="32546" spans="46:47">
      <c r="AT32546" s="690"/>
      <c r="AU32546" s="690"/>
    </row>
    <row r="32547" spans="46:47">
      <c r="AT32547" s="690"/>
      <c r="AU32547" s="690"/>
    </row>
    <row r="32548" spans="46:47">
      <c r="AT32548" s="690"/>
      <c r="AU32548" s="690"/>
    </row>
    <row r="32549" spans="46:47">
      <c r="AT32549" s="690"/>
      <c r="AU32549" s="690"/>
    </row>
    <row r="32550" spans="46:47">
      <c r="AT32550" s="690"/>
      <c r="AU32550" s="690"/>
    </row>
    <row r="32551" spans="46:47">
      <c r="AT32551" s="690"/>
      <c r="AU32551" s="690"/>
    </row>
    <row r="32552" spans="46:47">
      <c r="AT32552" s="690"/>
      <c r="AU32552" s="690"/>
    </row>
    <row r="32553" spans="46:47">
      <c r="AT32553" s="690"/>
      <c r="AU32553" s="690"/>
    </row>
    <row r="32554" spans="46:47">
      <c r="AT32554" s="690"/>
      <c r="AU32554" s="690"/>
    </row>
    <row r="32555" spans="46:47">
      <c r="AT32555" s="690"/>
      <c r="AU32555" s="690"/>
    </row>
    <row r="32556" spans="46:47">
      <c r="AT32556" s="690"/>
      <c r="AU32556" s="690"/>
    </row>
    <row r="32557" spans="46:47">
      <c r="AT32557" s="690"/>
      <c r="AU32557" s="690"/>
    </row>
    <row r="32558" spans="46:47">
      <c r="AT32558" s="690"/>
      <c r="AU32558" s="690"/>
    </row>
    <row r="32559" spans="46:47">
      <c r="AT32559" s="690"/>
      <c r="AU32559" s="690"/>
    </row>
    <row r="32560" spans="46:47">
      <c r="AT32560" s="690"/>
      <c r="AU32560" s="690"/>
    </row>
    <row r="32561" spans="46:47">
      <c r="AT32561" s="690"/>
      <c r="AU32561" s="690"/>
    </row>
    <row r="32562" spans="46:47">
      <c r="AT32562" s="690"/>
      <c r="AU32562" s="690"/>
    </row>
    <row r="32563" spans="46:47">
      <c r="AT32563" s="690"/>
      <c r="AU32563" s="690"/>
    </row>
    <row r="32564" spans="46:47">
      <c r="AT32564" s="690"/>
      <c r="AU32564" s="690"/>
    </row>
    <row r="32565" spans="46:47">
      <c r="AT32565" s="690"/>
      <c r="AU32565" s="690"/>
    </row>
    <row r="32566" spans="46:47">
      <c r="AT32566" s="690"/>
      <c r="AU32566" s="690"/>
    </row>
    <row r="32567" spans="46:47">
      <c r="AT32567" s="690"/>
      <c r="AU32567" s="690"/>
    </row>
    <row r="32568" spans="46:47">
      <c r="AT32568" s="690"/>
      <c r="AU32568" s="690"/>
    </row>
    <row r="32569" spans="46:47">
      <c r="AT32569" s="690"/>
      <c r="AU32569" s="690"/>
    </row>
    <row r="32570" spans="46:47">
      <c r="AT32570" s="690"/>
      <c r="AU32570" s="690"/>
    </row>
    <row r="32571" spans="46:47">
      <c r="AT32571" s="690"/>
      <c r="AU32571" s="690"/>
    </row>
    <row r="32572" spans="46:47">
      <c r="AT32572" s="690"/>
      <c r="AU32572" s="690"/>
    </row>
    <row r="32573" spans="46:47">
      <c r="AT32573" s="690"/>
      <c r="AU32573" s="690"/>
    </row>
    <row r="32574" spans="46:47">
      <c r="AT32574" s="690"/>
      <c r="AU32574" s="690"/>
    </row>
    <row r="32575" spans="46:47">
      <c r="AT32575" s="690"/>
      <c r="AU32575" s="690"/>
    </row>
    <row r="32576" spans="46:47">
      <c r="AT32576" s="690"/>
      <c r="AU32576" s="690"/>
    </row>
    <row r="32577" spans="46:47">
      <c r="AT32577" s="690"/>
      <c r="AU32577" s="690"/>
    </row>
    <row r="32578" spans="46:47">
      <c r="AT32578" s="690"/>
      <c r="AU32578" s="690"/>
    </row>
    <row r="32579" spans="46:47">
      <c r="AT32579" s="690"/>
      <c r="AU32579" s="690"/>
    </row>
    <row r="32580" spans="46:47">
      <c r="AT32580" s="690"/>
      <c r="AU32580" s="690"/>
    </row>
    <row r="32581" spans="46:47">
      <c r="AT32581" s="690"/>
      <c r="AU32581" s="690"/>
    </row>
    <row r="32582" spans="46:47">
      <c r="AT32582" s="690"/>
      <c r="AU32582" s="690"/>
    </row>
    <row r="32583" spans="46:47">
      <c r="AT32583" s="690"/>
      <c r="AU32583" s="690"/>
    </row>
    <row r="32584" spans="46:47">
      <c r="AT32584" s="690"/>
      <c r="AU32584" s="690"/>
    </row>
    <row r="32585" spans="46:47">
      <c r="AT32585" s="690"/>
      <c r="AU32585" s="690"/>
    </row>
    <row r="32586" spans="46:47">
      <c r="AT32586" s="690"/>
      <c r="AU32586" s="690"/>
    </row>
    <row r="32587" spans="46:47">
      <c r="AT32587" s="690"/>
      <c r="AU32587" s="690"/>
    </row>
    <row r="32588" spans="46:47">
      <c r="AT32588" s="690"/>
      <c r="AU32588" s="690"/>
    </row>
    <row r="32589" spans="46:47">
      <c r="AT32589" s="690"/>
      <c r="AU32589" s="690"/>
    </row>
    <row r="32590" spans="46:47">
      <c r="AT32590" s="690"/>
      <c r="AU32590" s="690"/>
    </row>
    <row r="32591" spans="46:47">
      <c r="AT32591" s="690"/>
      <c r="AU32591" s="690"/>
    </row>
    <row r="32592" spans="46:47">
      <c r="AT32592" s="690"/>
      <c r="AU32592" s="690"/>
    </row>
    <row r="32593" spans="46:47">
      <c r="AT32593" s="690"/>
      <c r="AU32593" s="690"/>
    </row>
    <row r="32594" spans="46:47">
      <c r="AT32594" s="690"/>
      <c r="AU32594" s="690"/>
    </row>
    <row r="32595" spans="46:47">
      <c r="AT32595" s="690"/>
      <c r="AU32595" s="690"/>
    </row>
    <row r="32596" spans="46:47">
      <c r="AT32596" s="690"/>
      <c r="AU32596" s="690"/>
    </row>
    <row r="32597" spans="46:47">
      <c r="AT32597" s="690"/>
      <c r="AU32597" s="690"/>
    </row>
    <row r="32598" spans="46:47">
      <c r="AT32598" s="690"/>
      <c r="AU32598" s="690"/>
    </row>
    <row r="32599" spans="46:47">
      <c r="AT32599" s="690"/>
      <c r="AU32599" s="690"/>
    </row>
    <row r="32600" spans="46:47">
      <c r="AT32600" s="690"/>
      <c r="AU32600" s="690"/>
    </row>
    <row r="32601" spans="46:47">
      <c r="AT32601" s="690"/>
      <c r="AU32601" s="690"/>
    </row>
    <row r="32602" spans="46:47">
      <c r="AT32602" s="690"/>
      <c r="AU32602" s="690"/>
    </row>
    <row r="32603" spans="46:47">
      <c r="AT32603" s="690"/>
      <c r="AU32603" s="690"/>
    </row>
    <row r="32604" spans="46:47">
      <c r="AT32604" s="690"/>
      <c r="AU32604" s="690"/>
    </row>
    <row r="32605" spans="46:47">
      <c r="AT32605" s="690"/>
      <c r="AU32605" s="690"/>
    </row>
    <row r="32606" spans="46:47">
      <c r="AT32606" s="690"/>
      <c r="AU32606" s="690"/>
    </row>
    <row r="32607" spans="46:47">
      <c r="AT32607" s="690"/>
      <c r="AU32607" s="690"/>
    </row>
    <row r="32608" spans="46:47">
      <c r="AT32608" s="690"/>
      <c r="AU32608" s="690"/>
    </row>
    <row r="32609" spans="46:47">
      <c r="AT32609" s="690"/>
      <c r="AU32609" s="690"/>
    </row>
    <row r="32610" spans="46:47">
      <c r="AT32610" s="690"/>
      <c r="AU32610" s="690"/>
    </row>
    <row r="32611" spans="46:47">
      <c r="AT32611" s="690"/>
      <c r="AU32611" s="690"/>
    </row>
    <row r="32612" spans="46:47">
      <c r="AT32612" s="690"/>
      <c r="AU32612" s="690"/>
    </row>
    <row r="32613" spans="46:47">
      <c r="AT32613" s="690"/>
      <c r="AU32613" s="690"/>
    </row>
    <row r="32614" spans="46:47">
      <c r="AT32614" s="690"/>
      <c r="AU32614" s="690"/>
    </row>
    <row r="32615" spans="46:47">
      <c r="AT32615" s="690"/>
      <c r="AU32615" s="690"/>
    </row>
    <row r="32616" spans="46:47">
      <c r="AT32616" s="690"/>
      <c r="AU32616" s="690"/>
    </row>
    <row r="32617" spans="46:47">
      <c r="AT32617" s="690"/>
      <c r="AU32617" s="690"/>
    </row>
    <row r="32618" spans="46:47">
      <c r="AT32618" s="690"/>
      <c r="AU32618" s="690"/>
    </row>
    <row r="32619" spans="46:47">
      <c r="AT32619" s="690"/>
      <c r="AU32619" s="690"/>
    </row>
    <row r="32620" spans="46:47">
      <c r="AT32620" s="690"/>
      <c r="AU32620" s="690"/>
    </row>
    <row r="32621" spans="46:47">
      <c r="AT32621" s="690"/>
      <c r="AU32621" s="690"/>
    </row>
    <row r="32622" spans="46:47">
      <c r="AT32622" s="690"/>
      <c r="AU32622" s="690"/>
    </row>
    <row r="32623" spans="46:47">
      <c r="AT32623" s="690"/>
      <c r="AU32623" s="690"/>
    </row>
    <row r="32624" spans="46:47">
      <c r="AT32624" s="690"/>
      <c r="AU32624" s="690"/>
    </row>
    <row r="32625" spans="46:47">
      <c r="AT32625" s="690"/>
      <c r="AU32625" s="690"/>
    </row>
    <row r="32626" spans="46:47">
      <c r="AT32626" s="690"/>
      <c r="AU32626" s="690"/>
    </row>
    <row r="32627" spans="46:47">
      <c r="AT32627" s="690"/>
      <c r="AU32627" s="690"/>
    </row>
    <row r="32628" spans="46:47">
      <c r="AT32628" s="690"/>
      <c r="AU32628" s="690"/>
    </row>
    <row r="32629" spans="46:47">
      <c r="AT32629" s="690"/>
      <c r="AU32629" s="690"/>
    </row>
    <row r="32630" spans="46:47">
      <c r="AT32630" s="690"/>
      <c r="AU32630" s="690"/>
    </row>
    <row r="32631" spans="46:47">
      <c r="AT32631" s="690"/>
      <c r="AU32631" s="690"/>
    </row>
    <row r="32632" spans="46:47">
      <c r="AT32632" s="690"/>
      <c r="AU32632" s="690"/>
    </row>
    <row r="32633" spans="46:47">
      <c r="AT32633" s="690"/>
      <c r="AU32633" s="690"/>
    </row>
    <row r="32634" spans="46:47">
      <c r="AT32634" s="690"/>
      <c r="AU32634" s="690"/>
    </row>
    <row r="32635" spans="46:47">
      <c r="AT32635" s="690"/>
      <c r="AU32635" s="690"/>
    </row>
    <row r="32636" spans="46:47">
      <c r="AT32636" s="690"/>
      <c r="AU32636" s="690"/>
    </row>
    <row r="32637" spans="46:47">
      <c r="AT32637" s="690"/>
      <c r="AU32637" s="690"/>
    </row>
    <row r="32638" spans="46:47">
      <c r="AT32638" s="690"/>
      <c r="AU32638" s="690"/>
    </row>
    <row r="32639" spans="46:47">
      <c r="AT32639" s="690"/>
      <c r="AU32639" s="690"/>
    </row>
    <row r="32640" spans="46:47">
      <c r="AT32640" s="690"/>
      <c r="AU32640" s="690"/>
    </row>
    <row r="32641" spans="46:47">
      <c r="AT32641" s="690"/>
      <c r="AU32641" s="690"/>
    </row>
    <row r="32642" spans="46:47">
      <c r="AT32642" s="690"/>
      <c r="AU32642" s="690"/>
    </row>
    <row r="32643" spans="46:47">
      <c r="AT32643" s="690"/>
      <c r="AU32643" s="690"/>
    </row>
    <row r="32644" spans="46:47">
      <c r="AT32644" s="690"/>
      <c r="AU32644" s="690"/>
    </row>
    <row r="32645" spans="46:47">
      <c r="AT32645" s="690"/>
      <c r="AU32645" s="690"/>
    </row>
    <row r="32646" spans="46:47">
      <c r="AT32646" s="690"/>
      <c r="AU32646" s="690"/>
    </row>
    <row r="32647" spans="46:47">
      <c r="AT32647" s="690"/>
      <c r="AU32647" s="690"/>
    </row>
    <row r="32648" spans="46:47">
      <c r="AT32648" s="690"/>
      <c r="AU32648" s="690"/>
    </row>
    <row r="32649" spans="46:47">
      <c r="AT32649" s="690"/>
      <c r="AU32649" s="690"/>
    </row>
    <row r="32650" spans="46:47">
      <c r="AT32650" s="690"/>
      <c r="AU32650" s="690"/>
    </row>
    <row r="32651" spans="46:47">
      <c r="AT32651" s="690"/>
      <c r="AU32651" s="690"/>
    </row>
    <row r="32652" spans="46:47">
      <c r="AT32652" s="690"/>
      <c r="AU32652" s="690"/>
    </row>
    <row r="32653" spans="46:47">
      <c r="AT32653" s="690"/>
      <c r="AU32653" s="690"/>
    </row>
    <row r="32654" spans="46:47">
      <c r="AT32654" s="690"/>
      <c r="AU32654" s="690"/>
    </row>
    <row r="32655" spans="46:47">
      <c r="AT32655" s="690"/>
      <c r="AU32655" s="690"/>
    </row>
    <row r="32656" spans="46:47">
      <c r="AT32656" s="690"/>
      <c r="AU32656" s="690"/>
    </row>
    <row r="32657" spans="46:47">
      <c r="AT32657" s="690"/>
      <c r="AU32657" s="690"/>
    </row>
    <row r="32658" spans="46:47">
      <c r="AT32658" s="690"/>
      <c r="AU32658" s="690"/>
    </row>
    <row r="32659" spans="46:47">
      <c r="AT32659" s="690"/>
      <c r="AU32659" s="690"/>
    </row>
    <row r="32660" spans="46:47">
      <c r="AT32660" s="690"/>
      <c r="AU32660" s="690"/>
    </row>
    <row r="32661" spans="46:47">
      <c r="AT32661" s="690"/>
      <c r="AU32661" s="690"/>
    </row>
    <row r="32662" spans="46:47">
      <c r="AT32662" s="690"/>
      <c r="AU32662" s="690"/>
    </row>
    <row r="32663" spans="46:47">
      <c r="AT32663" s="690"/>
      <c r="AU32663" s="690"/>
    </row>
    <row r="32664" spans="46:47">
      <c r="AT32664" s="690"/>
      <c r="AU32664" s="690"/>
    </row>
    <row r="32665" spans="46:47">
      <c r="AT32665" s="690"/>
      <c r="AU32665" s="690"/>
    </row>
    <row r="32666" spans="46:47">
      <c r="AT32666" s="690"/>
      <c r="AU32666" s="690"/>
    </row>
    <row r="32667" spans="46:47">
      <c r="AT32667" s="690"/>
      <c r="AU32667" s="690"/>
    </row>
    <row r="32668" spans="46:47">
      <c r="AT32668" s="690"/>
      <c r="AU32668" s="690"/>
    </row>
    <row r="32669" spans="46:47">
      <c r="AT32669" s="690"/>
      <c r="AU32669" s="690"/>
    </row>
    <row r="32670" spans="46:47">
      <c r="AT32670" s="690"/>
      <c r="AU32670" s="690"/>
    </row>
    <row r="32671" spans="46:47">
      <c r="AT32671" s="690"/>
      <c r="AU32671" s="690"/>
    </row>
    <row r="32672" spans="46:47">
      <c r="AT32672" s="690"/>
      <c r="AU32672" s="690"/>
    </row>
    <row r="32673" spans="46:47">
      <c r="AT32673" s="690"/>
      <c r="AU32673" s="690"/>
    </row>
    <row r="32674" spans="46:47">
      <c r="AT32674" s="690"/>
      <c r="AU32674" s="690"/>
    </row>
    <row r="32675" spans="46:47">
      <c r="AT32675" s="690"/>
      <c r="AU32675" s="690"/>
    </row>
    <row r="32676" spans="46:47">
      <c r="AT32676" s="690"/>
      <c r="AU32676" s="690"/>
    </row>
    <row r="32677" spans="46:47">
      <c r="AT32677" s="690"/>
      <c r="AU32677" s="690"/>
    </row>
    <row r="32678" spans="46:47">
      <c r="AT32678" s="690"/>
      <c r="AU32678" s="690"/>
    </row>
    <row r="32679" spans="46:47">
      <c r="AT32679" s="690"/>
      <c r="AU32679" s="690"/>
    </row>
    <row r="32680" spans="46:47">
      <c r="AT32680" s="690"/>
      <c r="AU32680" s="690"/>
    </row>
    <row r="32681" spans="46:47">
      <c r="AT32681" s="690"/>
      <c r="AU32681" s="690"/>
    </row>
    <row r="32682" spans="46:47">
      <c r="AT32682" s="690"/>
      <c r="AU32682" s="690"/>
    </row>
    <row r="32683" spans="46:47">
      <c r="AT32683" s="690"/>
      <c r="AU32683" s="690"/>
    </row>
    <row r="32684" spans="46:47">
      <c r="AT32684" s="690"/>
      <c r="AU32684" s="690"/>
    </row>
    <row r="32685" spans="46:47">
      <c r="AT32685" s="690"/>
      <c r="AU32685" s="690"/>
    </row>
    <row r="32686" spans="46:47">
      <c r="AT32686" s="690"/>
      <c r="AU32686" s="690"/>
    </row>
    <row r="32687" spans="46:47">
      <c r="AT32687" s="690"/>
      <c r="AU32687" s="690"/>
    </row>
    <row r="32688" spans="46:47">
      <c r="AT32688" s="690"/>
      <c r="AU32688" s="690"/>
    </row>
    <row r="32689" spans="46:47">
      <c r="AT32689" s="690"/>
      <c r="AU32689" s="690"/>
    </row>
    <row r="32690" spans="46:47">
      <c r="AT32690" s="690"/>
      <c r="AU32690" s="690"/>
    </row>
    <row r="32691" spans="46:47">
      <c r="AT32691" s="690"/>
      <c r="AU32691" s="690"/>
    </row>
    <row r="32692" spans="46:47">
      <c r="AT32692" s="690"/>
      <c r="AU32692" s="690"/>
    </row>
    <row r="32693" spans="46:47">
      <c r="AT32693" s="690"/>
      <c r="AU32693" s="690"/>
    </row>
    <row r="32694" spans="46:47">
      <c r="AT32694" s="690"/>
      <c r="AU32694" s="690"/>
    </row>
    <row r="32695" spans="46:47">
      <c r="AT32695" s="690"/>
      <c r="AU32695" s="690"/>
    </row>
    <row r="32696" spans="46:47">
      <c r="AT32696" s="690"/>
      <c r="AU32696" s="690"/>
    </row>
    <row r="32697" spans="46:47">
      <c r="AT32697" s="690"/>
      <c r="AU32697" s="690"/>
    </row>
    <row r="32698" spans="46:47">
      <c r="AT32698" s="690"/>
      <c r="AU32698" s="690"/>
    </row>
    <row r="32699" spans="46:47">
      <c r="AT32699" s="690"/>
      <c r="AU32699" s="690"/>
    </row>
    <row r="32700" spans="46:47">
      <c r="AT32700" s="690"/>
      <c r="AU32700" s="690"/>
    </row>
    <row r="32701" spans="46:47">
      <c r="AT32701" s="690"/>
      <c r="AU32701" s="690"/>
    </row>
    <row r="32702" spans="46:47">
      <c r="AT32702" s="690"/>
      <c r="AU32702" s="690"/>
    </row>
    <row r="32703" spans="46:47">
      <c r="AT32703" s="690"/>
      <c r="AU32703" s="690"/>
    </row>
    <row r="32704" spans="46:47">
      <c r="AT32704" s="690"/>
      <c r="AU32704" s="690"/>
    </row>
    <row r="32705" spans="46:47">
      <c r="AT32705" s="690"/>
      <c r="AU32705" s="690"/>
    </row>
    <row r="32706" spans="46:47">
      <c r="AT32706" s="690"/>
      <c r="AU32706" s="690"/>
    </row>
    <row r="32707" spans="46:47">
      <c r="AT32707" s="690"/>
      <c r="AU32707" s="690"/>
    </row>
    <row r="32708" spans="46:47">
      <c r="AT32708" s="690"/>
      <c r="AU32708" s="690"/>
    </row>
    <row r="32709" spans="46:47">
      <c r="AT32709" s="690"/>
      <c r="AU32709" s="690"/>
    </row>
    <row r="32710" spans="46:47">
      <c r="AT32710" s="690"/>
      <c r="AU32710" s="690"/>
    </row>
    <row r="32711" spans="46:47">
      <c r="AT32711" s="690"/>
      <c r="AU32711" s="690"/>
    </row>
    <row r="32712" spans="46:47">
      <c r="AT32712" s="690"/>
      <c r="AU32712" s="690"/>
    </row>
    <row r="32713" spans="46:47">
      <c r="AT32713" s="690"/>
      <c r="AU32713" s="690"/>
    </row>
    <row r="32714" spans="46:47">
      <c r="AT32714" s="690"/>
      <c r="AU32714" s="690"/>
    </row>
    <row r="32715" spans="46:47">
      <c r="AT32715" s="690"/>
      <c r="AU32715" s="690"/>
    </row>
    <row r="32716" spans="46:47">
      <c r="AT32716" s="690"/>
      <c r="AU32716" s="690"/>
    </row>
    <row r="32717" spans="46:47">
      <c r="AT32717" s="690"/>
      <c r="AU32717" s="690"/>
    </row>
    <row r="32718" spans="46:47">
      <c r="AT32718" s="690"/>
      <c r="AU32718" s="690"/>
    </row>
    <row r="32719" spans="46:47">
      <c r="AT32719" s="690"/>
      <c r="AU32719" s="690"/>
    </row>
    <row r="32720" spans="46:47">
      <c r="AT32720" s="690"/>
      <c r="AU32720" s="690"/>
    </row>
    <row r="32721" spans="46:47">
      <c r="AT32721" s="690"/>
      <c r="AU32721" s="690"/>
    </row>
    <row r="32722" spans="46:47">
      <c r="AT32722" s="690"/>
      <c r="AU32722" s="690"/>
    </row>
    <row r="32723" spans="46:47">
      <c r="AT32723" s="690"/>
      <c r="AU32723" s="690"/>
    </row>
    <row r="32724" spans="46:47">
      <c r="AT32724" s="690"/>
      <c r="AU32724" s="690"/>
    </row>
    <row r="32725" spans="46:47">
      <c r="AT32725" s="690"/>
      <c r="AU32725" s="690"/>
    </row>
    <row r="32726" spans="46:47">
      <c r="AT32726" s="690"/>
      <c r="AU32726" s="690"/>
    </row>
    <row r="32727" spans="46:47">
      <c r="AT32727" s="690"/>
      <c r="AU32727" s="690"/>
    </row>
    <row r="32728" spans="46:47">
      <c r="AT32728" s="690"/>
      <c r="AU32728" s="690"/>
    </row>
    <row r="32729" spans="46:47">
      <c r="AT32729" s="690"/>
      <c r="AU32729" s="690"/>
    </row>
    <row r="32730" spans="46:47">
      <c r="AT32730" s="690"/>
      <c r="AU32730" s="690"/>
    </row>
    <row r="32731" spans="46:47">
      <c r="AT32731" s="690"/>
      <c r="AU32731" s="690"/>
    </row>
    <row r="32732" spans="46:47">
      <c r="AT32732" s="690"/>
      <c r="AU32732" s="690"/>
    </row>
    <row r="32733" spans="46:47">
      <c r="AT32733" s="690"/>
      <c r="AU32733" s="690"/>
    </row>
    <row r="32734" spans="46:47">
      <c r="AT32734" s="690"/>
      <c r="AU32734" s="690"/>
    </row>
    <row r="32735" spans="46:47">
      <c r="AT32735" s="690"/>
      <c r="AU32735" s="690"/>
    </row>
    <row r="32736" spans="46:47">
      <c r="AT32736" s="690"/>
      <c r="AU32736" s="690"/>
    </row>
    <row r="32737" spans="46:47">
      <c r="AT32737" s="690"/>
      <c r="AU32737" s="690"/>
    </row>
    <row r="32738" spans="46:47">
      <c r="AT32738" s="690"/>
      <c r="AU32738" s="690"/>
    </row>
    <row r="32739" spans="46:47">
      <c r="AT32739" s="690"/>
      <c r="AU32739" s="690"/>
    </row>
    <row r="32740" spans="46:47">
      <c r="AT32740" s="690"/>
      <c r="AU32740" s="690"/>
    </row>
    <row r="32741" spans="46:47">
      <c r="AT32741" s="690"/>
      <c r="AU32741" s="690"/>
    </row>
    <row r="32742" spans="46:47">
      <c r="AT32742" s="690"/>
      <c r="AU32742" s="690"/>
    </row>
    <row r="32743" spans="46:47">
      <c r="AT32743" s="690"/>
      <c r="AU32743" s="690"/>
    </row>
    <row r="32744" spans="46:47">
      <c r="AT32744" s="690"/>
      <c r="AU32744" s="690"/>
    </row>
    <row r="32745" spans="46:47">
      <c r="AT32745" s="690"/>
      <c r="AU32745" s="690"/>
    </row>
    <row r="32746" spans="46:47">
      <c r="AT32746" s="690"/>
      <c r="AU32746" s="690"/>
    </row>
    <row r="32747" spans="46:47">
      <c r="AT32747" s="690"/>
      <c r="AU32747" s="690"/>
    </row>
    <row r="32748" spans="46:47">
      <c r="AT32748" s="690"/>
      <c r="AU32748" s="690"/>
    </row>
    <row r="32749" spans="46:47">
      <c r="AT32749" s="690"/>
      <c r="AU32749" s="690"/>
    </row>
    <row r="32750" spans="46:47">
      <c r="AT32750" s="690"/>
      <c r="AU32750" s="690"/>
    </row>
    <row r="32751" spans="46:47">
      <c r="AT32751" s="690"/>
      <c r="AU32751" s="690"/>
    </row>
    <row r="32752" spans="46:47">
      <c r="AT32752" s="690"/>
      <c r="AU32752" s="690"/>
    </row>
    <row r="32753" spans="46:47">
      <c r="AT32753" s="690"/>
      <c r="AU32753" s="690"/>
    </row>
    <row r="32754" spans="46:47">
      <c r="AT32754" s="690"/>
      <c r="AU32754" s="690"/>
    </row>
    <row r="32755" spans="46:47">
      <c r="AT32755" s="690"/>
      <c r="AU32755" s="690"/>
    </row>
    <row r="32756" spans="46:47">
      <c r="AT32756" s="690"/>
      <c r="AU32756" s="690"/>
    </row>
    <row r="32757" spans="46:47">
      <c r="AT32757" s="690"/>
      <c r="AU32757" s="690"/>
    </row>
    <row r="32758" spans="46:47">
      <c r="AT32758" s="690"/>
      <c r="AU32758" s="690"/>
    </row>
    <row r="32759" spans="46:47">
      <c r="AT32759" s="690"/>
      <c r="AU32759" s="690"/>
    </row>
    <row r="32760" spans="46:47">
      <c r="AT32760" s="690"/>
      <c r="AU32760" s="690"/>
    </row>
    <row r="32761" spans="46:47">
      <c r="AT32761" s="690"/>
      <c r="AU32761" s="690"/>
    </row>
    <row r="32762" spans="46:47">
      <c r="AT32762" s="690"/>
      <c r="AU32762" s="690"/>
    </row>
    <row r="32763" spans="46:47">
      <c r="AT32763" s="690"/>
      <c r="AU32763" s="690"/>
    </row>
    <row r="32764" spans="46:47">
      <c r="AT32764" s="690"/>
      <c r="AU32764" s="690"/>
    </row>
    <row r="32765" spans="46:47">
      <c r="AT32765" s="690"/>
      <c r="AU32765" s="690"/>
    </row>
    <row r="32766" spans="46:47">
      <c r="AT32766" s="690"/>
      <c r="AU32766" s="690"/>
    </row>
    <row r="32767" spans="46:47">
      <c r="AT32767" s="690"/>
      <c r="AU32767" s="690"/>
    </row>
    <row r="32768" spans="46:47">
      <c r="AT32768" s="690"/>
      <c r="AU32768" s="690"/>
    </row>
    <row r="32769" spans="46:47">
      <c r="AT32769" s="690"/>
      <c r="AU32769" s="690"/>
    </row>
    <row r="32770" spans="46:47">
      <c r="AT32770" s="690"/>
      <c r="AU32770" s="690"/>
    </row>
    <row r="32771" spans="46:47">
      <c r="AT32771" s="690"/>
      <c r="AU32771" s="690"/>
    </row>
    <row r="32772" spans="46:47">
      <c r="AT32772" s="690"/>
      <c r="AU32772" s="690"/>
    </row>
    <row r="32773" spans="46:47">
      <c r="AT32773" s="690"/>
      <c r="AU32773" s="690"/>
    </row>
    <row r="32774" spans="46:47">
      <c r="AT32774" s="690"/>
      <c r="AU32774" s="690"/>
    </row>
    <row r="32775" spans="46:47">
      <c r="AT32775" s="690"/>
      <c r="AU32775" s="690"/>
    </row>
    <row r="32776" spans="46:47">
      <c r="AT32776" s="690"/>
      <c r="AU32776" s="690"/>
    </row>
    <row r="32777" spans="46:47">
      <c r="AT32777" s="690"/>
      <c r="AU32777" s="690"/>
    </row>
    <row r="32778" spans="46:47">
      <c r="AT32778" s="690"/>
      <c r="AU32778" s="690"/>
    </row>
    <row r="32779" spans="46:47">
      <c r="AT32779" s="690"/>
      <c r="AU32779" s="690"/>
    </row>
    <row r="32780" spans="46:47">
      <c r="AT32780" s="690"/>
      <c r="AU32780" s="690"/>
    </row>
    <row r="32781" spans="46:47">
      <c r="AT32781" s="690"/>
      <c r="AU32781" s="690"/>
    </row>
    <row r="32782" spans="46:47">
      <c r="AT32782" s="690"/>
      <c r="AU32782" s="690"/>
    </row>
    <row r="32783" spans="46:47">
      <c r="AT32783" s="690"/>
      <c r="AU32783" s="690"/>
    </row>
    <row r="32784" spans="46:47">
      <c r="AT32784" s="690"/>
      <c r="AU32784" s="690"/>
    </row>
    <row r="32785" spans="46:47">
      <c r="AT32785" s="690"/>
      <c r="AU32785" s="690"/>
    </row>
    <row r="32786" spans="46:47">
      <c r="AT32786" s="690"/>
      <c r="AU32786" s="690"/>
    </row>
    <row r="32787" spans="46:47">
      <c r="AT32787" s="690"/>
      <c r="AU32787" s="690"/>
    </row>
    <row r="32788" spans="46:47">
      <c r="AT32788" s="690"/>
      <c r="AU32788" s="690"/>
    </row>
    <row r="32789" spans="46:47">
      <c r="AT32789" s="690"/>
      <c r="AU32789" s="690"/>
    </row>
    <row r="32790" spans="46:47">
      <c r="AT32790" s="690"/>
      <c r="AU32790" s="690"/>
    </row>
    <row r="32791" spans="46:47">
      <c r="AT32791" s="690"/>
      <c r="AU32791" s="690"/>
    </row>
    <row r="32792" spans="46:47">
      <c r="AT32792" s="690"/>
      <c r="AU32792" s="690"/>
    </row>
    <row r="32793" spans="46:47">
      <c r="AT32793" s="690"/>
      <c r="AU32793" s="690"/>
    </row>
    <row r="32794" spans="46:47">
      <c r="AT32794" s="690"/>
      <c r="AU32794" s="690"/>
    </row>
    <row r="32795" spans="46:47">
      <c r="AT32795" s="690"/>
      <c r="AU32795" s="690"/>
    </row>
    <row r="32796" spans="46:47">
      <c r="AT32796" s="690"/>
      <c r="AU32796" s="690"/>
    </row>
    <row r="32797" spans="46:47">
      <c r="AT32797" s="690"/>
      <c r="AU32797" s="690"/>
    </row>
    <row r="32798" spans="46:47">
      <c r="AT32798" s="690"/>
      <c r="AU32798" s="690"/>
    </row>
    <row r="32799" spans="46:47">
      <c r="AT32799" s="690"/>
      <c r="AU32799" s="690"/>
    </row>
    <row r="32800" spans="46:47">
      <c r="AT32800" s="690"/>
      <c r="AU32800" s="690"/>
    </row>
    <row r="32801" spans="46:47">
      <c r="AT32801" s="690"/>
      <c r="AU32801" s="690"/>
    </row>
    <row r="32802" spans="46:47">
      <c r="AT32802" s="690"/>
      <c r="AU32802" s="690"/>
    </row>
    <row r="32803" spans="46:47">
      <c r="AT32803" s="690"/>
      <c r="AU32803" s="690"/>
    </row>
    <row r="32804" spans="46:47">
      <c r="AT32804" s="690"/>
      <c r="AU32804" s="690"/>
    </row>
    <row r="32805" spans="46:47">
      <c r="AT32805" s="690"/>
      <c r="AU32805" s="690"/>
    </row>
    <row r="32806" spans="46:47">
      <c r="AT32806" s="690"/>
      <c r="AU32806" s="690"/>
    </row>
    <row r="32807" spans="46:47">
      <c r="AT32807" s="690"/>
      <c r="AU32807" s="690"/>
    </row>
    <row r="32808" spans="46:47">
      <c r="AT32808" s="690"/>
      <c r="AU32808" s="690"/>
    </row>
    <row r="32809" spans="46:47">
      <c r="AT32809" s="690"/>
      <c r="AU32809" s="690"/>
    </row>
    <row r="32810" spans="46:47">
      <c r="AT32810" s="690"/>
      <c r="AU32810" s="690"/>
    </row>
    <row r="32811" spans="46:47">
      <c r="AT32811" s="690"/>
      <c r="AU32811" s="690"/>
    </row>
    <row r="32812" spans="46:47">
      <c r="AT32812" s="690"/>
      <c r="AU32812" s="690"/>
    </row>
    <row r="32813" spans="46:47">
      <c r="AT32813" s="690"/>
      <c r="AU32813" s="690"/>
    </row>
    <row r="32814" spans="46:47">
      <c r="AT32814" s="690"/>
      <c r="AU32814" s="690"/>
    </row>
    <row r="32815" spans="46:47">
      <c r="AT32815" s="690"/>
      <c r="AU32815" s="690"/>
    </row>
    <row r="32816" spans="46:47">
      <c r="AT32816" s="690"/>
      <c r="AU32816" s="690"/>
    </row>
    <row r="32817" spans="46:47">
      <c r="AT32817" s="690"/>
      <c r="AU32817" s="690"/>
    </row>
    <row r="32818" spans="46:47">
      <c r="AT32818" s="690"/>
      <c r="AU32818" s="690"/>
    </row>
    <row r="32819" spans="46:47">
      <c r="AT32819" s="690"/>
      <c r="AU32819" s="690"/>
    </row>
    <row r="32820" spans="46:47">
      <c r="AT32820" s="690"/>
      <c r="AU32820" s="690"/>
    </row>
    <row r="32821" spans="46:47">
      <c r="AT32821" s="690"/>
      <c r="AU32821" s="690"/>
    </row>
    <row r="32822" spans="46:47">
      <c r="AT32822" s="690"/>
      <c r="AU32822" s="690"/>
    </row>
    <row r="32823" spans="46:47">
      <c r="AT32823" s="690"/>
      <c r="AU32823" s="690"/>
    </row>
    <row r="32824" spans="46:47">
      <c r="AT32824" s="690"/>
      <c r="AU32824" s="690"/>
    </row>
    <row r="32825" spans="46:47">
      <c r="AT32825" s="690"/>
      <c r="AU32825" s="690"/>
    </row>
    <row r="32826" spans="46:47">
      <c r="AT32826" s="690"/>
      <c r="AU32826" s="690"/>
    </row>
    <row r="32827" spans="46:47">
      <c r="AT32827" s="690"/>
      <c r="AU32827" s="690"/>
    </row>
    <row r="32828" spans="46:47">
      <c r="AT32828" s="690"/>
      <c r="AU32828" s="690"/>
    </row>
    <row r="32829" spans="46:47">
      <c r="AT32829" s="690"/>
      <c r="AU32829" s="690"/>
    </row>
    <row r="32830" spans="46:47">
      <c r="AT32830" s="690"/>
      <c r="AU32830" s="690"/>
    </row>
    <row r="32831" spans="46:47">
      <c r="AT32831" s="690"/>
      <c r="AU32831" s="690"/>
    </row>
    <row r="32832" spans="46:47">
      <c r="AT32832" s="690"/>
      <c r="AU32832" s="690"/>
    </row>
    <row r="32833" spans="46:47">
      <c r="AT32833" s="690"/>
      <c r="AU32833" s="690"/>
    </row>
    <row r="32834" spans="46:47">
      <c r="AT32834" s="690"/>
      <c r="AU32834" s="690"/>
    </row>
    <row r="32835" spans="46:47">
      <c r="AT32835" s="690"/>
      <c r="AU32835" s="690"/>
    </row>
    <row r="32836" spans="46:47">
      <c r="AT32836" s="690"/>
      <c r="AU32836" s="690"/>
    </row>
    <row r="32837" spans="46:47">
      <c r="AT32837" s="690"/>
      <c r="AU32837" s="690"/>
    </row>
    <row r="32838" spans="46:47">
      <c r="AT32838" s="690"/>
      <c r="AU32838" s="690"/>
    </row>
    <row r="32839" spans="46:47">
      <c r="AT32839" s="690"/>
      <c r="AU32839" s="690"/>
    </row>
    <row r="32840" spans="46:47">
      <c r="AT32840" s="690"/>
      <c r="AU32840" s="690"/>
    </row>
    <row r="32841" spans="46:47">
      <c r="AT32841" s="690"/>
      <c r="AU32841" s="690"/>
    </row>
    <row r="32842" spans="46:47">
      <c r="AT32842" s="690"/>
      <c r="AU32842" s="690"/>
    </row>
    <row r="32843" spans="46:47">
      <c r="AT32843" s="690"/>
      <c r="AU32843" s="690"/>
    </row>
    <row r="32844" spans="46:47">
      <c r="AT32844" s="690"/>
      <c r="AU32844" s="690"/>
    </row>
    <row r="32845" spans="46:47">
      <c r="AT32845" s="690"/>
      <c r="AU32845" s="690"/>
    </row>
    <row r="32846" spans="46:47">
      <c r="AT32846" s="690"/>
      <c r="AU32846" s="690"/>
    </row>
    <row r="32847" spans="46:47">
      <c r="AT32847" s="690"/>
      <c r="AU32847" s="690"/>
    </row>
    <row r="32848" spans="46:47">
      <c r="AT32848" s="690"/>
      <c r="AU32848" s="690"/>
    </row>
    <row r="32849" spans="46:47">
      <c r="AT32849" s="690"/>
      <c r="AU32849" s="690"/>
    </row>
    <row r="32850" spans="46:47">
      <c r="AT32850" s="690"/>
      <c r="AU32850" s="690"/>
    </row>
    <row r="32851" spans="46:47">
      <c r="AT32851" s="690"/>
      <c r="AU32851" s="690"/>
    </row>
    <row r="32852" spans="46:47">
      <c r="AT32852" s="690"/>
      <c r="AU32852" s="690"/>
    </row>
    <row r="32853" spans="46:47">
      <c r="AT32853" s="690"/>
      <c r="AU32853" s="690"/>
    </row>
    <row r="32854" spans="46:47">
      <c r="AT32854" s="690"/>
      <c r="AU32854" s="690"/>
    </row>
    <row r="32855" spans="46:47">
      <c r="AT32855" s="690"/>
      <c r="AU32855" s="690"/>
    </row>
    <row r="32856" spans="46:47">
      <c r="AT32856" s="690"/>
      <c r="AU32856" s="690"/>
    </row>
    <row r="32857" spans="46:47">
      <c r="AT32857" s="690"/>
      <c r="AU32857" s="690"/>
    </row>
    <row r="32858" spans="46:47">
      <c r="AT32858" s="690"/>
      <c r="AU32858" s="690"/>
    </row>
    <row r="32859" spans="46:47">
      <c r="AT32859" s="690"/>
      <c r="AU32859" s="690"/>
    </row>
    <row r="32860" spans="46:47">
      <c r="AT32860" s="690"/>
      <c r="AU32860" s="690"/>
    </row>
    <row r="32861" spans="46:47">
      <c r="AT32861" s="690"/>
      <c r="AU32861" s="690"/>
    </row>
    <row r="32862" spans="46:47">
      <c r="AT32862" s="690"/>
      <c r="AU32862" s="690"/>
    </row>
    <row r="32863" spans="46:47">
      <c r="AT32863" s="690"/>
      <c r="AU32863" s="690"/>
    </row>
    <row r="32864" spans="46:47">
      <c r="AT32864" s="690"/>
      <c r="AU32864" s="690"/>
    </row>
    <row r="32865" spans="46:47">
      <c r="AT32865" s="690"/>
      <c r="AU32865" s="690"/>
    </row>
    <row r="32866" spans="46:47">
      <c r="AT32866" s="690"/>
      <c r="AU32866" s="690"/>
    </row>
    <row r="32867" spans="46:47">
      <c r="AT32867" s="690"/>
      <c r="AU32867" s="690"/>
    </row>
    <row r="32868" spans="46:47">
      <c r="AT32868" s="690"/>
      <c r="AU32868" s="690"/>
    </row>
    <row r="32869" spans="46:47">
      <c r="AT32869" s="690"/>
      <c r="AU32869" s="690"/>
    </row>
    <row r="32870" spans="46:47">
      <c r="AT32870" s="690"/>
      <c r="AU32870" s="690"/>
    </row>
    <row r="32871" spans="46:47">
      <c r="AT32871" s="690"/>
      <c r="AU32871" s="690"/>
    </row>
    <row r="32872" spans="46:47">
      <c r="AT32872" s="690"/>
      <c r="AU32872" s="690"/>
    </row>
    <row r="32873" spans="46:47">
      <c r="AT32873" s="690"/>
      <c r="AU32873" s="690"/>
    </row>
    <row r="32874" spans="46:47">
      <c r="AT32874" s="690"/>
      <c r="AU32874" s="690"/>
    </row>
    <row r="32875" spans="46:47">
      <c r="AT32875" s="690"/>
      <c r="AU32875" s="690"/>
    </row>
    <row r="32876" spans="46:47">
      <c r="AT32876" s="690"/>
      <c r="AU32876" s="690"/>
    </row>
    <row r="32877" spans="46:47">
      <c r="AT32877" s="690"/>
      <c r="AU32877" s="690"/>
    </row>
    <row r="32878" spans="46:47">
      <c r="AT32878" s="690"/>
      <c r="AU32878" s="690"/>
    </row>
    <row r="32879" spans="46:47">
      <c r="AT32879" s="690"/>
      <c r="AU32879" s="690"/>
    </row>
    <row r="32880" spans="46:47">
      <c r="AT32880" s="690"/>
      <c r="AU32880" s="690"/>
    </row>
    <row r="32881" spans="46:47">
      <c r="AT32881" s="690"/>
      <c r="AU32881" s="690"/>
    </row>
    <row r="32882" spans="46:47">
      <c r="AT32882" s="690"/>
      <c r="AU32882" s="690"/>
    </row>
    <row r="32883" spans="46:47">
      <c r="AT32883" s="690"/>
      <c r="AU32883" s="690"/>
    </row>
    <row r="32884" spans="46:47">
      <c r="AT32884" s="690"/>
      <c r="AU32884" s="690"/>
    </row>
    <row r="32885" spans="46:47">
      <c r="AT32885" s="690"/>
      <c r="AU32885" s="690"/>
    </row>
    <row r="32886" spans="46:47">
      <c r="AT32886" s="690"/>
      <c r="AU32886" s="690"/>
    </row>
    <row r="32887" spans="46:47">
      <c r="AT32887" s="690"/>
      <c r="AU32887" s="690"/>
    </row>
    <row r="32888" spans="46:47">
      <c r="AT32888" s="690"/>
      <c r="AU32888" s="690"/>
    </row>
    <row r="32889" spans="46:47">
      <c r="AT32889" s="690"/>
      <c r="AU32889" s="690"/>
    </row>
    <row r="32890" spans="46:47">
      <c r="AT32890" s="690"/>
      <c r="AU32890" s="690"/>
    </row>
    <row r="32891" spans="46:47">
      <c r="AT32891" s="690"/>
      <c r="AU32891" s="690"/>
    </row>
    <row r="32892" spans="46:47">
      <c r="AT32892" s="690"/>
      <c r="AU32892" s="690"/>
    </row>
    <row r="32893" spans="46:47">
      <c r="AT32893" s="690"/>
      <c r="AU32893" s="690"/>
    </row>
    <row r="32894" spans="46:47">
      <c r="AT32894" s="690"/>
      <c r="AU32894" s="690"/>
    </row>
    <row r="32895" spans="46:47">
      <c r="AT32895" s="690"/>
      <c r="AU32895" s="690"/>
    </row>
    <row r="32896" spans="46:47">
      <c r="AT32896" s="690"/>
      <c r="AU32896" s="690"/>
    </row>
    <row r="32897" spans="46:47">
      <c r="AT32897" s="690"/>
      <c r="AU32897" s="690"/>
    </row>
    <row r="32898" spans="46:47">
      <c r="AT32898" s="690"/>
      <c r="AU32898" s="690"/>
    </row>
    <row r="32899" spans="46:47">
      <c r="AT32899" s="690"/>
      <c r="AU32899" s="690"/>
    </row>
    <row r="32900" spans="46:47">
      <c r="AT32900" s="690"/>
      <c r="AU32900" s="690"/>
    </row>
    <row r="32901" spans="46:47">
      <c r="AT32901" s="690"/>
      <c r="AU32901" s="690"/>
    </row>
    <row r="32902" spans="46:47">
      <c r="AT32902" s="690"/>
      <c r="AU32902" s="690"/>
    </row>
    <row r="32903" spans="46:47">
      <c r="AT32903" s="690"/>
      <c r="AU32903" s="690"/>
    </row>
    <row r="32904" spans="46:47">
      <c r="AT32904" s="690"/>
      <c r="AU32904" s="690"/>
    </row>
    <row r="32905" spans="46:47">
      <c r="AT32905" s="690"/>
      <c r="AU32905" s="690"/>
    </row>
    <row r="32906" spans="46:47">
      <c r="AT32906" s="690"/>
      <c r="AU32906" s="690"/>
    </row>
    <row r="32907" spans="46:47">
      <c r="AT32907" s="690"/>
      <c r="AU32907" s="690"/>
    </row>
    <row r="32908" spans="46:47">
      <c r="AT32908" s="690"/>
      <c r="AU32908" s="690"/>
    </row>
    <row r="32909" spans="46:47">
      <c r="AT32909" s="690"/>
      <c r="AU32909" s="690"/>
    </row>
    <row r="32910" spans="46:47">
      <c r="AT32910" s="690"/>
      <c r="AU32910" s="690"/>
    </row>
    <row r="32911" spans="46:47">
      <c r="AT32911" s="690"/>
      <c r="AU32911" s="690"/>
    </row>
    <row r="32912" spans="46:47">
      <c r="AT32912" s="690"/>
      <c r="AU32912" s="690"/>
    </row>
    <row r="32913" spans="46:47">
      <c r="AT32913" s="690"/>
      <c r="AU32913" s="690"/>
    </row>
    <row r="32914" spans="46:47">
      <c r="AT32914" s="690"/>
      <c r="AU32914" s="690"/>
    </row>
    <row r="32915" spans="46:47">
      <c r="AT32915" s="690"/>
      <c r="AU32915" s="690"/>
    </row>
    <row r="32916" spans="46:47">
      <c r="AT32916" s="690"/>
      <c r="AU32916" s="690"/>
    </row>
    <row r="32917" spans="46:47">
      <c r="AT32917" s="690"/>
      <c r="AU32917" s="690"/>
    </row>
    <row r="32918" spans="46:47">
      <c r="AT32918" s="690"/>
      <c r="AU32918" s="690"/>
    </row>
    <row r="32919" spans="46:47">
      <c r="AT32919" s="690"/>
      <c r="AU32919" s="690"/>
    </row>
    <row r="32920" spans="46:47">
      <c r="AT32920" s="690"/>
      <c r="AU32920" s="690"/>
    </row>
    <row r="32921" spans="46:47">
      <c r="AT32921" s="690"/>
      <c r="AU32921" s="690"/>
    </row>
    <row r="32922" spans="46:47">
      <c r="AT32922" s="690"/>
      <c r="AU32922" s="690"/>
    </row>
    <row r="32923" spans="46:47">
      <c r="AT32923" s="690"/>
      <c r="AU32923" s="690"/>
    </row>
    <row r="32924" spans="46:47">
      <c r="AT32924" s="690"/>
      <c r="AU32924" s="690"/>
    </row>
    <row r="32925" spans="46:47">
      <c r="AT32925" s="690"/>
      <c r="AU32925" s="690"/>
    </row>
    <row r="32926" spans="46:47">
      <c r="AT32926" s="690"/>
      <c r="AU32926" s="690"/>
    </row>
    <row r="32927" spans="46:47">
      <c r="AT32927" s="690"/>
      <c r="AU32927" s="690"/>
    </row>
    <row r="32928" spans="46:47">
      <c r="AT32928" s="690"/>
      <c r="AU32928" s="690"/>
    </row>
    <row r="32929" spans="46:47">
      <c r="AT32929" s="690"/>
      <c r="AU32929" s="690"/>
    </row>
    <row r="32930" spans="46:47">
      <c r="AT32930" s="690"/>
      <c r="AU32930" s="690"/>
    </row>
    <row r="32931" spans="46:47">
      <c r="AT32931" s="690"/>
      <c r="AU32931" s="690"/>
    </row>
    <row r="32932" spans="46:47">
      <c r="AT32932" s="690"/>
      <c r="AU32932" s="690"/>
    </row>
    <row r="32933" spans="46:47">
      <c r="AT32933" s="690"/>
      <c r="AU32933" s="690"/>
    </row>
    <row r="32934" spans="46:47">
      <c r="AT32934" s="690"/>
      <c r="AU32934" s="690"/>
    </row>
    <row r="32935" spans="46:47">
      <c r="AT32935" s="690"/>
      <c r="AU32935" s="690"/>
    </row>
    <row r="32936" spans="46:47">
      <c r="AT32936" s="690"/>
      <c r="AU32936" s="690"/>
    </row>
    <row r="32937" spans="46:47">
      <c r="AT32937" s="690"/>
      <c r="AU32937" s="690"/>
    </row>
    <row r="32938" spans="46:47">
      <c r="AT32938" s="690"/>
      <c r="AU32938" s="690"/>
    </row>
    <row r="32939" spans="46:47">
      <c r="AT32939" s="690"/>
      <c r="AU32939" s="690"/>
    </row>
    <row r="32940" spans="46:47">
      <c r="AT32940" s="690"/>
      <c r="AU32940" s="690"/>
    </row>
    <row r="32941" spans="46:47">
      <c r="AT32941" s="690"/>
      <c r="AU32941" s="690"/>
    </row>
    <row r="32942" spans="46:47">
      <c r="AT32942" s="690"/>
      <c r="AU32942" s="690"/>
    </row>
    <row r="32943" spans="46:47">
      <c r="AT32943" s="690"/>
      <c r="AU32943" s="690"/>
    </row>
    <row r="32944" spans="46:47">
      <c r="AT32944" s="690"/>
      <c r="AU32944" s="690"/>
    </row>
    <row r="32945" spans="46:47">
      <c r="AT32945" s="690"/>
      <c r="AU32945" s="690"/>
    </row>
    <row r="32946" spans="46:47">
      <c r="AT32946" s="690"/>
      <c r="AU32946" s="690"/>
    </row>
    <row r="32947" spans="46:47">
      <c r="AT32947" s="690"/>
      <c r="AU32947" s="690"/>
    </row>
    <row r="32948" spans="46:47">
      <c r="AT32948" s="690"/>
      <c r="AU32948" s="690"/>
    </row>
    <row r="32949" spans="46:47">
      <c r="AT32949" s="690"/>
      <c r="AU32949" s="690"/>
    </row>
    <row r="32950" spans="46:47">
      <c r="AT32950" s="690"/>
      <c r="AU32950" s="690"/>
    </row>
    <row r="32951" spans="46:47">
      <c r="AT32951" s="690"/>
      <c r="AU32951" s="690"/>
    </row>
    <row r="32952" spans="46:47">
      <c r="AT32952" s="690"/>
      <c r="AU32952" s="690"/>
    </row>
    <row r="32953" spans="46:47">
      <c r="AT32953" s="690"/>
      <c r="AU32953" s="690"/>
    </row>
    <row r="32954" spans="46:47">
      <c r="AT32954" s="690"/>
      <c r="AU32954" s="690"/>
    </row>
    <row r="32955" spans="46:47">
      <c r="AT32955" s="690"/>
      <c r="AU32955" s="690"/>
    </row>
    <row r="32956" spans="46:47">
      <c r="AT32956" s="690"/>
      <c r="AU32956" s="690"/>
    </row>
    <row r="32957" spans="46:47">
      <c r="AT32957" s="690"/>
      <c r="AU32957" s="690"/>
    </row>
    <row r="32958" spans="46:47">
      <c r="AT32958" s="690"/>
      <c r="AU32958" s="690"/>
    </row>
    <row r="32959" spans="46:47">
      <c r="AT32959" s="690"/>
      <c r="AU32959" s="690"/>
    </row>
    <row r="32960" spans="46:47">
      <c r="AT32960" s="690"/>
      <c r="AU32960" s="690"/>
    </row>
    <row r="32961" spans="46:47">
      <c r="AT32961" s="690"/>
      <c r="AU32961" s="690"/>
    </row>
    <row r="32962" spans="46:47">
      <c r="AT32962" s="690"/>
      <c r="AU32962" s="690"/>
    </row>
    <row r="32963" spans="46:47">
      <c r="AT32963" s="690"/>
      <c r="AU32963" s="690"/>
    </row>
    <row r="32964" spans="46:47">
      <c r="AT32964" s="690"/>
      <c r="AU32964" s="690"/>
    </row>
    <row r="32965" spans="46:47">
      <c r="AT32965" s="690"/>
      <c r="AU32965" s="690"/>
    </row>
    <row r="32966" spans="46:47">
      <c r="AT32966" s="690"/>
      <c r="AU32966" s="690"/>
    </row>
    <row r="32967" spans="46:47">
      <c r="AT32967" s="690"/>
      <c r="AU32967" s="690"/>
    </row>
    <row r="32968" spans="46:47">
      <c r="AT32968" s="690"/>
      <c r="AU32968" s="690"/>
    </row>
    <row r="32969" spans="46:47">
      <c r="AT32969" s="690"/>
      <c r="AU32969" s="690"/>
    </row>
    <row r="32970" spans="46:47">
      <c r="AT32970" s="690"/>
      <c r="AU32970" s="690"/>
    </row>
    <row r="32971" spans="46:47">
      <c r="AT32971" s="690"/>
      <c r="AU32971" s="690"/>
    </row>
    <row r="32972" spans="46:47">
      <c r="AT32972" s="690"/>
      <c r="AU32972" s="690"/>
    </row>
    <row r="32973" spans="46:47">
      <c r="AT32973" s="690"/>
      <c r="AU32973" s="690"/>
    </row>
    <row r="32974" spans="46:47">
      <c r="AT32974" s="690"/>
      <c r="AU32974" s="690"/>
    </row>
    <row r="32975" spans="46:47">
      <c r="AT32975" s="690"/>
      <c r="AU32975" s="690"/>
    </row>
    <row r="32976" spans="46:47">
      <c r="AT32976" s="690"/>
      <c r="AU32976" s="690"/>
    </row>
    <row r="32977" spans="46:47">
      <c r="AT32977" s="690"/>
      <c r="AU32977" s="690"/>
    </row>
    <row r="32978" spans="46:47">
      <c r="AT32978" s="690"/>
      <c r="AU32978" s="690"/>
    </row>
    <row r="32979" spans="46:47">
      <c r="AT32979" s="690"/>
      <c r="AU32979" s="690"/>
    </row>
    <row r="32980" spans="46:47">
      <c r="AT32980" s="690"/>
      <c r="AU32980" s="690"/>
    </row>
    <row r="32981" spans="46:47">
      <c r="AT32981" s="690"/>
      <c r="AU32981" s="690"/>
    </row>
    <row r="32982" spans="46:47">
      <c r="AT32982" s="690"/>
      <c r="AU32982" s="690"/>
    </row>
    <row r="32983" spans="46:47">
      <c r="AT32983" s="690"/>
      <c r="AU32983" s="690"/>
    </row>
    <row r="32984" spans="46:47">
      <c r="AT32984" s="690"/>
      <c r="AU32984" s="690"/>
    </row>
    <row r="32985" spans="46:47">
      <c r="AT32985" s="690"/>
      <c r="AU32985" s="690"/>
    </row>
    <row r="32986" spans="46:47">
      <c r="AT32986" s="690"/>
      <c r="AU32986" s="690"/>
    </row>
    <row r="32987" spans="46:47">
      <c r="AT32987" s="690"/>
      <c r="AU32987" s="690"/>
    </row>
    <row r="32988" spans="46:47">
      <c r="AT32988" s="690"/>
      <c r="AU32988" s="690"/>
    </row>
    <row r="32989" spans="46:47">
      <c r="AT32989" s="690"/>
      <c r="AU32989" s="690"/>
    </row>
    <row r="32990" spans="46:47">
      <c r="AT32990" s="690"/>
      <c r="AU32990" s="690"/>
    </row>
    <row r="32991" spans="46:47">
      <c r="AT32991" s="690"/>
      <c r="AU32991" s="690"/>
    </row>
    <row r="32992" spans="46:47">
      <c r="AT32992" s="690"/>
      <c r="AU32992" s="690"/>
    </row>
    <row r="32993" spans="46:47">
      <c r="AT32993" s="690"/>
      <c r="AU32993" s="690"/>
    </row>
    <row r="32994" spans="46:47">
      <c r="AT32994" s="690"/>
      <c r="AU32994" s="690"/>
    </row>
    <row r="32995" spans="46:47">
      <c r="AT32995" s="690"/>
      <c r="AU32995" s="690"/>
    </row>
    <row r="32996" spans="46:47">
      <c r="AT32996" s="690"/>
      <c r="AU32996" s="690"/>
    </row>
    <row r="32997" spans="46:47">
      <c r="AT32997" s="690"/>
      <c r="AU32997" s="690"/>
    </row>
    <row r="32998" spans="46:47">
      <c r="AT32998" s="690"/>
      <c r="AU32998" s="690"/>
    </row>
    <row r="32999" spans="46:47">
      <c r="AT32999" s="690"/>
      <c r="AU32999" s="690"/>
    </row>
    <row r="33000" spans="46:47">
      <c r="AT33000" s="690"/>
      <c r="AU33000" s="690"/>
    </row>
    <row r="33001" spans="46:47">
      <c r="AT33001" s="690"/>
      <c r="AU33001" s="690"/>
    </row>
    <row r="33002" spans="46:47">
      <c r="AT33002" s="690"/>
      <c r="AU33002" s="690"/>
    </row>
    <row r="33003" spans="46:47">
      <c r="AT33003" s="690"/>
      <c r="AU33003" s="690"/>
    </row>
    <row r="33004" spans="46:47">
      <c r="AT33004" s="690"/>
      <c r="AU33004" s="690"/>
    </row>
    <row r="33005" spans="46:47">
      <c r="AT33005" s="690"/>
      <c r="AU33005" s="690"/>
    </row>
    <row r="33006" spans="46:47">
      <c r="AT33006" s="690"/>
      <c r="AU33006" s="690"/>
    </row>
    <row r="33007" spans="46:47">
      <c r="AT33007" s="690"/>
      <c r="AU33007" s="690"/>
    </row>
    <row r="33008" spans="46:47">
      <c r="AT33008" s="690"/>
      <c r="AU33008" s="690"/>
    </row>
    <row r="33009" spans="46:47">
      <c r="AT33009" s="690"/>
      <c r="AU33009" s="690"/>
    </row>
    <row r="33010" spans="46:47">
      <c r="AT33010" s="690"/>
      <c r="AU33010" s="690"/>
    </row>
    <row r="33011" spans="46:47">
      <c r="AT33011" s="690"/>
      <c r="AU33011" s="690"/>
    </row>
    <row r="33012" spans="46:47">
      <c r="AT33012" s="690"/>
      <c r="AU33012" s="690"/>
    </row>
    <row r="33013" spans="46:47">
      <c r="AT33013" s="690"/>
      <c r="AU33013" s="690"/>
    </row>
    <row r="33014" spans="46:47">
      <c r="AT33014" s="690"/>
      <c r="AU33014" s="690"/>
    </row>
    <row r="33015" spans="46:47">
      <c r="AT33015" s="690"/>
      <c r="AU33015" s="690"/>
    </row>
    <row r="33016" spans="46:47">
      <c r="AT33016" s="690"/>
      <c r="AU33016" s="690"/>
    </row>
    <row r="33017" spans="46:47">
      <c r="AT33017" s="690"/>
      <c r="AU33017" s="690"/>
    </row>
    <row r="33018" spans="46:47">
      <c r="AT33018" s="690"/>
      <c r="AU33018" s="690"/>
    </row>
    <row r="33019" spans="46:47">
      <c r="AT33019" s="690"/>
      <c r="AU33019" s="690"/>
    </row>
    <row r="33020" spans="46:47">
      <c r="AT33020" s="690"/>
      <c r="AU33020" s="690"/>
    </row>
    <row r="33021" spans="46:47">
      <c r="AT33021" s="690"/>
      <c r="AU33021" s="690"/>
    </row>
    <row r="33022" spans="46:47">
      <c r="AT33022" s="690"/>
      <c r="AU33022" s="690"/>
    </row>
    <row r="33023" spans="46:47">
      <c r="AT33023" s="690"/>
      <c r="AU33023" s="690"/>
    </row>
    <row r="33024" spans="46:47">
      <c r="AT33024" s="690"/>
      <c r="AU33024" s="690"/>
    </row>
    <row r="33025" spans="46:47">
      <c r="AT33025" s="690"/>
      <c r="AU33025" s="690"/>
    </row>
    <row r="33026" spans="46:47">
      <c r="AT33026" s="690"/>
      <c r="AU33026" s="690"/>
    </row>
    <row r="33027" spans="46:47">
      <c r="AT33027" s="690"/>
      <c r="AU33027" s="690"/>
    </row>
    <row r="33028" spans="46:47">
      <c r="AT33028" s="690"/>
      <c r="AU33028" s="690"/>
    </row>
    <row r="33029" spans="46:47">
      <c r="AT33029" s="690"/>
      <c r="AU33029" s="690"/>
    </row>
    <row r="33030" spans="46:47">
      <c r="AT33030" s="690"/>
      <c r="AU33030" s="690"/>
    </row>
    <row r="33031" spans="46:47">
      <c r="AT33031" s="690"/>
      <c r="AU33031" s="690"/>
    </row>
    <row r="33032" spans="46:47">
      <c r="AT33032" s="690"/>
      <c r="AU33032" s="690"/>
    </row>
    <row r="33033" spans="46:47">
      <c r="AT33033" s="690"/>
      <c r="AU33033" s="690"/>
    </row>
    <row r="33034" spans="46:47">
      <c r="AT33034" s="690"/>
      <c r="AU33034" s="690"/>
    </row>
    <row r="33035" spans="46:47">
      <c r="AT33035" s="690"/>
      <c r="AU33035" s="690"/>
    </row>
    <row r="33036" spans="46:47">
      <c r="AT33036" s="690"/>
      <c r="AU33036" s="690"/>
    </row>
    <row r="33037" spans="46:47">
      <c r="AT33037" s="690"/>
      <c r="AU33037" s="690"/>
    </row>
    <row r="33038" spans="46:47">
      <c r="AT33038" s="690"/>
      <c r="AU33038" s="690"/>
    </row>
    <row r="33039" spans="46:47">
      <c r="AT33039" s="690"/>
      <c r="AU33039" s="690"/>
    </row>
    <row r="33040" spans="46:47">
      <c r="AT33040" s="690"/>
      <c r="AU33040" s="690"/>
    </row>
    <row r="33041" spans="46:47">
      <c r="AT33041" s="690"/>
      <c r="AU33041" s="690"/>
    </row>
    <row r="33042" spans="46:47">
      <c r="AT33042" s="690"/>
      <c r="AU33042" s="690"/>
    </row>
    <row r="33043" spans="46:47">
      <c r="AT33043" s="690"/>
      <c r="AU33043" s="690"/>
    </row>
    <row r="33044" spans="46:47">
      <c r="AT33044" s="690"/>
      <c r="AU33044" s="690"/>
    </row>
    <row r="33045" spans="46:47">
      <c r="AT33045" s="690"/>
      <c r="AU33045" s="690"/>
    </row>
    <row r="33046" spans="46:47">
      <c r="AT33046" s="690"/>
      <c r="AU33046" s="690"/>
    </row>
    <row r="33047" spans="46:47">
      <c r="AT33047" s="690"/>
      <c r="AU33047" s="690"/>
    </row>
    <row r="33048" spans="46:47">
      <c r="AT33048" s="690"/>
      <c r="AU33048" s="690"/>
    </row>
    <row r="33049" spans="46:47">
      <c r="AT33049" s="690"/>
      <c r="AU33049" s="690"/>
    </row>
    <row r="33050" spans="46:47">
      <c r="AT33050" s="690"/>
      <c r="AU33050" s="690"/>
    </row>
    <row r="33051" spans="46:47">
      <c r="AT33051" s="690"/>
      <c r="AU33051" s="690"/>
    </row>
    <row r="33052" spans="46:47">
      <c r="AT33052" s="690"/>
      <c r="AU33052" s="690"/>
    </row>
    <row r="33053" spans="46:47">
      <c r="AT33053" s="690"/>
      <c r="AU33053" s="690"/>
    </row>
    <row r="33054" spans="46:47">
      <c r="AT33054" s="690"/>
      <c r="AU33054" s="690"/>
    </row>
    <row r="33055" spans="46:47">
      <c r="AT33055" s="690"/>
      <c r="AU33055" s="690"/>
    </row>
    <row r="33056" spans="46:47">
      <c r="AT33056" s="690"/>
      <c r="AU33056" s="690"/>
    </row>
    <row r="33057" spans="46:47">
      <c r="AT33057" s="690"/>
      <c r="AU33057" s="690"/>
    </row>
    <row r="33058" spans="46:47">
      <c r="AT33058" s="690"/>
      <c r="AU33058" s="690"/>
    </row>
    <row r="33059" spans="46:47">
      <c r="AT33059" s="690"/>
      <c r="AU33059" s="690"/>
    </row>
    <row r="33060" spans="46:47">
      <c r="AT33060" s="690"/>
      <c r="AU33060" s="690"/>
    </row>
    <row r="33061" spans="46:47">
      <c r="AT33061" s="690"/>
      <c r="AU33061" s="690"/>
    </row>
    <row r="33062" spans="46:47">
      <c r="AT33062" s="690"/>
      <c r="AU33062" s="690"/>
    </row>
    <row r="33063" spans="46:47">
      <c r="AT33063" s="690"/>
      <c r="AU33063" s="690"/>
    </row>
    <row r="33064" spans="46:47">
      <c r="AT33064" s="690"/>
      <c r="AU33064" s="690"/>
    </row>
    <row r="33065" spans="46:47">
      <c r="AT33065" s="690"/>
      <c r="AU33065" s="690"/>
    </row>
    <row r="33066" spans="46:47">
      <c r="AT33066" s="690"/>
      <c r="AU33066" s="690"/>
    </row>
    <row r="33067" spans="46:47">
      <c r="AT33067" s="690"/>
      <c r="AU33067" s="690"/>
    </row>
    <row r="33068" spans="46:47">
      <c r="AT33068" s="690"/>
      <c r="AU33068" s="690"/>
    </row>
    <row r="33069" spans="46:47">
      <c r="AT33069" s="690"/>
      <c r="AU33069" s="690"/>
    </row>
    <row r="33070" spans="46:47">
      <c r="AT33070" s="690"/>
      <c r="AU33070" s="690"/>
    </row>
    <row r="33071" spans="46:47">
      <c r="AT33071" s="690"/>
      <c r="AU33071" s="690"/>
    </row>
    <row r="33072" spans="46:47">
      <c r="AT33072" s="690"/>
      <c r="AU33072" s="690"/>
    </row>
    <row r="33073" spans="46:47">
      <c r="AT33073" s="690"/>
      <c r="AU33073" s="690"/>
    </row>
    <row r="33074" spans="46:47">
      <c r="AT33074" s="690"/>
      <c r="AU33074" s="690"/>
    </row>
    <row r="33075" spans="46:47">
      <c r="AT33075" s="690"/>
      <c r="AU33075" s="690"/>
    </row>
    <row r="33076" spans="46:47">
      <c r="AT33076" s="690"/>
      <c r="AU33076" s="690"/>
    </row>
    <row r="33077" spans="46:47">
      <c r="AT33077" s="690"/>
      <c r="AU33077" s="690"/>
    </row>
    <row r="33078" spans="46:47">
      <c r="AT33078" s="690"/>
      <c r="AU33078" s="690"/>
    </row>
    <row r="33079" spans="46:47">
      <c r="AT33079" s="690"/>
      <c r="AU33079" s="690"/>
    </row>
    <row r="33080" spans="46:47">
      <c r="AT33080" s="690"/>
      <c r="AU33080" s="690"/>
    </row>
    <row r="33081" spans="46:47">
      <c r="AT33081" s="690"/>
      <c r="AU33081" s="690"/>
    </row>
    <row r="33082" spans="46:47">
      <c r="AT33082" s="690"/>
      <c r="AU33082" s="690"/>
    </row>
    <row r="33083" spans="46:47">
      <c r="AT33083" s="690"/>
      <c r="AU33083" s="690"/>
    </row>
    <row r="33084" spans="46:47">
      <c r="AT33084" s="690"/>
      <c r="AU33084" s="690"/>
    </row>
    <row r="33085" spans="46:47">
      <c r="AT33085" s="690"/>
      <c r="AU33085" s="690"/>
    </row>
    <row r="33086" spans="46:47">
      <c r="AT33086" s="690"/>
      <c r="AU33086" s="690"/>
    </row>
    <row r="33087" spans="46:47">
      <c r="AT33087" s="690"/>
      <c r="AU33087" s="690"/>
    </row>
    <row r="33088" spans="46:47">
      <c r="AT33088" s="690"/>
      <c r="AU33088" s="690"/>
    </row>
    <row r="33089" spans="46:47">
      <c r="AT33089" s="690"/>
      <c r="AU33089" s="690"/>
    </row>
    <row r="33090" spans="46:47">
      <c r="AT33090" s="690"/>
      <c r="AU33090" s="690"/>
    </row>
    <row r="33091" spans="46:47">
      <c r="AT33091" s="690"/>
      <c r="AU33091" s="690"/>
    </row>
    <row r="33092" spans="46:47">
      <c r="AT33092" s="690"/>
      <c r="AU33092" s="690"/>
    </row>
    <row r="33093" spans="46:47">
      <c r="AT33093" s="690"/>
      <c r="AU33093" s="690"/>
    </row>
    <row r="33094" spans="46:47">
      <c r="AT33094" s="690"/>
      <c r="AU33094" s="690"/>
    </row>
    <row r="33095" spans="46:47">
      <c r="AT33095" s="690"/>
      <c r="AU33095" s="690"/>
    </row>
    <row r="33096" spans="46:47">
      <c r="AT33096" s="690"/>
      <c r="AU33096" s="690"/>
    </row>
    <row r="33097" spans="46:47">
      <c r="AT33097" s="690"/>
      <c r="AU33097" s="690"/>
    </row>
    <row r="33098" spans="46:47">
      <c r="AT33098" s="690"/>
      <c r="AU33098" s="690"/>
    </row>
    <row r="33099" spans="46:47">
      <c r="AT33099" s="690"/>
      <c r="AU33099" s="690"/>
    </row>
    <row r="33100" spans="46:47">
      <c r="AT33100" s="690"/>
      <c r="AU33100" s="690"/>
    </row>
    <row r="33101" spans="46:47">
      <c r="AT33101" s="690"/>
      <c r="AU33101" s="690"/>
    </row>
    <row r="33102" spans="46:47">
      <c r="AT33102" s="690"/>
      <c r="AU33102" s="690"/>
    </row>
    <row r="33103" spans="46:47">
      <c r="AT33103" s="690"/>
      <c r="AU33103" s="690"/>
    </row>
    <row r="33104" spans="46:47">
      <c r="AT33104" s="690"/>
      <c r="AU33104" s="690"/>
    </row>
    <row r="33105" spans="46:47">
      <c r="AT33105" s="690"/>
      <c r="AU33105" s="690"/>
    </row>
    <row r="33106" spans="46:47">
      <c r="AT33106" s="690"/>
      <c r="AU33106" s="690"/>
    </row>
    <row r="33107" spans="46:47">
      <c r="AT33107" s="690"/>
      <c r="AU33107" s="690"/>
    </row>
    <row r="33108" spans="46:47">
      <c r="AT33108" s="690"/>
      <c r="AU33108" s="690"/>
    </row>
    <row r="33109" spans="46:47">
      <c r="AT33109" s="690"/>
      <c r="AU33109" s="690"/>
    </row>
    <row r="33110" spans="46:47">
      <c r="AT33110" s="690"/>
      <c r="AU33110" s="690"/>
    </row>
    <row r="33111" spans="46:47">
      <c r="AT33111" s="690"/>
      <c r="AU33111" s="690"/>
    </row>
    <row r="33112" spans="46:47">
      <c r="AT33112" s="690"/>
      <c r="AU33112" s="690"/>
    </row>
    <row r="33113" spans="46:47">
      <c r="AT33113" s="690"/>
      <c r="AU33113" s="690"/>
    </row>
    <row r="33114" spans="46:47">
      <c r="AT33114" s="690"/>
      <c r="AU33114" s="690"/>
    </row>
    <row r="33115" spans="46:47">
      <c r="AT33115" s="690"/>
      <c r="AU33115" s="690"/>
    </row>
    <row r="33116" spans="46:47">
      <c r="AT33116" s="690"/>
      <c r="AU33116" s="690"/>
    </row>
    <row r="33117" spans="46:47">
      <c r="AT33117" s="690"/>
      <c r="AU33117" s="690"/>
    </row>
    <row r="33118" spans="46:47">
      <c r="AT33118" s="690"/>
      <c r="AU33118" s="690"/>
    </row>
    <row r="33119" spans="46:47">
      <c r="AT33119" s="690"/>
      <c r="AU33119" s="690"/>
    </row>
    <row r="33120" spans="46:47">
      <c r="AT33120" s="690"/>
      <c r="AU33120" s="690"/>
    </row>
    <row r="33121" spans="46:47">
      <c r="AT33121" s="690"/>
      <c r="AU33121" s="690"/>
    </row>
    <row r="33122" spans="46:47">
      <c r="AT33122" s="690"/>
      <c r="AU33122" s="690"/>
    </row>
    <row r="33123" spans="46:47">
      <c r="AT33123" s="690"/>
      <c r="AU33123" s="690"/>
    </row>
    <row r="33124" spans="46:47">
      <c r="AT33124" s="690"/>
      <c r="AU33124" s="690"/>
    </row>
    <row r="33125" spans="46:47">
      <c r="AT33125" s="690"/>
      <c r="AU33125" s="690"/>
    </row>
    <row r="33126" spans="46:47">
      <c r="AT33126" s="690"/>
      <c r="AU33126" s="690"/>
    </row>
    <row r="33127" spans="46:47">
      <c r="AT33127" s="690"/>
      <c r="AU33127" s="690"/>
    </row>
    <row r="33128" spans="46:47">
      <c r="AT33128" s="690"/>
      <c r="AU33128" s="690"/>
    </row>
    <row r="33129" spans="46:47">
      <c r="AT33129" s="690"/>
      <c r="AU33129" s="690"/>
    </row>
    <row r="33130" spans="46:47">
      <c r="AT33130" s="690"/>
      <c r="AU33130" s="690"/>
    </row>
    <row r="33131" spans="46:47">
      <c r="AT33131" s="690"/>
      <c r="AU33131" s="690"/>
    </row>
    <row r="33132" spans="46:47">
      <c r="AT33132" s="690"/>
      <c r="AU33132" s="690"/>
    </row>
    <row r="33133" spans="46:47">
      <c r="AT33133" s="690"/>
      <c r="AU33133" s="690"/>
    </row>
    <row r="33134" spans="46:47">
      <c r="AT33134" s="690"/>
      <c r="AU33134" s="690"/>
    </row>
    <row r="33135" spans="46:47">
      <c r="AT33135" s="690"/>
      <c r="AU33135" s="690"/>
    </row>
    <row r="33136" spans="46:47">
      <c r="AT33136" s="690"/>
      <c r="AU33136" s="690"/>
    </row>
    <row r="33137" spans="46:47">
      <c r="AT33137" s="690"/>
      <c r="AU33137" s="690"/>
    </row>
    <row r="33138" spans="46:47">
      <c r="AT33138" s="690"/>
      <c r="AU33138" s="690"/>
    </row>
    <row r="33139" spans="46:47">
      <c r="AT33139" s="690"/>
      <c r="AU33139" s="690"/>
    </row>
    <row r="33140" spans="46:47">
      <c r="AT33140" s="690"/>
      <c r="AU33140" s="690"/>
    </row>
    <row r="33141" spans="46:47">
      <c r="AT33141" s="690"/>
      <c r="AU33141" s="690"/>
    </row>
    <row r="33142" spans="46:47">
      <c r="AT33142" s="690"/>
      <c r="AU33142" s="690"/>
    </row>
    <row r="33143" spans="46:47">
      <c r="AT33143" s="690"/>
      <c r="AU33143" s="690"/>
    </row>
    <row r="33144" spans="46:47">
      <c r="AT33144" s="690"/>
      <c r="AU33144" s="690"/>
    </row>
    <row r="33145" spans="46:47">
      <c r="AT33145" s="690"/>
      <c r="AU33145" s="690"/>
    </row>
    <row r="33146" spans="46:47">
      <c r="AT33146" s="690"/>
      <c r="AU33146" s="690"/>
    </row>
    <row r="33147" spans="46:47">
      <c r="AT33147" s="690"/>
      <c r="AU33147" s="690"/>
    </row>
    <row r="33148" spans="46:47">
      <c r="AT33148" s="690"/>
      <c r="AU33148" s="690"/>
    </row>
    <row r="33149" spans="46:47">
      <c r="AT33149" s="690"/>
      <c r="AU33149" s="690"/>
    </row>
    <row r="33150" spans="46:47">
      <c r="AT33150" s="690"/>
      <c r="AU33150" s="690"/>
    </row>
    <row r="33151" spans="46:47">
      <c r="AT33151" s="690"/>
      <c r="AU33151" s="690"/>
    </row>
    <row r="33152" spans="46:47">
      <c r="AT33152" s="690"/>
      <c r="AU33152" s="690"/>
    </row>
    <row r="33153" spans="46:47">
      <c r="AT33153" s="690"/>
      <c r="AU33153" s="690"/>
    </row>
    <row r="33154" spans="46:47">
      <c r="AT33154" s="690"/>
      <c r="AU33154" s="690"/>
    </row>
    <row r="33155" spans="46:47">
      <c r="AT33155" s="690"/>
      <c r="AU33155" s="690"/>
    </row>
    <row r="33156" spans="46:47">
      <c r="AT33156" s="690"/>
      <c r="AU33156" s="690"/>
    </row>
    <row r="33157" spans="46:47">
      <c r="AT33157" s="690"/>
      <c r="AU33157" s="690"/>
    </row>
    <row r="33158" spans="46:47">
      <c r="AT33158" s="690"/>
      <c r="AU33158" s="690"/>
    </row>
    <row r="33159" spans="46:47">
      <c r="AT33159" s="690"/>
      <c r="AU33159" s="690"/>
    </row>
    <row r="33160" spans="46:47">
      <c r="AT33160" s="690"/>
      <c r="AU33160" s="690"/>
    </row>
    <row r="33161" spans="46:47">
      <c r="AT33161" s="690"/>
      <c r="AU33161" s="690"/>
    </row>
    <row r="33162" spans="46:47">
      <c r="AT33162" s="690"/>
      <c r="AU33162" s="690"/>
    </row>
    <row r="33163" spans="46:47">
      <c r="AT33163" s="690"/>
      <c r="AU33163" s="690"/>
    </row>
    <row r="33164" spans="46:47">
      <c r="AT33164" s="690"/>
      <c r="AU33164" s="690"/>
    </row>
    <row r="33165" spans="46:47">
      <c r="AT33165" s="690"/>
      <c r="AU33165" s="690"/>
    </row>
    <row r="33166" spans="46:47">
      <c r="AT33166" s="690"/>
      <c r="AU33166" s="690"/>
    </row>
    <row r="33167" spans="46:47">
      <c r="AT33167" s="690"/>
      <c r="AU33167" s="690"/>
    </row>
    <row r="33168" spans="46:47">
      <c r="AT33168" s="690"/>
      <c r="AU33168" s="690"/>
    </row>
    <row r="33169" spans="46:47">
      <c r="AT33169" s="690"/>
      <c r="AU33169" s="690"/>
    </row>
    <row r="33170" spans="46:47">
      <c r="AT33170" s="690"/>
      <c r="AU33170" s="690"/>
    </row>
    <row r="33171" spans="46:47">
      <c r="AT33171" s="690"/>
      <c r="AU33171" s="690"/>
    </row>
    <row r="33172" spans="46:47">
      <c r="AT33172" s="690"/>
      <c r="AU33172" s="690"/>
    </row>
    <row r="33173" spans="46:47">
      <c r="AT33173" s="690"/>
      <c r="AU33173" s="690"/>
    </row>
    <row r="33174" spans="46:47">
      <c r="AT33174" s="690"/>
      <c r="AU33174" s="690"/>
    </row>
    <row r="33175" spans="46:47">
      <c r="AT33175" s="690"/>
      <c r="AU33175" s="690"/>
    </row>
    <row r="33176" spans="46:47">
      <c r="AT33176" s="690"/>
      <c r="AU33176" s="690"/>
    </row>
    <row r="33177" spans="46:47">
      <c r="AT33177" s="690"/>
      <c r="AU33177" s="690"/>
    </row>
    <row r="33178" spans="46:47">
      <c r="AT33178" s="690"/>
      <c r="AU33178" s="690"/>
    </row>
    <row r="33179" spans="46:47">
      <c r="AT33179" s="690"/>
      <c r="AU33179" s="690"/>
    </row>
    <row r="33180" spans="46:47">
      <c r="AT33180" s="690"/>
      <c r="AU33180" s="690"/>
    </row>
    <row r="33181" spans="46:47">
      <c r="AT33181" s="690"/>
      <c r="AU33181" s="690"/>
    </row>
    <row r="33182" spans="46:47">
      <c r="AT33182" s="690"/>
      <c r="AU33182" s="690"/>
    </row>
    <row r="33183" spans="46:47">
      <c r="AT33183" s="690"/>
      <c r="AU33183" s="690"/>
    </row>
    <row r="33184" spans="46:47">
      <c r="AT33184" s="690"/>
      <c r="AU33184" s="690"/>
    </row>
    <row r="33185" spans="46:47">
      <c r="AT33185" s="690"/>
      <c r="AU33185" s="690"/>
    </row>
    <row r="33186" spans="46:47">
      <c r="AT33186" s="690"/>
      <c r="AU33186" s="690"/>
    </row>
    <row r="33187" spans="46:47">
      <c r="AT33187" s="690"/>
      <c r="AU33187" s="690"/>
    </row>
    <row r="33188" spans="46:47">
      <c r="AT33188" s="690"/>
      <c r="AU33188" s="690"/>
    </row>
    <row r="33189" spans="46:47">
      <c r="AT33189" s="690"/>
      <c r="AU33189" s="690"/>
    </row>
    <row r="33190" spans="46:47">
      <c r="AT33190" s="690"/>
      <c r="AU33190" s="690"/>
    </row>
    <row r="33191" spans="46:47">
      <c r="AT33191" s="690"/>
      <c r="AU33191" s="690"/>
    </row>
    <row r="33192" spans="46:47">
      <c r="AT33192" s="690"/>
      <c r="AU33192" s="690"/>
    </row>
    <row r="33193" spans="46:47">
      <c r="AT33193" s="690"/>
      <c r="AU33193" s="690"/>
    </row>
    <row r="33194" spans="46:47">
      <c r="AT33194" s="690"/>
      <c r="AU33194" s="690"/>
    </row>
    <row r="33195" spans="46:47">
      <c r="AT33195" s="690"/>
      <c r="AU33195" s="690"/>
    </row>
    <row r="33196" spans="46:47">
      <c r="AT33196" s="690"/>
      <c r="AU33196" s="690"/>
    </row>
    <row r="33197" spans="46:47">
      <c r="AT33197" s="690"/>
      <c r="AU33197" s="690"/>
    </row>
    <row r="33198" spans="46:47">
      <c r="AT33198" s="690"/>
      <c r="AU33198" s="690"/>
    </row>
    <row r="33199" spans="46:47">
      <c r="AT33199" s="690"/>
      <c r="AU33199" s="690"/>
    </row>
    <row r="33200" spans="46:47">
      <c r="AT33200" s="690"/>
      <c r="AU33200" s="690"/>
    </row>
    <row r="33201" spans="46:47">
      <c r="AT33201" s="690"/>
      <c r="AU33201" s="690"/>
    </row>
    <row r="33202" spans="46:47">
      <c r="AT33202" s="690"/>
      <c r="AU33202" s="690"/>
    </row>
    <row r="33203" spans="46:47">
      <c r="AT33203" s="690"/>
      <c r="AU33203" s="690"/>
    </row>
    <row r="33204" spans="46:47">
      <c r="AT33204" s="690"/>
      <c r="AU33204" s="690"/>
    </row>
    <row r="33205" spans="46:47">
      <c r="AT33205" s="690"/>
      <c r="AU33205" s="690"/>
    </row>
    <row r="33206" spans="46:47">
      <c r="AT33206" s="690"/>
      <c r="AU33206" s="690"/>
    </row>
    <row r="33207" spans="46:47">
      <c r="AT33207" s="690"/>
      <c r="AU33207" s="690"/>
    </row>
    <row r="33208" spans="46:47">
      <c r="AT33208" s="690"/>
      <c r="AU33208" s="690"/>
    </row>
    <row r="33209" spans="46:47">
      <c r="AT33209" s="690"/>
      <c r="AU33209" s="690"/>
    </row>
    <row r="33210" spans="46:47">
      <c r="AT33210" s="690"/>
      <c r="AU33210" s="690"/>
    </row>
    <row r="33211" spans="46:47">
      <c r="AT33211" s="690"/>
      <c r="AU33211" s="690"/>
    </row>
    <row r="33212" spans="46:47">
      <c r="AT33212" s="690"/>
      <c r="AU33212" s="690"/>
    </row>
    <row r="33213" spans="46:47">
      <c r="AT33213" s="690"/>
      <c r="AU33213" s="690"/>
    </row>
    <row r="33214" spans="46:47">
      <c r="AT33214" s="690"/>
      <c r="AU33214" s="690"/>
    </row>
    <row r="33215" spans="46:47">
      <c r="AT33215" s="690"/>
      <c r="AU33215" s="690"/>
    </row>
    <row r="33216" spans="46:47">
      <c r="AT33216" s="690"/>
      <c r="AU33216" s="690"/>
    </row>
    <row r="33217" spans="46:47">
      <c r="AT33217" s="690"/>
      <c r="AU33217" s="690"/>
    </row>
    <row r="33218" spans="46:47">
      <c r="AT33218" s="690"/>
      <c r="AU33218" s="690"/>
    </row>
    <row r="33219" spans="46:47">
      <c r="AT33219" s="690"/>
      <c r="AU33219" s="690"/>
    </row>
    <row r="33220" spans="46:47">
      <c r="AT33220" s="690"/>
      <c r="AU33220" s="690"/>
    </row>
    <row r="33221" spans="46:47">
      <c r="AT33221" s="690"/>
      <c r="AU33221" s="690"/>
    </row>
    <row r="33222" spans="46:47">
      <c r="AT33222" s="690"/>
      <c r="AU33222" s="690"/>
    </row>
    <row r="33223" spans="46:47">
      <c r="AT33223" s="690"/>
      <c r="AU33223" s="690"/>
    </row>
    <row r="33224" spans="46:47">
      <c r="AT33224" s="690"/>
      <c r="AU33224" s="690"/>
    </row>
    <row r="33225" spans="46:47">
      <c r="AT33225" s="690"/>
      <c r="AU33225" s="690"/>
    </row>
    <row r="33226" spans="46:47">
      <c r="AT33226" s="690"/>
      <c r="AU33226" s="690"/>
    </row>
    <row r="33227" spans="46:47">
      <c r="AT33227" s="690"/>
      <c r="AU33227" s="690"/>
    </row>
    <row r="33228" spans="46:47">
      <c r="AT33228" s="690"/>
      <c r="AU33228" s="690"/>
    </row>
    <row r="33229" spans="46:47">
      <c r="AT33229" s="690"/>
      <c r="AU33229" s="690"/>
    </row>
    <row r="33230" spans="46:47">
      <c r="AT33230" s="690"/>
      <c r="AU33230" s="690"/>
    </row>
    <row r="33231" spans="46:47">
      <c r="AT33231" s="690"/>
      <c r="AU33231" s="690"/>
    </row>
    <row r="33232" spans="46:47">
      <c r="AT33232" s="690"/>
      <c r="AU33232" s="690"/>
    </row>
    <row r="33233" spans="46:47">
      <c r="AT33233" s="690"/>
      <c r="AU33233" s="690"/>
    </row>
    <row r="33234" spans="46:47">
      <c r="AT33234" s="690"/>
      <c r="AU33234" s="690"/>
    </row>
    <row r="33235" spans="46:47">
      <c r="AT33235" s="690"/>
      <c r="AU33235" s="690"/>
    </row>
    <row r="33236" spans="46:47">
      <c r="AT33236" s="690"/>
      <c r="AU33236" s="690"/>
    </row>
    <row r="33237" spans="46:47">
      <c r="AT33237" s="690"/>
      <c r="AU33237" s="690"/>
    </row>
    <row r="33238" spans="46:47">
      <c r="AT33238" s="690"/>
      <c r="AU33238" s="690"/>
    </row>
    <row r="33239" spans="46:47">
      <c r="AT33239" s="690"/>
      <c r="AU33239" s="690"/>
    </row>
    <row r="33240" spans="46:47">
      <c r="AT33240" s="690"/>
      <c r="AU33240" s="690"/>
    </row>
    <row r="33241" spans="46:47">
      <c r="AT33241" s="690"/>
      <c r="AU33241" s="690"/>
    </row>
    <row r="33242" spans="46:47">
      <c r="AT33242" s="690"/>
      <c r="AU33242" s="690"/>
    </row>
    <row r="33243" spans="46:47">
      <c r="AT33243" s="690"/>
      <c r="AU33243" s="690"/>
    </row>
    <row r="33244" spans="46:47">
      <c r="AT33244" s="690"/>
      <c r="AU33244" s="690"/>
    </row>
    <row r="33245" spans="46:47">
      <c r="AT33245" s="690"/>
      <c r="AU33245" s="690"/>
    </row>
    <row r="33246" spans="46:47">
      <c r="AT33246" s="690"/>
      <c r="AU33246" s="690"/>
    </row>
    <row r="33247" spans="46:47">
      <c r="AT33247" s="690"/>
      <c r="AU33247" s="690"/>
    </row>
    <row r="33248" spans="46:47">
      <c r="AT33248" s="690"/>
      <c r="AU33248" s="690"/>
    </row>
    <row r="33249" spans="46:47">
      <c r="AT33249" s="690"/>
      <c r="AU33249" s="690"/>
    </row>
    <row r="33250" spans="46:47">
      <c r="AT33250" s="690"/>
      <c r="AU33250" s="690"/>
    </row>
    <row r="33251" spans="46:47">
      <c r="AT33251" s="690"/>
      <c r="AU33251" s="690"/>
    </row>
    <row r="33252" spans="46:47">
      <c r="AT33252" s="690"/>
      <c r="AU33252" s="690"/>
    </row>
    <row r="33253" spans="46:47">
      <c r="AT33253" s="690"/>
      <c r="AU33253" s="690"/>
    </row>
    <row r="33254" spans="46:47">
      <c r="AT33254" s="690"/>
      <c r="AU33254" s="690"/>
    </row>
    <row r="33255" spans="46:47">
      <c r="AT33255" s="690"/>
      <c r="AU33255" s="690"/>
    </row>
    <row r="33256" spans="46:47">
      <c r="AT33256" s="690"/>
      <c r="AU33256" s="690"/>
    </row>
    <row r="33257" spans="46:47">
      <c r="AT33257" s="690"/>
      <c r="AU33257" s="690"/>
    </row>
    <row r="33258" spans="46:47">
      <c r="AT33258" s="690"/>
      <c r="AU33258" s="690"/>
    </row>
    <row r="33259" spans="46:47">
      <c r="AT33259" s="690"/>
      <c r="AU33259" s="690"/>
    </row>
    <row r="33260" spans="46:47">
      <c r="AT33260" s="690"/>
      <c r="AU33260" s="690"/>
    </row>
    <row r="33261" spans="46:47">
      <c r="AT33261" s="690"/>
      <c r="AU33261" s="690"/>
    </row>
    <row r="33262" spans="46:47">
      <c r="AT33262" s="690"/>
      <c r="AU33262" s="690"/>
    </row>
    <row r="33263" spans="46:47">
      <c r="AT33263" s="690"/>
      <c r="AU33263" s="690"/>
    </row>
    <row r="33264" spans="46:47">
      <c r="AT33264" s="690"/>
      <c r="AU33264" s="690"/>
    </row>
    <row r="33265" spans="46:47">
      <c r="AT33265" s="690"/>
      <c r="AU33265" s="690"/>
    </row>
    <row r="33266" spans="46:47">
      <c r="AT33266" s="690"/>
      <c r="AU33266" s="690"/>
    </row>
    <row r="33267" spans="46:47">
      <c r="AT33267" s="690"/>
      <c r="AU33267" s="690"/>
    </row>
    <row r="33268" spans="46:47">
      <c r="AT33268" s="690"/>
      <c r="AU33268" s="690"/>
    </row>
    <row r="33269" spans="46:47">
      <c r="AT33269" s="690"/>
      <c r="AU33269" s="690"/>
    </row>
    <row r="33270" spans="46:47">
      <c r="AT33270" s="690"/>
      <c r="AU33270" s="690"/>
    </row>
    <row r="33271" spans="46:47">
      <c r="AT33271" s="690"/>
      <c r="AU33271" s="690"/>
    </row>
    <row r="33272" spans="46:47">
      <c r="AT33272" s="690"/>
      <c r="AU33272" s="690"/>
    </row>
    <row r="33273" spans="46:47">
      <c r="AT33273" s="690"/>
      <c r="AU33273" s="690"/>
    </row>
    <row r="33274" spans="46:47">
      <c r="AT33274" s="690"/>
      <c r="AU33274" s="690"/>
    </row>
    <row r="33275" spans="46:47">
      <c r="AT33275" s="690"/>
      <c r="AU33275" s="690"/>
    </row>
    <row r="33276" spans="46:47">
      <c r="AT33276" s="690"/>
      <c r="AU33276" s="690"/>
    </row>
    <row r="33277" spans="46:47">
      <c r="AT33277" s="690"/>
      <c r="AU33277" s="690"/>
    </row>
    <row r="33278" spans="46:47">
      <c r="AT33278" s="690"/>
      <c r="AU33278" s="690"/>
    </row>
    <row r="33279" spans="46:47">
      <c r="AT33279" s="690"/>
      <c r="AU33279" s="690"/>
    </row>
    <row r="33280" spans="46:47">
      <c r="AT33280" s="690"/>
      <c r="AU33280" s="690"/>
    </row>
    <row r="33281" spans="46:47">
      <c r="AT33281" s="690"/>
      <c r="AU33281" s="690"/>
    </row>
    <row r="33282" spans="46:47">
      <c r="AT33282" s="690"/>
      <c r="AU33282" s="690"/>
    </row>
    <row r="33283" spans="46:47">
      <c r="AT33283" s="690"/>
      <c r="AU33283" s="690"/>
    </row>
    <row r="33284" spans="46:47">
      <c r="AT33284" s="690"/>
      <c r="AU33284" s="690"/>
    </row>
    <row r="33285" spans="46:47">
      <c r="AT33285" s="690"/>
      <c r="AU33285" s="690"/>
    </row>
    <row r="33286" spans="46:47">
      <c r="AT33286" s="690"/>
      <c r="AU33286" s="690"/>
    </row>
    <row r="33287" spans="46:47">
      <c r="AT33287" s="690"/>
      <c r="AU33287" s="690"/>
    </row>
    <row r="33288" spans="46:47">
      <c r="AT33288" s="690"/>
      <c r="AU33288" s="690"/>
    </row>
    <row r="33289" spans="46:47">
      <c r="AT33289" s="690"/>
      <c r="AU33289" s="690"/>
    </row>
    <row r="33290" spans="46:47">
      <c r="AT33290" s="690"/>
      <c r="AU33290" s="690"/>
    </row>
    <row r="33291" spans="46:47">
      <c r="AT33291" s="690"/>
      <c r="AU33291" s="690"/>
    </row>
    <row r="33292" spans="46:47">
      <c r="AT33292" s="690"/>
      <c r="AU33292" s="690"/>
    </row>
    <row r="33293" spans="46:47">
      <c r="AT33293" s="690"/>
      <c r="AU33293" s="690"/>
    </row>
    <row r="33294" spans="46:47">
      <c r="AT33294" s="690"/>
      <c r="AU33294" s="690"/>
    </row>
    <row r="33295" spans="46:47">
      <c r="AT33295" s="690"/>
      <c r="AU33295" s="690"/>
    </row>
    <row r="33296" spans="46:47">
      <c r="AT33296" s="690"/>
      <c r="AU33296" s="690"/>
    </row>
    <row r="33297" spans="46:47">
      <c r="AT33297" s="690"/>
      <c r="AU33297" s="690"/>
    </row>
    <row r="33298" spans="46:47">
      <c r="AT33298" s="690"/>
      <c r="AU33298" s="690"/>
    </row>
    <row r="33299" spans="46:47">
      <c r="AT33299" s="690"/>
      <c r="AU33299" s="690"/>
    </row>
    <row r="33300" spans="46:47">
      <c r="AT33300" s="690"/>
      <c r="AU33300" s="690"/>
    </row>
    <row r="33301" spans="46:47">
      <c r="AT33301" s="690"/>
      <c r="AU33301" s="690"/>
    </row>
    <row r="33302" spans="46:47">
      <c r="AT33302" s="690"/>
      <c r="AU33302" s="690"/>
    </row>
    <row r="33303" spans="46:47">
      <c r="AT33303" s="690"/>
      <c r="AU33303" s="690"/>
    </row>
    <row r="33304" spans="46:47">
      <c r="AT33304" s="690"/>
      <c r="AU33304" s="690"/>
    </row>
    <row r="33305" spans="46:47">
      <c r="AT33305" s="690"/>
      <c r="AU33305" s="690"/>
    </row>
    <row r="33306" spans="46:47">
      <c r="AT33306" s="690"/>
      <c r="AU33306" s="690"/>
    </row>
    <row r="33307" spans="46:47">
      <c r="AT33307" s="690"/>
      <c r="AU33307" s="690"/>
    </row>
    <row r="33308" spans="46:47">
      <c r="AT33308" s="690"/>
      <c r="AU33308" s="690"/>
    </row>
    <row r="33309" spans="46:47">
      <c r="AT33309" s="690"/>
      <c r="AU33309" s="690"/>
    </row>
    <row r="33310" spans="46:47">
      <c r="AT33310" s="690"/>
      <c r="AU33310" s="690"/>
    </row>
    <row r="33311" spans="46:47">
      <c r="AT33311" s="690"/>
      <c r="AU33311" s="690"/>
    </row>
    <row r="33312" spans="46:47">
      <c r="AT33312" s="690"/>
      <c r="AU33312" s="690"/>
    </row>
    <row r="33313" spans="46:47">
      <c r="AT33313" s="690"/>
      <c r="AU33313" s="690"/>
    </row>
    <row r="33314" spans="46:47">
      <c r="AT33314" s="690"/>
      <c r="AU33314" s="690"/>
    </row>
    <row r="33315" spans="46:47">
      <c r="AT33315" s="690"/>
      <c r="AU33315" s="690"/>
    </row>
    <row r="33316" spans="46:47">
      <c r="AT33316" s="690"/>
      <c r="AU33316" s="690"/>
    </row>
    <row r="33317" spans="46:47">
      <c r="AT33317" s="690"/>
      <c r="AU33317" s="690"/>
    </row>
    <row r="33318" spans="46:47">
      <c r="AT33318" s="690"/>
      <c r="AU33318" s="690"/>
    </row>
    <row r="33319" spans="46:47">
      <c r="AT33319" s="690"/>
      <c r="AU33319" s="690"/>
    </row>
    <row r="33320" spans="46:47">
      <c r="AT33320" s="690"/>
      <c r="AU33320" s="690"/>
    </row>
    <row r="33321" spans="46:47">
      <c r="AT33321" s="690"/>
      <c r="AU33321" s="690"/>
    </row>
    <row r="33322" spans="46:47">
      <c r="AT33322" s="690"/>
      <c r="AU33322" s="690"/>
    </row>
    <row r="33323" spans="46:47">
      <c r="AT33323" s="690"/>
      <c r="AU33323" s="690"/>
    </row>
    <row r="33324" spans="46:47">
      <c r="AT33324" s="690"/>
      <c r="AU33324" s="690"/>
    </row>
    <row r="33325" spans="46:47">
      <c r="AT33325" s="690"/>
      <c r="AU33325" s="690"/>
    </row>
    <row r="33326" spans="46:47">
      <c r="AT33326" s="690"/>
      <c r="AU33326" s="690"/>
    </row>
    <row r="33327" spans="46:47">
      <c r="AT33327" s="690"/>
      <c r="AU33327" s="690"/>
    </row>
    <row r="33328" spans="46:47">
      <c r="AT33328" s="690"/>
      <c r="AU33328" s="690"/>
    </row>
    <row r="33329" spans="46:47">
      <c r="AT33329" s="690"/>
      <c r="AU33329" s="690"/>
    </row>
    <row r="33330" spans="46:47">
      <c r="AT33330" s="690"/>
      <c r="AU33330" s="690"/>
    </row>
    <row r="33331" spans="46:47">
      <c r="AT33331" s="690"/>
      <c r="AU33331" s="690"/>
    </row>
    <row r="33332" spans="46:47">
      <c r="AT33332" s="690"/>
      <c r="AU33332" s="690"/>
    </row>
    <row r="33333" spans="46:47">
      <c r="AT33333" s="690"/>
      <c r="AU33333" s="690"/>
    </row>
    <row r="33334" spans="46:47">
      <c r="AT33334" s="690"/>
      <c r="AU33334" s="690"/>
    </row>
    <row r="33335" spans="46:47">
      <c r="AT33335" s="690"/>
      <c r="AU33335" s="690"/>
    </row>
    <row r="33336" spans="46:47">
      <c r="AT33336" s="690"/>
      <c r="AU33336" s="690"/>
    </row>
    <row r="33337" spans="46:47">
      <c r="AT33337" s="690"/>
      <c r="AU33337" s="690"/>
    </row>
    <row r="33338" spans="46:47">
      <c r="AT33338" s="690"/>
      <c r="AU33338" s="690"/>
    </row>
    <row r="33339" spans="46:47">
      <c r="AT33339" s="690"/>
      <c r="AU33339" s="690"/>
    </row>
    <row r="33340" spans="46:47">
      <c r="AT33340" s="690"/>
      <c r="AU33340" s="690"/>
    </row>
    <row r="33341" spans="46:47">
      <c r="AT33341" s="690"/>
      <c r="AU33341" s="690"/>
    </row>
    <row r="33342" spans="46:47">
      <c r="AT33342" s="690"/>
      <c r="AU33342" s="690"/>
    </row>
    <row r="33343" spans="46:47">
      <c r="AT33343" s="690"/>
      <c r="AU33343" s="690"/>
    </row>
    <row r="33344" spans="46:47">
      <c r="AT33344" s="690"/>
      <c r="AU33344" s="690"/>
    </row>
    <row r="33345" spans="46:47">
      <c r="AT33345" s="690"/>
      <c r="AU33345" s="690"/>
    </row>
    <row r="33346" spans="46:47">
      <c r="AT33346" s="690"/>
      <c r="AU33346" s="690"/>
    </row>
    <row r="33347" spans="46:47">
      <c r="AT33347" s="690"/>
      <c r="AU33347" s="690"/>
    </row>
    <row r="33348" spans="46:47">
      <c r="AT33348" s="690"/>
      <c r="AU33348" s="690"/>
    </row>
    <row r="33349" spans="46:47">
      <c r="AT33349" s="690"/>
      <c r="AU33349" s="690"/>
    </row>
    <row r="33350" spans="46:47">
      <c r="AT33350" s="690"/>
      <c r="AU33350" s="690"/>
    </row>
    <row r="33351" spans="46:47">
      <c r="AT33351" s="690"/>
      <c r="AU33351" s="690"/>
    </row>
    <row r="33352" spans="46:47">
      <c r="AT33352" s="690"/>
      <c r="AU33352" s="690"/>
    </row>
    <row r="33353" spans="46:47">
      <c r="AT33353" s="690"/>
      <c r="AU33353" s="690"/>
    </row>
    <row r="33354" spans="46:47">
      <c r="AT33354" s="690"/>
      <c r="AU33354" s="690"/>
    </row>
    <row r="33355" spans="46:47">
      <c r="AT33355" s="690"/>
      <c r="AU33355" s="690"/>
    </row>
    <row r="33356" spans="46:47">
      <c r="AT33356" s="690"/>
      <c r="AU33356" s="690"/>
    </row>
    <row r="33357" spans="46:47">
      <c r="AT33357" s="690"/>
      <c r="AU33357" s="690"/>
    </row>
    <row r="33358" spans="46:47">
      <c r="AT33358" s="690"/>
      <c r="AU33358" s="690"/>
    </row>
    <row r="33359" spans="46:47">
      <c r="AT33359" s="690"/>
      <c r="AU33359" s="690"/>
    </row>
    <row r="33360" spans="46:47">
      <c r="AT33360" s="690"/>
      <c r="AU33360" s="690"/>
    </row>
    <row r="33361" spans="46:47">
      <c r="AT33361" s="690"/>
      <c r="AU33361" s="690"/>
    </row>
    <row r="33362" spans="46:47">
      <c r="AT33362" s="690"/>
      <c r="AU33362" s="690"/>
    </row>
    <row r="33363" spans="46:47">
      <c r="AT33363" s="690"/>
      <c r="AU33363" s="690"/>
    </row>
    <row r="33364" spans="46:47">
      <c r="AT33364" s="690"/>
      <c r="AU33364" s="690"/>
    </row>
    <row r="33365" spans="46:47">
      <c r="AT33365" s="690"/>
      <c r="AU33365" s="690"/>
    </row>
    <row r="33366" spans="46:47">
      <c r="AT33366" s="690"/>
      <c r="AU33366" s="690"/>
    </row>
    <row r="33367" spans="46:47">
      <c r="AT33367" s="690"/>
      <c r="AU33367" s="690"/>
    </row>
    <row r="33368" spans="46:47">
      <c r="AT33368" s="690"/>
      <c r="AU33368" s="690"/>
    </row>
    <row r="33369" spans="46:47">
      <c r="AT33369" s="690"/>
      <c r="AU33369" s="690"/>
    </row>
    <row r="33370" spans="46:47">
      <c r="AT33370" s="690"/>
      <c r="AU33370" s="690"/>
    </row>
    <row r="33371" spans="46:47">
      <c r="AT33371" s="690"/>
      <c r="AU33371" s="690"/>
    </row>
    <row r="33372" spans="46:47">
      <c r="AT33372" s="690"/>
      <c r="AU33372" s="690"/>
    </row>
    <row r="33373" spans="46:47">
      <c r="AT33373" s="690"/>
      <c r="AU33373" s="690"/>
    </row>
    <row r="33374" spans="46:47">
      <c r="AT33374" s="690"/>
      <c r="AU33374" s="690"/>
    </row>
    <row r="33375" spans="46:47">
      <c r="AT33375" s="690"/>
      <c r="AU33375" s="690"/>
    </row>
    <row r="33376" spans="46:47">
      <c r="AT33376" s="690"/>
      <c r="AU33376" s="690"/>
    </row>
    <row r="33377" spans="46:47">
      <c r="AT33377" s="690"/>
      <c r="AU33377" s="690"/>
    </row>
    <row r="33378" spans="46:47">
      <c r="AT33378" s="690"/>
      <c r="AU33378" s="690"/>
    </row>
    <row r="33379" spans="46:47">
      <c r="AT33379" s="690"/>
      <c r="AU33379" s="690"/>
    </row>
    <row r="33380" spans="46:47">
      <c r="AT33380" s="690"/>
      <c r="AU33380" s="690"/>
    </row>
    <row r="33381" spans="46:47">
      <c r="AT33381" s="690"/>
      <c r="AU33381" s="690"/>
    </row>
    <row r="33382" spans="46:47">
      <c r="AT33382" s="690"/>
      <c r="AU33382" s="690"/>
    </row>
    <row r="33383" spans="46:47">
      <c r="AT33383" s="690"/>
      <c r="AU33383" s="690"/>
    </row>
    <row r="33384" spans="46:47">
      <c r="AT33384" s="690"/>
      <c r="AU33384" s="690"/>
    </row>
    <row r="33385" spans="46:47">
      <c r="AT33385" s="690"/>
      <c r="AU33385" s="690"/>
    </row>
    <row r="33386" spans="46:47">
      <c r="AT33386" s="690"/>
      <c r="AU33386" s="690"/>
    </row>
    <row r="33387" spans="46:47">
      <c r="AT33387" s="690"/>
      <c r="AU33387" s="690"/>
    </row>
    <row r="33388" spans="46:47">
      <c r="AT33388" s="690"/>
      <c r="AU33388" s="690"/>
    </row>
    <row r="33389" spans="46:47">
      <c r="AT33389" s="690"/>
      <c r="AU33389" s="690"/>
    </row>
    <row r="33390" spans="46:47">
      <c r="AT33390" s="690"/>
      <c r="AU33390" s="690"/>
    </row>
    <row r="33391" spans="46:47">
      <c r="AT33391" s="690"/>
      <c r="AU33391" s="690"/>
    </row>
    <row r="33392" spans="46:47">
      <c r="AT33392" s="690"/>
      <c r="AU33392" s="690"/>
    </row>
    <row r="33393" spans="46:47">
      <c r="AT33393" s="690"/>
      <c r="AU33393" s="690"/>
    </row>
    <row r="33394" spans="46:47">
      <c r="AT33394" s="690"/>
      <c r="AU33394" s="690"/>
    </row>
    <row r="33395" spans="46:47">
      <c r="AT33395" s="690"/>
      <c r="AU33395" s="690"/>
    </row>
    <row r="33396" spans="46:47">
      <c r="AT33396" s="690"/>
      <c r="AU33396" s="690"/>
    </row>
    <row r="33397" spans="46:47">
      <c r="AT33397" s="690"/>
      <c r="AU33397" s="690"/>
    </row>
    <row r="33398" spans="46:47">
      <c r="AT33398" s="690"/>
      <c r="AU33398" s="690"/>
    </row>
    <row r="33399" spans="46:47">
      <c r="AT33399" s="690"/>
      <c r="AU33399" s="690"/>
    </row>
    <row r="33400" spans="46:47">
      <c r="AT33400" s="690"/>
      <c r="AU33400" s="690"/>
    </row>
    <row r="33401" spans="46:47">
      <c r="AT33401" s="690"/>
      <c r="AU33401" s="690"/>
    </row>
    <row r="33402" spans="46:47">
      <c r="AT33402" s="690"/>
      <c r="AU33402" s="690"/>
    </row>
    <row r="33403" spans="46:47">
      <c r="AT33403" s="690"/>
      <c r="AU33403" s="690"/>
    </row>
    <row r="33404" spans="46:47">
      <c r="AT33404" s="690"/>
      <c r="AU33404" s="690"/>
    </row>
    <row r="33405" spans="46:47">
      <c r="AT33405" s="690"/>
      <c r="AU33405" s="690"/>
    </row>
    <row r="33406" spans="46:47">
      <c r="AT33406" s="690"/>
      <c r="AU33406" s="690"/>
    </row>
    <row r="33407" spans="46:47">
      <c r="AT33407" s="690"/>
      <c r="AU33407" s="690"/>
    </row>
    <row r="33408" spans="46:47">
      <c r="AT33408" s="690"/>
      <c r="AU33408" s="690"/>
    </row>
    <row r="33409" spans="46:47">
      <c r="AT33409" s="690"/>
      <c r="AU33409" s="690"/>
    </row>
    <row r="33410" spans="46:47">
      <c r="AT33410" s="690"/>
      <c r="AU33410" s="690"/>
    </row>
    <row r="33411" spans="46:47">
      <c r="AT33411" s="690"/>
      <c r="AU33411" s="690"/>
    </row>
    <row r="33412" spans="46:47">
      <c r="AT33412" s="690"/>
      <c r="AU33412" s="690"/>
    </row>
    <row r="33413" spans="46:47">
      <c r="AT33413" s="690"/>
      <c r="AU33413" s="690"/>
    </row>
    <row r="33414" spans="46:47">
      <c r="AT33414" s="690"/>
      <c r="AU33414" s="690"/>
    </row>
    <row r="33415" spans="46:47">
      <c r="AT33415" s="690"/>
      <c r="AU33415" s="690"/>
    </row>
    <row r="33416" spans="46:47">
      <c r="AT33416" s="690"/>
      <c r="AU33416" s="690"/>
    </row>
    <row r="33417" spans="46:47">
      <c r="AT33417" s="690"/>
      <c r="AU33417" s="690"/>
    </row>
    <row r="33418" spans="46:47">
      <c r="AT33418" s="690"/>
      <c r="AU33418" s="690"/>
    </row>
    <row r="33419" spans="46:47">
      <c r="AT33419" s="690"/>
      <c r="AU33419" s="690"/>
    </row>
    <row r="33420" spans="46:47">
      <c r="AT33420" s="690"/>
      <c r="AU33420" s="690"/>
    </row>
    <row r="33421" spans="46:47">
      <c r="AT33421" s="690"/>
      <c r="AU33421" s="690"/>
    </row>
    <row r="33422" spans="46:47">
      <c r="AT33422" s="690"/>
      <c r="AU33422" s="690"/>
    </row>
    <row r="33423" spans="46:47">
      <c r="AT33423" s="690"/>
      <c r="AU33423" s="690"/>
    </row>
    <row r="33424" spans="46:47">
      <c r="AT33424" s="690"/>
      <c r="AU33424" s="690"/>
    </row>
    <row r="33425" spans="46:47">
      <c r="AT33425" s="690"/>
      <c r="AU33425" s="690"/>
    </row>
    <row r="33426" spans="46:47">
      <c r="AT33426" s="690"/>
      <c r="AU33426" s="690"/>
    </row>
    <row r="33427" spans="46:47">
      <c r="AT33427" s="690"/>
      <c r="AU33427" s="690"/>
    </row>
    <row r="33428" spans="46:47">
      <c r="AT33428" s="690"/>
      <c r="AU33428" s="690"/>
    </row>
    <row r="33429" spans="46:47">
      <c r="AT33429" s="690"/>
      <c r="AU33429" s="690"/>
    </row>
    <row r="33430" spans="46:47">
      <c r="AT33430" s="690"/>
      <c r="AU33430" s="690"/>
    </row>
    <row r="33431" spans="46:47">
      <c r="AT33431" s="690"/>
      <c r="AU33431" s="690"/>
    </row>
    <row r="33432" spans="46:47">
      <c r="AT33432" s="690"/>
      <c r="AU33432" s="690"/>
    </row>
    <row r="33433" spans="46:47">
      <c r="AT33433" s="690"/>
      <c r="AU33433" s="690"/>
    </row>
    <row r="33434" spans="46:47">
      <c r="AT33434" s="690"/>
      <c r="AU33434" s="690"/>
    </row>
    <row r="33435" spans="46:47">
      <c r="AT33435" s="690"/>
      <c r="AU33435" s="690"/>
    </row>
    <row r="33436" spans="46:47">
      <c r="AT33436" s="690"/>
      <c r="AU33436" s="690"/>
    </row>
    <row r="33437" spans="46:47">
      <c r="AT33437" s="690"/>
      <c r="AU33437" s="690"/>
    </row>
    <row r="33438" spans="46:47">
      <c r="AT33438" s="690"/>
      <c r="AU33438" s="690"/>
    </row>
    <row r="33439" spans="46:47">
      <c r="AT33439" s="690"/>
      <c r="AU33439" s="690"/>
    </row>
    <row r="33440" spans="46:47">
      <c r="AT33440" s="690"/>
      <c r="AU33440" s="690"/>
    </row>
    <row r="33441" spans="46:47">
      <c r="AT33441" s="690"/>
      <c r="AU33441" s="690"/>
    </row>
    <row r="33442" spans="46:47">
      <c r="AT33442" s="690"/>
      <c r="AU33442" s="690"/>
    </row>
    <row r="33443" spans="46:47">
      <c r="AT33443" s="690"/>
      <c r="AU33443" s="690"/>
    </row>
    <row r="33444" spans="46:47">
      <c r="AT33444" s="690"/>
      <c r="AU33444" s="690"/>
    </row>
    <row r="33445" spans="46:47">
      <c r="AT33445" s="690"/>
      <c r="AU33445" s="690"/>
    </row>
    <row r="33446" spans="46:47">
      <c r="AT33446" s="690"/>
      <c r="AU33446" s="690"/>
    </row>
    <row r="33447" spans="46:47">
      <c r="AT33447" s="690"/>
      <c r="AU33447" s="690"/>
    </row>
    <row r="33448" spans="46:47">
      <c r="AT33448" s="690"/>
      <c r="AU33448" s="690"/>
    </row>
    <row r="33449" spans="46:47">
      <c r="AT33449" s="690"/>
      <c r="AU33449" s="690"/>
    </row>
    <row r="33450" spans="46:47">
      <c r="AT33450" s="690"/>
      <c r="AU33450" s="690"/>
    </row>
    <row r="33451" spans="46:47">
      <c r="AT33451" s="690"/>
      <c r="AU33451" s="690"/>
    </row>
    <row r="33452" spans="46:47">
      <c r="AT33452" s="690"/>
      <c r="AU33452" s="690"/>
    </row>
    <row r="33453" spans="46:47">
      <c r="AT33453" s="690"/>
      <c r="AU33453" s="690"/>
    </row>
    <row r="33454" spans="46:47">
      <c r="AT33454" s="690"/>
      <c r="AU33454" s="690"/>
    </row>
    <row r="33455" spans="46:47">
      <c r="AT33455" s="690"/>
      <c r="AU33455" s="690"/>
    </row>
    <row r="33456" spans="46:47">
      <c r="AT33456" s="690"/>
      <c r="AU33456" s="690"/>
    </row>
    <row r="33457" spans="46:47">
      <c r="AT33457" s="690"/>
      <c r="AU33457" s="690"/>
    </row>
    <row r="33458" spans="46:47">
      <c r="AT33458" s="690"/>
      <c r="AU33458" s="690"/>
    </row>
    <row r="33459" spans="46:47">
      <c r="AT33459" s="690"/>
      <c r="AU33459" s="690"/>
    </row>
    <row r="33460" spans="46:47">
      <c r="AT33460" s="690"/>
      <c r="AU33460" s="690"/>
    </row>
    <row r="33461" spans="46:47">
      <c r="AT33461" s="690"/>
      <c r="AU33461" s="690"/>
    </row>
    <row r="33462" spans="46:47">
      <c r="AT33462" s="690"/>
      <c r="AU33462" s="690"/>
    </row>
    <row r="33463" spans="46:47">
      <c r="AT33463" s="690"/>
      <c r="AU33463" s="690"/>
    </row>
    <row r="33464" spans="46:47">
      <c r="AT33464" s="690"/>
      <c r="AU33464" s="690"/>
    </row>
    <row r="33465" spans="46:47">
      <c r="AT33465" s="690"/>
      <c r="AU33465" s="690"/>
    </row>
    <row r="33466" spans="46:47">
      <c r="AT33466" s="690"/>
      <c r="AU33466" s="690"/>
    </row>
    <row r="33467" spans="46:47">
      <c r="AT33467" s="690"/>
      <c r="AU33467" s="690"/>
    </row>
    <row r="33468" spans="46:47">
      <c r="AT33468" s="690"/>
      <c r="AU33468" s="690"/>
    </row>
    <row r="33469" spans="46:47">
      <c r="AT33469" s="690"/>
      <c r="AU33469" s="690"/>
    </row>
    <row r="33470" spans="46:47">
      <c r="AT33470" s="690"/>
      <c r="AU33470" s="690"/>
    </row>
    <row r="33471" spans="46:47">
      <c r="AT33471" s="690"/>
      <c r="AU33471" s="690"/>
    </row>
    <row r="33472" spans="46:47">
      <c r="AT33472" s="690"/>
      <c r="AU33472" s="690"/>
    </row>
    <row r="33473" spans="46:47">
      <c r="AT33473" s="690"/>
      <c r="AU33473" s="690"/>
    </row>
    <row r="33474" spans="46:47">
      <c r="AT33474" s="690"/>
      <c r="AU33474" s="690"/>
    </row>
    <row r="33475" spans="46:47">
      <c r="AT33475" s="690"/>
      <c r="AU33475" s="690"/>
    </row>
    <row r="33476" spans="46:47">
      <c r="AT33476" s="690"/>
      <c r="AU33476" s="690"/>
    </row>
    <row r="33477" spans="46:47">
      <c r="AT33477" s="690"/>
      <c r="AU33477" s="690"/>
    </row>
    <row r="33478" spans="46:47">
      <c r="AT33478" s="690"/>
      <c r="AU33478" s="690"/>
    </row>
    <row r="33479" spans="46:47">
      <c r="AT33479" s="690"/>
      <c r="AU33479" s="690"/>
    </row>
    <row r="33480" spans="46:47">
      <c r="AT33480" s="690"/>
      <c r="AU33480" s="690"/>
    </row>
    <row r="33481" spans="46:47">
      <c r="AT33481" s="690"/>
      <c r="AU33481" s="690"/>
    </row>
    <row r="33482" spans="46:47">
      <c r="AT33482" s="690"/>
      <c r="AU33482" s="690"/>
    </row>
    <row r="33483" spans="46:47">
      <c r="AT33483" s="690"/>
      <c r="AU33483" s="690"/>
    </row>
    <row r="33484" spans="46:47">
      <c r="AT33484" s="690"/>
      <c r="AU33484" s="690"/>
    </row>
    <row r="33485" spans="46:47">
      <c r="AT33485" s="690"/>
      <c r="AU33485" s="690"/>
    </row>
    <row r="33486" spans="46:47">
      <c r="AT33486" s="690"/>
      <c r="AU33486" s="690"/>
    </row>
    <row r="33487" spans="46:47">
      <c r="AT33487" s="690"/>
      <c r="AU33487" s="690"/>
    </row>
    <row r="33488" spans="46:47">
      <c r="AT33488" s="690"/>
      <c r="AU33488" s="690"/>
    </row>
    <row r="33489" spans="46:47">
      <c r="AT33489" s="690"/>
      <c r="AU33489" s="690"/>
    </row>
    <row r="33490" spans="46:47">
      <c r="AT33490" s="690"/>
      <c r="AU33490" s="690"/>
    </row>
    <row r="33491" spans="46:47">
      <c r="AT33491" s="690"/>
      <c r="AU33491" s="690"/>
    </row>
    <row r="33492" spans="46:47">
      <c r="AT33492" s="690"/>
      <c r="AU33492" s="690"/>
    </row>
    <row r="33493" spans="46:47">
      <c r="AT33493" s="690"/>
      <c r="AU33493" s="690"/>
    </row>
    <row r="33494" spans="46:47">
      <c r="AT33494" s="690"/>
      <c r="AU33494" s="690"/>
    </row>
    <row r="33495" spans="46:47">
      <c r="AT33495" s="690"/>
      <c r="AU33495" s="690"/>
    </row>
    <row r="33496" spans="46:47">
      <c r="AT33496" s="690"/>
      <c r="AU33496" s="690"/>
    </row>
    <row r="33497" spans="46:47">
      <c r="AT33497" s="690"/>
      <c r="AU33497" s="690"/>
    </row>
    <row r="33498" spans="46:47">
      <c r="AT33498" s="690"/>
      <c r="AU33498" s="690"/>
    </row>
    <row r="33499" spans="46:47">
      <c r="AT33499" s="690"/>
      <c r="AU33499" s="690"/>
    </row>
    <row r="33500" spans="46:47">
      <c r="AT33500" s="690"/>
      <c r="AU33500" s="690"/>
    </row>
    <row r="33501" spans="46:47">
      <c r="AT33501" s="690"/>
      <c r="AU33501" s="690"/>
    </row>
    <row r="33502" spans="46:47">
      <c r="AT33502" s="690"/>
      <c r="AU33502" s="690"/>
    </row>
    <row r="33503" spans="46:47">
      <c r="AT33503" s="690"/>
      <c r="AU33503" s="690"/>
    </row>
    <row r="33504" spans="46:47">
      <c r="AT33504" s="690"/>
      <c r="AU33504" s="690"/>
    </row>
    <row r="33505" spans="46:47">
      <c r="AT33505" s="690"/>
      <c r="AU33505" s="690"/>
    </row>
    <row r="33506" spans="46:47">
      <c r="AT33506" s="690"/>
      <c r="AU33506" s="690"/>
    </row>
    <row r="33507" spans="46:47">
      <c r="AT33507" s="690"/>
      <c r="AU33507" s="690"/>
    </row>
    <row r="33508" spans="46:47">
      <c r="AT33508" s="690"/>
      <c r="AU33508" s="690"/>
    </row>
    <row r="33509" spans="46:47">
      <c r="AT33509" s="690"/>
      <c r="AU33509" s="690"/>
    </row>
    <row r="33510" spans="46:47">
      <c r="AT33510" s="690"/>
      <c r="AU33510" s="690"/>
    </row>
    <row r="33511" spans="46:47">
      <c r="AT33511" s="690"/>
      <c r="AU33511" s="690"/>
    </row>
    <row r="33512" spans="46:47">
      <c r="AT33512" s="690"/>
      <c r="AU33512" s="690"/>
    </row>
    <row r="33513" spans="46:47">
      <c r="AT33513" s="690"/>
      <c r="AU33513" s="690"/>
    </row>
    <row r="33514" spans="46:47">
      <c r="AT33514" s="690"/>
      <c r="AU33514" s="690"/>
    </row>
    <row r="33515" spans="46:47">
      <c r="AT33515" s="690"/>
      <c r="AU33515" s="690"/>
    </row>
    <row r="33516" spans="46:47">
      <c r="AT33516" s="690"/>
      <c r="AU33516" s="690"/>
    </row>
    <row r="33517" spans="46:47">
      <c r="AT33517" s="690"/>
      <c r="AU33517" s="690"/>
    </row>
    <row r="33518" spans="46:47">
      <c r="AT33518" s="690"/>
      <c r="AU33518" s="690"/>
    </row>
    <row r="33519" spans="46:47">
      <c r="AT33519" s="690"/>
      <c r="AU33519" s="690"/>
    </row>
    <row r="33520" spans="46:47">
      <c r="AT33520" s="690"/>
      <c r="AU33520" s="690"/>
    </row>
    <row r="33521" spans="46:47">
      <c r="AT33521" s="690"/>
      <c r="AU33521" s="690"/>
    </row>
    <row r="33522" spans="46:47">
      <c r="AT33522" s="690"/>
      <c r="AU33522" s="690"/>
    </row>
    <row r="33523" spans="46:47">
      <c r="AT33523" s="690"/>
      <c r="AU33523" s="690"/>
    </row>
    <row r="33524" spans="46:47">
      <c r="AT33524" s="690"/>
      <c r="AU33524" s="690"/>
    </row>
    <row r="33525" spans="46:47">
      <c r="AT33525" s="690"/>
      <c r="AU33525" s="690"/>
    </row>
    <row r="33526" spans="46:47">
      <c r="AT33526" s="690"/>
      <c r="AU33526" s="690"/>
    </row>
    <row r="33527" spans="46:47">
      <c r="AT33527" s="690"/>
      <c r="AU33527" s="690"/>
    </row>
    <row r="33528" spans="46:47">
      <c r="AT33528" s="690"/>
      <c r="AU33528" s="690"/>
    </row>
    <row r="33529" spans="46:47">
      <c r="AT33529" s="690"/>
      <c r="AU33529" s="690"/>
    </row>
    <row r="33530" spans="46:47">
      <c r="AT33530" s="690"/>
      <c r="AU33530" s="690"/>
    </row>
    <row r="33531" spans="46:47">
      <c r="AT33531" s="690"/>
      <c r="AU33531" s="690"/>
    </row>
    <row r="33532" spans="46:47">
      <c r="AT33532" s="690"/>
      <c r="AU33532" s="690"/>
    </row>
    <row r="33533" spans="46:47">
      <c r="AT33533" s="690"/>
      <c r="AU33533" s="690"/>
    </row>
    <row r="33534" spans="46:47">
      <c r="AT33534" s="690"/>
      <c r="AU33534" s="690"/>
    </row>
    <row r="33535" spans="46:47">
      <c r="AT33535" s="690"/>
      <c r="AU33535" s="690"/>
    </row>
    <row r="33536" spans="46:47">
      <c r="AT33536" s="690"/>
      <c r="AU33536" s="690"/>
    </row>
    <row r="33537" spans="46:47">
      <c r="AT33537" s="690"/>
      <c r="AU33537" s="690"/>
    </row>
    <row r="33538" spans="46:47">
      <c r="AT33538" s="690"/>
      <c r="AU33538" s="690"/>
    </row>
    <row r="33539" spans="46:47">
      <c r="AT33539" s="690"/>
      <c r="AU33539" s="690"/>
    </row>
    <row r="33540" spans="46:47">
      <c r="AT33540" s="690"/>
      <c r="AU33540" s="690"/>
    </row>
    <row r="33541" spans="46:47">
      <c r="AT33541" s="690"/>
      <c r="AU33541" s="690"/>
    </row>
    <row r="33542" spans="46:47">
      <c r="AT33542" s="690"/>
      <c r="AU33542" s="690"/>
    </row>
    <row r="33543" spans="46:47">
      <c r="AT33543" s="690"/>
      <c r="AU33543" s="690"/>
    </row>
    <row r="33544" spans="46:47">
      <c r="AT33544" s="690"/>
      <c r="AU33544" s="690"/>
    </row>
    <row r="33545" spans="46:47">
      <c r="AT33545" s="690"/>
      <c r="AU33545" s="690"/>
    </row>
    <row r="33546" spans="46:47">
      <c r="AT33546" s="690"/>
      <c r="AU33546" s="690"/>
    </row>
    <row r="33547" spans="46:47">
      <c r="AT33547" s="690"/>
      <c r="AU33547" s="690"/>
    </row>
    <row r="33548" spans="46:47">
      <c r="AT33548" s="690"/>
      <c r="AU33548" s="690"/>
    </row>
    <row r="33549" spans="46:47">
      <c r="AT33549" s="690"/>
      <c r="AU33549" s="690"/>
    </row>
    <row r="33550" spans="46:47">
      <c r="AT33550" s="690"/>
      <c r="AU33550" s="690"/>
    </row>
    <row r="33551" spans="46:47">
      <c r="AT33551" s="690"/>
      <c r="AU33551" s="690"/>
    </row>
    <row r="33552" spans="46:47">
      <c r="AT33552" s="690"/>
      <c r="AU33552" s="690"/>
    </row>
    <row r="33553" spans="46:47">
      <c r="AT33553" s="690"/>
      <c r="AU33553" s="690"/>
    </row>
    <row r="33554" spans="46:47">
      <c r="AT33554" s="690"/>
      <c r="AU33554" s="690"/>
    </row>
    <row r="33555" spans="46:47">
      <c r="AT33555" s="690"/>
      <c r="AU33555" s="690"/>
    </row>
    <row r="33556" spans="46:47">
      <c r="AT33556" s="690"/>
      <c r="AU33556" s="690"/>
    </row>
    <row r="33557" spans="46:47">
      <c r="AT33557" s="690"/>
      <c r="AU33557" s="690"/>
    </row>
    <row r="33558" spans="46:47">
      <c r="AT33558" s="690"/>
      <c r="AU33558" s="690"/>
    </row>
    <row r="33559" spans="46:47">
      <c r="AT33559" s="690"/>
      <c r="AU33559" s="690"/>
    </row>
    <row r="33560" spans="46:47">
      <c r="AT33560" s="690"/>
      <c r="AU33560" s="690"/>
    </row>
    <row r="33561" spans="46:47">
      <c r="AT33561" s="690"/>
      <c r="AU33561" s="690"/>
    </row>
    <row r="33562" spans="46:47">
      <c r="AT33562" s="690"/>
      <c r="AU33562" s="690"/>
    </row>
    <row r="33563" spans="46:47">
      <c r="AT33563" s="690"/>
      <c r="AU33563" s="690"/>
    </row>
    <row r="33564" spans="46:47">
      <c r="AT33564" s="690"/>
      <c r="AU33564" s="690"/>
    </row>
    <row r="33565" spans="46:47">
      <c r="AT33565" s="690"/>
      <c r="AU33565" s="690"/>
    </row>
    <row r="33566" spans="46:47">
      <c r="AT33566" s="690"/>
      <c r="AU33566" s="690"/>
    </row>
    <row r="33567" spans="46:47">
      <c r="AT33567" s="690"/>
      <c r="AU33567" s="690"/>
    </row>
    <row r="33568" spans="46:47">
      <c r="AT33568" s="690"/>
      <c r="AU33568" s="690"/>
    </row>
    <row r="33569" spans="46:47">
      <c r="AT33569" s="690"/>
      <c r="AU33569" s="690"/>
    </row>
    <row r="33570" spans="46:47">
      <c r="AT33570" s="690"/>
      <c r="AU33570" s="690"/>
    </row>
    <row r="33571" spans="46:47">
      <c r="AT33571" s="690"/>
      <c r="AU33571" s="690"/>
    </row>
    <row r="33572" spans="46:47">
      <c r="AT33572" s="690"/>
      <c r="AU33572" s="690"/>
    </row>
    <row r="33573" spans="46:47">
      <c r="AT33573" s="690"/>
      <c r="AU33573" s="690"/>
    </row>
    <row r="33574" spans="46:47">
      <c r="AT33574" s="690"/>
      <c r="AU33574" s="690"/>
    </row>
    <row r="33575" spans="46:47">
      <c r="AT33575" s="690"/>
      <c r="AU33575" s="690"/>
    </row>
    <row r="33576" spans="46:47">
      <c r="AT33576" s="690"/>
      <c r="AU33576" s="690"/>
    </row>
    <row r="33577" spans="46:47">
      <c r="AT33577" s="690"/>
      <c r="AU33577" s="690"/>
    </row>
    <row r="33578" spans="46:47">
      <c r="AT33578" s="690"/>
      <c r="AU33578" s="690"/>
    </row>
    <row r="33579" spans="46:47">
      <c r="AT33579" s="690"/>
      <c r="AU33579" s="690"/>
    </row>
    <row r="33580" spans="46:47">
      <c r="AT33580" s="690"/>
      <c r="AU33580" s="690"/>
    </row>
    <row r="33581" spans="46:47">
      <c r="AT33581" s="690"/>
      <c r="AU33581" s="690"/>
    </row>
    <row r="33582" spans="46:47">
      <c r="AT33582" s="690"/>
      <c r="AU33582" s="690"/>
    </row>
    <row r="33583" spans="46:47">
      <c r="AT33583" s="690"/>
      <c r="AU33583" s="690"/>
    </row>
    <row r="33584" spans="46:47">
      <c r="AT33584" s="690"/>
      <c r="AU33584" s="690"/>
    </row>
    <row r="33585" spans="46:47">
      <c r="AT33585" s="690"/>
      <c r="AU33585" s="690"/>
    </row>
    <row r="33586" spans="46:47">
      <c r="AT33586" s="690"/>
      <c r="AU33586" s="690"/>
    </row>
    <row r="33587" spans="46:47">
      <c r="AT33587" s="690"/>
      <c r="AU33587" s="690"/>
    </row>
    <row r="33588" spans="46:47">
      <c r="AT33588" s="690"/>
      <c r="AU33588" s="690"/>
    </row>
    <row r="33589" spans="46:47">
      <c r="AT33589" s="690"/>
      <c r="AU33589" s="690"/>
    </row>
    <row r="33590" spans="46:47">
      <c r="AT33590" s="690"/>
      <c r="AU33590" s="690"/>
    </row>
    <row r="33591" spans="46:47">
      <c r="AT33591" s="690"/>
      <c r="AU33591" s="690"/>
    </row>
    <row r="33592" spans="46:47">
      <c r="AT33592" s="690"/>
      <c r="AU33592" s="690"/>
    </row>
    <row r="33593" spans="46:47">
      <c r="AT33593" s="690"/>
      <c r="AU33593" s="690"/>
    </row>
    <row r="33594" spans="46:47">
      <c r="AT33594" s="690"/>
      <c r="AU33594" s="690"/>
    </row>
    <row r="33595" spans="46:47">
      <c r="AT33595" s="690"/>
      <c r="AU33595" s="690"/>
    </row>
    <row r="33596" spans="46:47">
      <c r="AT33596" s="690"/>
      <c r="AU33596" s="690"/>
    </row>
    <row r="33597" spans="46:47">
      <c r="AT33597" s="690"/>
      <c r="AU33597" s="690"/>
    </row>
    <row r="33598" spans="46:47">
      <c r="AT33598" s="690"/>
      <c r="AU33598" s="690"/>
    </row>
    <row r="33599" spans="46:47">
      <c r="AT33599" s="690"/>
      <c r="AU33599" s="690"/>
    </row>
    <row r="33600" spans="46:47">
      <c r="AT33600" s="690"/>
      <c r="AU33600" s="690"/>
    </row>
    <row r="33601" spans="46:47">
      <c r="AT33601" s="690"/>
      <c r="AU33601" s="690"/>
    </row>
    <row r="33602" spans="46:47">
      <c r="AT33602" s="690"/>
      <c r="AU33602" s="690"/>
    </row>
    <row r="33603" spans="46:47">
      <c r="AT33603" s="690"/>
      <c r="AU33603" s="690"/>
    </row>
    <row r="33604" spans="46:47">
      <c r="AT33604" s="690"/>
      <c r="AU33604" s="690"/>
    </row>
    <row r="33605" spans="46:47">
      <c r="AT33605" s="690"/>
      <c r="AU33605" s="690"/>
    </row>
    <row r="33606" spans="46:47">
      <c r="AT33606" s="690"/>
      <c r="AU33606" s="690"/>
    </row>
    <row r="33607" spans="46:47">
      <c r="AT33607" s="690"/>
      <c r="AU33607" s="690"/>
    </row>
    <row r="33608" spans="46:47">
      <c r="AT33608" s="690"/>
      <c r="AU33608" s="690"/>
    </row>
    <row r="33609" spans="46:47">
      <c r="AT33609" s="690"/>
      <c r="AU33609" s="690"/>
    </row>
    <row r="33610" spans="46:47">
      <c r="AT33610" s="690"/>
      <c r="AU33610" s="690"/>
    </row>
    <row r="33611" spans="46:47">
      <c r="AT33611" s="690"/>
      <c r="AU33611" s="690"/>
    </row>
    <row r="33612" spans="46:47">
      <c r="AT33612" s="690"/>
      <c r="AU33612" s="690"/>
    </row>
    <row r="33613" spans="46:47">
      <c r="AT33613" s="690"/>
      <c r="AU33613" s="690"/>
    </row>
    <row r="33614" spans="46:47">
      <c r="AT33614" s="690"/>
      <c r="AU33614" s="690"/>
    </row>
    <row r="33615" spans="46:47">
      <c r="AT33615" s="690"/>
      <c r="AU33615" s="690"/>
    </row>
    <row r="33616" spans="46:47">
      <c r="AT33616" s="690"/>
      <c r="AU33616" s="690"/>
    </row>
    <row r="33617" spans="46:47">
      <c r="AT33617" s="690"/>
      <c r="AU33617" s="690"/>
    </row>
    <row r="33618" spans="46:47">
      <c r="AT33618" s="690"/>
      <c r="AU33618" s="690"/>
    </row>
    <row r="33619" spans="46:47">
      <c r="AT33619" s="690"/>
      <c r="AU33619" s="690"/>
    </row>
    <row r="33620" spans="46:47">
      <c r="AT33620" s="690"/>
      <c r="AU33620" s="690"/>
    </row>
    <row r="33621" spans="46:47">
      <c r="AT33621" s="690"/>
      <c r="AU33621" s="690"/>
    </row>
    <row r="33622" spans="46:47">
      <c r="AT33622" s="690"/>
      <c r="AU33622" s="690"/>
    </row>
    <row r="33623" spans="46:47">
      <c r="AT33623" s="690"/>
      <c r="AU33623" s="690"/>
    </row>
    <row r="33624" spans="46:47">
      <c r="AT33624" s="690"/>
      <c r="AU33624" s="690"/>
    </row>
    <row r="33625" spans="46:47">
      <c r="AT33625" s="690"/>
      <c r="AU33625" s="690"/>
    </row>
    <row r="33626" spans="46:47">
      <c r="AT33626" s="690"/>
      <c r="AU33626" s="690"/>
    </row>
    <row r="33627" spans="46:47">
      <c r="AT33627" s="690"/>
      <c r="AU33627" s="690"/>
    </row>
    <row r="33628" spans="46:47">
      <c r="AT33628" s="690"/>
      <c r="AU33628" s="690"/>
    </row>
    <row r="33629" spans="46:47">
      <c r="AT33629" s="690"/>
      <c r="AU33629" s="690"/>
    </row>
    <row r="33630" spans="46:47">
      <c r="AT33630" s="690"/>
      <c r="AU33630" s="690"/>
    </row>
    <row r="33631" spans="46:47">
      <c r="AT33631" s="690"/>
      <c r="AU33631" s="690"/>
    </row>
    <row r="33632" spans="46:47">
      <c r="AT33632" s="690"/>
      <c r="AU33632" s="690"/>
    </row>
    <row r="33633" spans="46:47">
      <c r="AT33633" s="690"/>
      <c r="AU33633" s="690"/>
    </row>
    <row r="33634" spans="46:47">
      <c r="AT33634" s="690"/>
      <c r="AU33634" s="690"/>
    </row>
    <row r="33635" spans="46:47">
      <c r="AT33635" s="690"/>
      <c r="AU33635" s="690"/>
    </row>
    <row r="33636" spans="46:47">
      <c r="AT33636" s="690"/>
      <c r="AU33636" s="690"/>
    </row>
    <row r="33637" spans="46:47">
      <c r="AT33637" s="690"/>
      <c r="AU33637" s="690"/>
    </row>
    <row r="33638" spans="46:47">
      <c r="AT33638" s="690"/>
      <c r="AU33638" s="690"/>
    </row>
    <row r="33639" spans="46:47">
      <c r="AT33639" s="690"/>
      <c r="AU33639" s="690"/>
    </row>
    <row r="33640" spans="46:47">
      <c r="AT33640" s="690"/>
      <c r="AU33640" s="690"/>
    </row>
    <row r="33641" spans="46:47">
      <c r="AT33641" s="690"/>
      <c r="AU33641" s="690"/>
    </row>
    <row r="33642" spans="46:47">
      <c r="AT33642" s="690"/>
      <c r="AU33642" s="690"/>
    </row>
    <row r="33643" spans="46:47">
      <c r="AT33643" s="690"/>
      <c r="AU33643" s="690"/>
    </row>
    <row r="33644" spans="46:47">
      <c r="AT33644" s="690"/>
      <c r="AU33644" s="690"/>
    </row>
    <row r="33645" spans="46:47">
      <c r="AT33645" s="690"/>
      <c r="AU33645" s="690"/>
    </row>
    <row r="33646" spans="46:47">
      <c r="AT33646" s="690"/>
      <c r="AU33646" s="690"/>
    </row>
    <row r="33647" spans="46:47">
      <c r="AT33647" s="690"/>
      <c r="AU33647" s="690"/>
    </row>
    <row r="33648" spans="46:47">
      <c r="AT33648" s="690"/>
      <c r="AU33648" s="690"/>
    </row>
    <row r="33649" spans="46:47">
      <c r="AT33649" s="690"/>
      <c r="AU33649" s="690"/>
    </row>
    <row r="33650" spans="46:47">
      <c r="AT33650" s="690"/>
      <c r="AU33650" s="690"/>
    </row>
    <row r="33651" spans="46:47">
      <c r="AT33651" s="690"/>
      <c r="AU33651" s="690"/>
    </row>
    <row r="33652" spans="46:47">
      <c r="AT33652" s="690"/>
      <c r="AU33652" s="690"/>
    </row>
    <row r="33653" spans="46:47">
      <c r="AT33653" s="690"/>
      <c r="AU33653" s="690"/>
    </row>
    <row r="33654" spans="46:47">
      <c r="AT33654" s="690"/>
      <c r="AU33654" s="690"/>
    </row>
    <row r="33655" spans="46:47">
      <c r="AT33655" s="690"/>
      <c r="AU33655" s="690"/>
    </row>
    <row r="33656" spans="46:47">
      <c r="AT33656" s="690"/>
      <c r="AU33656" s="690"/>
    </row>
    <row r="33657" spans="46:47">
      <c r="AT33657" s="690"/>
      <c r="AU33657" s="690"/>
    </row>
    <row r="33658" spans="46:47">
      <c r="AT33658" s="690"/>
      <c r="AU33658" s="690"/>
    </row>
    <row r="33659" spans="46:47">
      <c r="AT33659" s="690"/>
      <c r="AU33659" s="690"/>
    </row>
    <row r="33660" spans="46:47">
      <c r="AT33660" s="690"/>
      <c r="AU33660" s="690"/>
    </row>
    <row r="33661" spans="46:47">
      <c r="AT33661" s="690"/>
      <c r="AU33661" s="690"/>
    </row>
    <row r="33662" spans="46:47">
      <c r="AT33662" s="690"/>
      <c r="AU33662" s="690"/>
    </row>
    <row r="33663" spans="46:47">
      <c r="AT33663" s="690"/>
      <c r="AU33663" s="690"/>
    </row>
    <row r="33664" spans="46:47">
      <c r="AT33664" s="690"/>
      <c r="AU33664" s="690"/>
    </row>
    <row r="33665" spans="46:47">
      <c r="AT33665" s="690"/>
      <c r="AU33665" s="690"/>
    </row>
    <row r="33666" spans="46:47">
      <c r="AT33666" s="690"/>
      <c r="AU33666" s="690"/>
    </row>
    <row r="33667" spans="46:47">
      <c r="AT33667" s="690"/>
      <c r="AU33667" s="690"/>
    </row>
    <row r="33668" spans="46:47">
      <c r="AT33668" s="690"/>
      <c r="AU33668" s="690"/>
    </row>
    <row r="33669" spans="46:47">
      <c r="AT33669" s="690"/>
      <c r="AU33669" s="690"/>
    </row>
    <row r="33670" spans="46:47">
      <c r="AT33670" s="690"/>
      <c r="AU33670" s="690"/>
    </row>
    <row r="33671" spans="46:47">
      <c r="AT33671" s="690"/>
      <c r="AU33671" s="690"/>
    </row>
    <row r="33672" spans="46:47">
      <c r="AT33672" s="690"/>
      <c r="AU33672" s="690"/>
    </row>
    <row r="33673" spans="46:47">
      <c r="AT33673" s="690"/>
      <c r="AU33673" s="690"/>
    </row>
    <row r="33674" spans="46:47">
      <c r="AT33674" s="690"/>
      <c r="AU33674" s="690"/>
    </row>
    <row r="33675" spans="46:47">
      <c r="AT33675" s="690"/>
      <c r="AU33675" s="690"/>
    </row>
    <row r="33676" spans="46:47">
      <c r="AT33676" s="690"/>
      <c r="AU33676" s="690"/>
    </row>
    <row r="33677" spans="46:47">
      <c r="AT33677" s="690"/>
      <c r="AU33677" s="690"/>
    </row>
    <row r="33678" spans="46:47">
      <c r="AT33678" s="690"/>
      <c r="AU33678" s="690"/>
    </row>
    <row r="33679" spans="46:47">
      <c r="AT33679" s="690"/>
      <c r="AU33679" s="690"/>
    </row>
    <row r="33680" spans="46:47">
      <c r="AT33680" s="690"/>
      <c r="AU33680" s="690"/>
    </row>
    <row r="33681" spans="46:47">
      <c r="AT33681" s="690"/>
      <c r="AU33681" s="690"/>
    </row>
    <row r="33682" spans="46:47">
      <c r="AT33682" s="690"/>
      <c r="AU33682" s="690"/>
    </row>
    <row r="33683" spans="46:47">
      <c r="AT33683" s="690"/>
      <c r="AU33683" s="690"/>
    </row>
    <row r="33684" spans="46:47">
      <c r="AT33684" s="690"/>
      <c r="AU33684" s="690"/>
    </row>
    <row r="33685" spans="46:47">
      <c r="AT33685" s="690"/>
      <c r="AU33685" s="690"/>
    </row>
    <row r="33686" spans="46:47">
      <c r="AT33686" s="690"/>
      <c r="AU33686" s="690"/>
    </row>
    <row r="33687" spans="46:47">
      <c r="AT33687" s="690"/>
      <c r="AU33687" s="690"/>
    </row>
    <row r="33688" spans="46:47">
      <c r="AT33688" s="690"/>
      <c r="AU33688" s="690"/>
    </row>
    <row r="33689" spans="46:47">
      <c r="AT33689" s="690"/>
      <c r="AU33689" s="690"/>
    </row>
    <row r="33690" spans="46:47">
      <c r="AT33690" s="690"/>
      <c r="AU33690" s="690"/>
    </row>
    <row r="33691" spans="46:47">
      <c r="AT33691" s="690"/>
      <c r="AU33691" s="690"/>
    </row>
    <row r="33692" spans="46:47">
      <c r="AT33692" s="690"/>
      <c r="AU33692" s="690"/>
    </row>
    <row r="33693" spans="46:47">
      <c r="AT33693" s="690"/>
      <c r="AU33693" s="690"/>
    </row>
    <row r="33694" spans="46:47">
      <c r="AT33694" s="690"/>
      <c r="AU33694" s="690"/>
    </row>
    <row r="33695" spans="46:47">
      <c r="AT33695" s="690"/>
      <c r="AU33695" s="690"/>
    </row>
    <row r="33696" spans="46:47">
      <c r="AT33696" s="690"/>
      <c r="AU33696" s="690"/>
    </row>
    <row r="33697" spans="46:47">
      <c r="AT33697" s="690"/>
      <c r="AU33697" s="690"/>
    </row>
    <row r="33698" spans="46:47">
      <c r="AT33698" s="690"/>
      <c r="AU33698" s="690"/>
    </row>
    <row r="33699" spans="46:47">
      <c r="AT33699" s="690"/>
      <c r="AU33699" s="690"/>
    </row>
    <row r="33700" spans="46:47">
      <c r="AT33700" s="690"/>
      <c r="AU33700" s="690"/>
    </row>
    <row r="33701" spans="46:47">
      <c r="AT33701" s="690"/>
      <c r="AU33701" s="690"/>
    </row>
    <row r="33702" spans="46:47">
      <c r="AT33702" s="690"/>
      <c r="AU33702" s="690"/>
    </row>
    <row r="33703" spans="46:47">
      <c r="AT33703" s="690"/>
      <c r="AU33703" s="690"/>
    </row>
    <row r="33704" spans="46:47">
      <c r="AT33704" s="690"/>
      <c r="AU33704" s="690"/>
    </row>
    <row r="33705" spans="46:47">
      <c r="AT33705" s="690"/>
      <c r="AU33705" s="690"/>
    </row>
    <row r="33706" spans="46:47">
      <c r="AT33706" s="690"/>
      <c r="AU33706" s="690"/>
    </row>
    <row r="33707" spans="46:47">
      <c r="AT33707" s="690"/>
      <c r="AU33707" s="690"/>
    </row>
    <row r="33708" spans="46:47">
      <c r="AT33708" s="690"/>
      <c r="AU33708" s="690"/>
    </row>
    <row r="33709" spans="46:47">
      <c r="AT33709" s="690"/>
      <c r="AU33709" s="690"/>
    </row>
    <row r="33710" spans="46:47">
      <c r="AT33710" s="690"/>
      <c r="AU33710" s="690"/>
    </row>
    <row r="33711" spans="46:47">
      <c r="AT33711" s="690"/>
      <c r="AU33711" s="690"/>
    </row>
    <row r="33712" spans="46:47">
      <c r="AT33712" s="690"/>
      <c r="AU33712" s="690"/>
    </row>
    <row r="33713" spans="46:47">
      <c r="AT33713" s="690"/>
      <c r="AU33713" s="690"/>
    </row>
    <row r="33714" spans="46:47">
      <c r="AT33714" s="690"/>
      <c r="AU33714" s="690"/>
    </row>
    <row r="33715" spans="46:47">
      <c r="AT33715" s="690"/>
      <c r="AU33715" s="690"/>
    </row>
    <row r="33716" spans="46:47">
      <c r="AT33716" s="690"/>
      <c r="AU33716" s="690"/>
    </row>
    <row r="33717" spans="46:47">
      <c r="AT33717" s="690"/>
      <c r="AU33717" s="690"/>
    </row>
    <row r="33718" spans="46:47">
      <c r="AT33718" s="690"/>
      <c r="AU33718" s="690"/>
    </row>
    <row r="33719" spans="46:47">
      <c r="AT33719" s="690"/>
      <c r="AU33719" s="690"/>
    </row>
    <row r="33720" spans="46:47">
      <c r="AT33720" s="690"/>
      <c r="AU33720" s="690"/>
    </row>
    <row r="33721" spans="46:47">
      <c r="AT33721" s="690"/>
      <c r="AU33721" s="690"/>
    </row>
    <row r="33722" spans="46:47">
      <c r="AT33722" s="690"/>
      <c r="AU33722" s="690"/>
    </row>
    <row r="33723" spans="46:47">
      <c r="AT33723" s="690"/>
      <c r="AU33723" s="690"/>
    </row>
    <row r="33724" spans="46:47">
      <c r="AT33724" s="690"/>
      <c r="AU33724" s="690"/>
    </row>
    <row r="33725" spans="46:47">
      <c r="AT33725" s="690"/>
      <c r="AU33725" s="690"/>
    </row>
    <row r="33726" spans="46:47">
      <c r="AT33726" s="690"/>
      <c r="AU33726" s="690"/>
    </row>
    <row r="33727" spans="46:47">
      <c r="AT33727" s="690"/>
      <c r="AU33727" s="690"/>
    </row>
    <row r="33728" spans="46:47">
      <c r="AT33728" s="690"/>
      <c r="AU33728" s="690"/>
    </row>
    <row r="33729" spans="46:47">
      <c r="AT33729" s="690"/>
      <c r="AU33729" s="690"/>
    </row>
    <row r="33730" spans="46:47">
      <c r="AT33730" s="690"/>
      <c r="AU33730" s="690"/>
    </row>
    <row r="33731" spans="46:47">
      <c r="AT33731" s="690"/>
      <c r="AU33731" s="690"/>
    </row>
    <row r="33732" spans="46:47">
      <c r="AT33732" s="690"/>
      <c r="AU33732" s="690"/>
    </row>
    <row r="33733" spans="46:47">
      <c r="AT33733" s="690"/>
      <c r="AU33733" s="690"/>
    </row>
    <row r="33734" spans="46:47">
      <c r="AT33734" s="690"/>
      <c r="AU33734" s="690"/>
    </row>
    <row r="33735" spans="46:47">
      <c r="AT33735" s="690"/>
      <c r="AU33735" s="690"/>
    </row>
    <row r="33736" spans="46:47">
      <c r="AT33736" s="690"/>
      <c r="AU33736" s="690"/>
    </row>
    <row r="33737" spans="46:47">
      <c r="AT33737" s="690"/>
      <c r="AU33737" s="690"/>
    </row>
    <row r="33738" spans="46:47">
      <c r="AT33738" s="690"/>
      <c r="AU33738" s="690"/>
    </row>
    <row r="33739" spans="46:47">
      <c r="AT33739" s="690"/>
      <c r="AU33739" s="690"/>
    </row>
    <row r="33740" spans="46:47">
      <c r="AT33740" s="690"/>
      <c r="AU33740" s="690"/>
    </row>
    <row r="33741" spans="46:47">
      <c r="AT33741" s="690"/>
      <c r="AU33741" s="690"/>
    </row>
    <row r="33742" spans="46:47">
      <c r="AT33742" s="690"/>
      <c r="AU33742" s="690"/>
    </row>
    <row r="33743" spans="46:47">
      <c r="AT33743" s="690"/>
      <c r="AU33743" s="690"/>
    </row>
    <row r="33744" spans="46:47">
      <c r="AT33744" s="690"/>
      <c r="AU33744" s="690"/>
    </row>
    <row r="33745" spans="46:47">
      <c r="AT33745" s="690"/>
      <c r="AU33745" s="690"/>
    </row>
    <row r="33746" spans="46:47">
      <c r="AT33746" s="690"/>
      <c r="AU33746" s="690"/>
    </row>
    <row r="33747" spans="46:47">
      <c r="AT33747" s="690"/>
      <c r="AU33747" s="690"/>
    </row>
    <row r="33748" spans="46:47">
      <c r="AT33748" s="690"/>
      <c r="AU33748" s="690"/>
    </row>
    <row r="33749" spans="46:47">
      <c r="AT33749" s="690"/>
      <c r="AU33749" s="690"/>
    </row>
    <row r="33750" spans="46:47">
      <c r="AT33750" s="690"/>
      <c r="AU33750" s="690"/>
    </row>
    <row r="33751" spans="46:47">
      <c r="AT33751" s="690"/>
      <c r="AU33751" s="690"/>
    </row>
    <row r="33752" spans="46:47">
      <c r="AT33752" s="690"/>
      <c r="AU33752" s="690"/>
    </row>
    <row r="33753" spans="46:47">
      <c r="AT33753" s="690"/>
      <c r="AU33753" s="690"/>
    </row>
    <row r="33754" spans="46:47">
      <c r="AT33754" s="690"/>
      <c r="AU33754" s="690"/>
    </row>
    <row r="33755" spans="46:47">
      <c r="AT33755" s="690"/>
      <c r="AU33755" s="690"/>
    </row>
    <row r="33756" spans="46:47">
      <c r="AT33756" s="690"/>
      <c r="AU33756" s="690"/>
    </row>
    <row r="33757" spans="46:47">
      <c r="AT33757" s="690"/>
      <c r="AU33757" s="690"/>
    </row>
    <row r="33758" spans="46:47">
      <c r="AT33758" s="690"/>
      <c r="AU33758" s="690"/>
    </row>
    <row r="33759" spans="46:47">
      <c r="AT33759" s="690"/>
      <c r="AU33759" s="690"/>
    </row>
    <row r="33760" spans="46:47">
      <c r="AT33760" s="690"/>
      <c r="AU33760" s="690"/>
    </row>
    <row r="33761" spans="46:47">
      <c r="AT33761" s="690"/>
      <c r="AU33761" s="690"/>
    </row>
    <row r="33762" spans="46:47">
      <c r="AT33762" s="690"/>
      <c r="AU33762" s="690"/>
    </row>
    <row r="33763" spans="46:47">
      <c r="AT33763" s="690"/>
      <c r="AU33763" s="690"/>
    </row>
    <row r="33764" spans="46:47">
      <c r="AT33764" s="690"/>
      <c r="AU33764" s="690"/>
    </row>
    <row r="33765" spans="46:47">
      <c r="AT33765" s="690"/>
      <c r="AU33765" s="690"/>
    </row>
    <row r="33766" spans="46:47">
      <c r="AT33766" s="690"/>
      <c r="AU33766" s="690"/>
    </row>
    <row r="33767" spans="46:47">
      <c r="AT33767" s="690"/>
      <c r="AU33767" s="690"/>
    </row>
    <row r="33768" spans="46:47">
      <c r="AT33768" s="690"/>
      <c r="AU33768" s="690"/>
    </row>
    <row r="33769" spans="46:47">
      <c r="AT33769" s="690"/>
      <c r="AU33769" s="690"/>
    </row>
    <row r="33770" spans="46:47">
      <c r="AT33770" s="690"/>
      <c r="AU33770" s="690"/>
    </row>
    <row r="33771" spans="46:47">
      <c r="AT33771" s="690"/>
      <c r="AU33771" s="690"/>
    </row>
    <row r="33772" spans="46:47">
      <c r="AT33772" s="690"/>
      <c r="AU33772" s="690"/>
    </row>
    <row r="33773" spans="46:47">
      <c r="AT33773" s="690"/>
      <c r="AU33773" s="690"/>
    </row>
    <row r="33774" spans="46:47">
      <c r="AT33774" s="690"/>
      <c r="AU33774" s="690"/>
    </row>
    <row r="33775" spans="46:47">
      <c r="AT33775" s="690"/>
      <c r="AU33775" s="690"/>
    </row>
    <row r="33776" spans="46:47">
      <c r="AT33776" s="690"/>
      <c r="AU33776" s="690"/>
    </row>
    <row r="33777" spans="46:47">
      <c r="AT33777" s="690"/>
      <c r="AU33777" s="690"/>
    </row>
    <row r="33778" spans="46:47">
      <c r="AT33778" s="690"/>
      <c r="AU33778" s="690"/>
    </row>
    <row r="33779" spans="46:47">
      <c r="AT33779" s="690"/>
      <c r="AU33779" s="690"/>
    </row>
    <row r="33780" spans="46:47">
      <c r="AT33780" s="690"/>
      <c r="AU33780" s="690"/>
    </row>
    <row r="33781" spans="46:47">
      <c r="AT33781" s="690"/>
      <c r="AU33781" s="690"/>
    </row>
    <row r="33782" spans="46:47">
      <c r="AT33782" s="690"/>
      <c r="AU33782" s="690"/>
    </row>
    <row r="33783" spans="46:47">
      <c r="AT33783" s="690"/>
      <c r="AU33783" s="690"/>
    </row>
    <row r="33784" spans="46:47">
      <c r="AT33784" s="690"/>
      <c r="AU33784" s="690"/>
    </row>
    <row r="33785" spans="46:47">
      <c r="AT33785" s="690"/>
      <c r="AU33785" s="690"/>
    </row>
    <row r="33786" spans="46:47">
      <c r="AT33786" s="690"/>
      <c r="AU33786" s="690"/>
    </row>
    <row r="33787" spans="46:47">
      <c r="AT33787" s="690"/>
      <c r="AU33787" s="690"/>
    </row>
    <row r="33788" spans="46:47">
      <c r="AT33788" s="690"/>
      <c r="AU33788" s="690"/>
    </row>
    <row r="33789" spans="46:47">
      <c r="AT33789" s="690"/>
      <c r="AU33789" s="690"/>
    </row>
    <row r="33790" spans="46:47">
      <c r="AT33790" s="690"/>
      <c r="AU33790" s="690"/>
    </row>
    <row r="33791" spans="46:47">
      <c r="AT33791" s="690"/>
      <c r="AU33791" s="690"/>
    </row>
    <row r="33792" spans="46:47">
      <c r="AT33792" s="690"/>
      <c r="AU33792" s="690"/>
    </row>
    <row r="33793" spans="46:47">
      <c r="AT33793" s="690"/>
      <c r="AU33793" s="690"/>
    </row>
    <row r="33794" spans="46:47">
      <c r="AT33794" s="690"/>
      <c r="AU33794" s="690"/>
    </row>
    <row r="33795" spans="46:47">
      <c r="AT33795" s="690"/>
      <c r="AU33795" s="690"/>
    </row>
    <row r="33796" spans="46:47">
      <c r="AT33796" s="690"/>
      <c r="AU33796" s="690"/>
    </row>
    <row r="33797" spans="46:47">
      <c r="AT33797" s="690"/>
      <c r="AU33797" s="690"/>
    </row>
    <row r="33798" spans="46:47">
      <c r="AT33798" s="690"/>
      <c r="AU33798" s="690"/>
    </row>
    <row r="33799" spans="46:47">
      <c r="AT33799" s="690"/>
      <c r="AU33799" s="690"/>
    </row>
    <row r="33800" spans="46:47">
      <c r="AT33800" s="690"/>
      <c r="AU33800" s="690"/>
    </row>
    <row r="33801" spans="46:47">
      <c r="AT33801" s="690"/>
      <c r="AU33801" s="690"/>
    </row>
    <row r="33802" spans="46:47">
      <c r="AT33802" s="690"/>
      <c r="AU33802" s="690"/>
    </row>
    <row r="33803" spans="46:47">
      <c r="AT33803" s="690"/>
      <c r="AU33803" s="690"/>
    </row>
    <row r="33804" spans="46:47">
      <c r="AT33804" s="690"/>
      <c r="AU33804" s="690"/>
    </row>
    <row r="33805" spans="46:47">
      <c r="AT33805" s="690"/>
      <c r="AU33805" s="690"/>
    </row>
    <row r="33806" spans="46:47">
      <c r="AT33806" s="690"/>
      <c r="AU33806" s="690"/>
    </row>
    <row r="33807" spans="46:47">
      <c r="AT33807" s="690"/>
      <c r="AU33807" s="690"/>
    </row>
    <row r="33808" spans="46:47">
      <c r="AT33808" s="690"/>
      <c r="AU33808" s="690"/>
    </row>
    <row r="33809" spans="46:47">
      <c r="AT33809" s="690"/>
      <c r="AU33809" s="690"/>
    </row>
    <row r="33810" spans="46:47">
      <c r="AT33810" s="690"/>
      <c r="AU33810" s="690"/>
    </row>
    <row r="33811" spans="46:47">
      <c r="AT33811" s="690"/>
      <c r="AU33811" s="690"/>
    </row>
    <row r="33812" spans="46:47">
      <c r="AT33812" s="690"/>
      <c r="AU33812" s="690"/>
    </row>
    <row r="33813" spans="46:47">
      <c r="AT33813" s="690"/>
      <c r="AU33813" s="690"/>
    </row>
    <row r="33814" spans="46:47">
      <c r="AT33814" s="690"/>
      <c r="AU33814" s="690"/>
    </row>
    <row r="33815" spans="46:47">
      <c r="AT33815" s="690"/>
      <c r="AU33815" s="690"/>
    </row>
    <row r="33816" spans="46:47">
      <c r="AT33816" s="690"/>
      <c r="AU33816" s="690"/>
    </row>
    <row r="33817" spans="46:47">
      <c r="AT33817" s="690"/>
      <c r="AU33817" s="690"/>
    </row>
    <row r="33818" spans="46:47">
      <c r="AT33818" s="690"/>
      <c r="AU33818" s="690"/>
    </row>
    <row r="33819" spans="46:47">
      <c r="AT33819" s="690"/>
      <c r="AU33819" s="690"/>
    </row>
    <row r="33820" spans="46:47">
      <c r="AT33820" s="690"/>
      <c r="AU33820" s="690"/>
    </row>
    <row r="33821" spans="46:47">
      <c r="AT33821" s="690"/>
      <c r="AU33821" s="690"/>
    </row>
    <row r="33822" spans="46:47">
      <c r="AT33822" s="690"/>
      <c r="AU33822" s="690"/>
    </row>
    <row r="33823" spans="46:47">
      <c r="AT33823" s="690"/>
      <c r="AU33823" s="690"/>
    </row>
    <row r="33824" spans="46:47">
      <c r="AT33824" s="690"/>
      <c r="AU33824" s="690"/>
    </row>
    <row r="33825" spans="46:47">
      <c r="AT33825" s="690"/>
      <c r="AU33825" s="690"/>
    </row>
    <row r="33826" spans="46:47">
      <c r="AT33826" s="690"/>
      <c r="AU33826" s="690"/>
    </row>
    <row r="33827" spans="46:47">
      <c r="AT33827" s="690"/>
      <c r="AU33827" s="690"/>
    </row>
    <row r="33828" spans="46:47">
      <c r="AT33828" s="690"/>
      <c r="AU33828" s="690"/>
    </row>
    <row r="33829" spans="46:47">
      <c r="AT33829" s="690"/>
      <c r="AU33829" s="690"/>
    </row>
    <row r="33830" spans="46:47">
      <c r="AT33830" s="690"/>
      <c r="AU33830" s="690"/>
    </row>
    <row r="33831" spans="46:47">
      <c r="AT33831" s="690"/>
      <c r="AU33831" s="690"/>
    </row>
    <row r="33832" spans="46:47">
      <c r="AT33832" s="690"/>
      <c r="AU33832" s="690"/>
    </row>
    <row r="33833" spans="46:47">
      <c r="AT33833" s="690"/>
      <c r="AU33833" s="690"/>
    </row>
    <row r="33834" spans="46:47">
      <c r="AT33834" s="690"/>
      <c r="AU33834" s="690"/>
    </row>
    <row r="33835" spans="46:47">
      <c r="AT33835" s="690"/>
      <c r="AU33835" s="690"/>
    </row>
    <row r="33836" spans="46:47">
      <c r="AT33836" s="690"/>
      <c r="AU33836" s="690"/>
    </row>
    <row r="33837" spans="46:47">
      <c r="AT33837" s="690"/>
      <c r="AU33837" s="690"/>
    </row>
    <row r="33838" spans="46:47">
      <c r="AT33838" s="690"/>
      <c r="AU33838" s="690"/>
    </row>
    <row r="33839" spans="46:47">
      <c r="AT33839" s="690"/>
      <c r="AU33839" s="690"/>
    </row>
    <row r="33840" spans="46:47">
      <c r="AT33840" s="690"/>
      <c r="AU33840" s="690"/>
    </row>
    <row r="33841" spans="46:47">
      <c r="AT33841" s="690"/>
      <c r="AU33841" s="690"/>
    </row>
    <row r="33842" spans="46:47">
      <c r="AT33842" s="690"/>
      <c r="AU33842" s="690"/>
    </row>
    <row r="33843" spans="46:47">
      <c r="AT33843" s="690"/>
      <c r="AU33843" s="690"/>
    </row>
    <row r="33844" spans="46:47">
      <c r="AT33844" s="690"/>
      <c r="AU33844" s="690"/>
    </row>
    <row r="33845" spans="46:47">
      <c r="AT33845" s="690"/>
      <c r="AU33845" s="690"/>
    </row>
    <row r="33846" spans="46:47">
      <c r="AT33846" s="690"/>
      <c r="AU33846" s="690"/>
    </row>
    <row r="33847" spans="46:47">
      <c r="AT33847" s="690"/>
      <c r="AU33847" s="690"/>
    </row>
    <row r="33848" spans="46:47">
      <c r="AT33848" s="690"/>
      <c r="AU33848" s="690"/>
    </row>
    <row r="33849" spans="46:47">
      <c r="AT33849" s="690"/>
      <c r="AU33849" s="690"/>
    </row>
    <row r="33850" spans="46:47">
      <c r="AT33850" s="690"/>
      <c r="AU33850" s="690"/>
    </row>
    <row r="33851" spans="46:47">
      <c r="AT33851" s="690"/>
      <c r="AU33851" s="690"/>
    </row>
    <row r="33852" spans="46:47">
      <c r="AT33852" s="690"/>
      <c r="AU33852" s="690"/>
    </row>
    <row r="33853" spans="46:47">
      <c r="AT33853" s="690"/>
      <c r="AU33853" s="690"/>
    </row>
    <row r="33854" spans="46:47">
      <c r="AT33854" s="690"/>
      <c r="AU33854" s="690"/>
    </row>
    <row r="33855" spans="46:47">
      <c r="AT33855" s="690"/>
      <c r="AU33855" s="690"/>
    </row>
    <row r="33856" spans="46:47">
      <c r="AT33856" s="690"/>
      <c r="AU33856" s="690"/>
    </row>
    <row r="33857" spans="46:47">
      <c r="AT33857" s="690"/>
      <c r="AU33857" s="690"/>
    </row>
    <row r="33858" spans="46:47">
      <c r="AT33858" s="690"/>
      <c r="AU33858" s="690"/>
    </row>
    <row r="33859" spans="46:47">
      <c r="AT33859" s="690"/>
      <c r="AU33859" s="690"/>
    </row>
    <row r="33860" spans="46:47">
      <c r="AT33860" s="690"/>
      <c r="AU33860" s="690"/>
    </row>
    <row r="33861" spans="46:47">
      <c r="AT33861" s="690"/>
      <c r="AU33861" s="690"/>
    </row>
    <row r="33862" spans="46:47">
      <c r="AT33862" s="690"/>
      <c r="AU33862" s="690"/>
    </row>
    <row r="33863" spans="46:47">
      <c r="AT33863" s="690"/>
      <c r="AU33863" s="690"/>
    </row>
    <row r="33864" spans="46:47">
      <c r="AT33864" s="690"/>
      <c r="AU33864" s="690"/>
    </row>
    <row r="33865" spans="46:47">
      <c r="AT33865" s="690"/>
      <c r="AU33865" s="690"/>
    </row>
    <row r="33866" spans="46:47">
      <c r="AT33866" s="690"/>
      <c r="AU33866" s="690"/>
    </row>
    <row r="33867" spans="46:47">
      <c r="AT33867" s="690"/>
      <c r="AU33867" s="690"/>
    </row>
    <row r="33868" spans="46:47">
      <c r="AT33868" s="690"/>
      <c r="AU33868" s="690"/>
    </row>
    <row r="33869" spans="46:47">
      <c r="AT33869" s="690"/>
      <c r="AU33869" s="690"/>
    </row>
    <row r="33870" spans="46:47">
      <c r="AT33870" s="690"/>
      <c r="AU33870" s="690"/>
    </row>
    <row r="33871" spans="46:47">
      <c r="AT33871" s="690"/>
      <c r="AU33871" s="690"/>
    </row>
    <row r="33872" spans="46:47">
      <c r="AT33872" s="690"/>
      <c r="AU33872" s="690"/>
    </row>
    <row r="33873" spans="46:47">
      <c r="AT33873" s="690"/>
      <c r="AU33873" s="690"/>
    </row>
    <row r="33874" spans="46:47">
      <c r="AT33874" s="690"/>
      <c r="AU33874" s="690"/>
    </row>
    <row r="33875" spans="46:47">
      <c r="AT33875" s="690"/>
      <c r="AU33875" s="690"/>
    </row>
    <row r="33876" spans="46:47">
      <c r="AT33876" s="690"/>
      <c r="AU33876" s="690"/>
    </row>
    <row r="33877" spans="46:47">
      <c r="AT33877" s="690"/>
      <c r="AU33877" s="690"/>
    </row>
    <row r="33878" spans="46:47">
      <c r="AT33878" s="690"/>
      <c r="AU33878" s="690"/>
    </row>
    <row r="33879" spans="46:47">
      <c r="AT33879" s="690"/>
      <c r="AU33879" s="690"/>
    </row>
    <row r="33880" spans="46:47">
      <c r="AT33880" s="690"/>
      <c r="AU33880" s="690"/>
    </row>
    <row r="33881" spans="46:47">
      <c r="AT33881" s="690"/>
      <c r="AU33881" s="690"/>
    </row>
    <row r="33882" spans="46:47">
      <c r="AT33882" s="690"/>
      <c r="AU33882" s="690"/>
    </row>
    <row r="33883" spans="46:47">
      <c r="AT33883" s="690"/>
      <c r="AU33883" s="690"/>
    </row>
    <row r="33884" spans="46:47">
      <c r="AT33884" s="690"/>
      <c r="AU33884" s="690"/>
    </row>
    <row r="33885" spans="46:47">
      <c r="AT33885" s="690"/>
      <c r="AU33885" s="690"/>
    </row>
    <row r="33886" spans="46:47">
      <c r="AT33886" s="690"/>
      <c r="AU33886" s="690"/>
    </row>
    <row r="33887" spans="46:47">
      <c r="AT33887" s="690"/>
      <c r="AU33887" s="690"/>
    </row>
    <row r="33888" spans="46:47">
      <c r="AT33888" s="690"/>
      <c r="AU33888" s="690"/>
    </row>
    <row r="33889" spans="46:47">
      <c r="AT33889" s="690"/>
      <c r="AU33889" s="690"/>
    </row>
    <row r="33890" spans="46:47">
      <c r="AT33890" s="690"/>
      <c r="AU33890" s="690"/>
    </row>
    <row r="33891" spans="46:47">
      <c r="AT33891" s="690"/>
      <c r="AU33891" s="690"/>
    </row>
    <row r="33892" spans="46:47">
      <c r="AT33892" s="690"/>
      <c r="AU33892" s="690"/>
    </row>
    <row r="33893" spans="46:47">
      <c r="AT33893" s="690"/>
      <c r="AU33893" s="690"/>
    </row>
    <row r="33894" spans="46:47">
      <c r="AT33894" s="690"/>
      <c r="AU33894" s="690"/>
    </row>
    <row r="33895" spans="46:47">
      <c r="AT33895" s="690"/>
      <c r="AU33895" s="690"/>
    </row>
    <row r="33896" spans="46:47">
      <c r="AT33896" s="690"/>
      <c r="AU33896" s="690"/>
    </row>
    <row r="33897" spans="46:47">
      <c r="AT33897" s="690"/>
      <c r="AU33897" s="690"/>
    </row>
    <row r="33898" spans="46:47">
      <c r="AT33898" s="690"/>
      <c r="AU33898" s="690"/>
    </row>
    <row r="33899" spans="46:47">
      <c r="AT33899" s="690"/>
      <c r="AU33899" s="690"/>
    </row>
    <row r="33900" spans="46:47">
      <c r="AT33900" s="690"/>
      <c r="AU33900" s="690"/>
    </row>
    <row r="33901" spans="46:47">
      <c r="AT33901" s="690"/>
      <c r="AU33901" s="690"/>
    </row>
    <row r="33902" spans="46:47">
      <c r="AT33902" s="690"/>
      <c r="AU33902" s="690"/>
    </row>
    <row r="33903" spans="46:47">
      <c r="AT33903" s="690"/>
      <c r="AU33903" s="690"/>
    </row>
    <row r="33904" spans="46:47">
      <c r="AT33904" s="690"/>
      <c r="AU33904" s="690"/>
    </row>
    <row r="33905" spans="46:47">
      <c r="AT33905" s="690"/>
      <c r="AU33905" s="690"/>
    </row>
    <row r="33906" spans="46:47">
      <c r="AT33906" s="690"/>
      <c r="AU33906" s="690"/>
    </row>
    <row r="33907" spans="46:47">
      <c r="AT33907" s="690"/>
      <c r="AU33907" s="690"/>
    </row>
    <row r="33908" spans="46:47">
      <c r="AT33908" s="690"/>
      <c r="AU33908" s="690"/>
    </row>
    <row r="33909" spans="46:47">
      <c r="AT33909" s="690"/>
      <c r="AU33909" s="690"/>
    </row>
    <row r="33910" spans="46:47">
      <c r="AT33910" s="690"/>
      <c r="AU33910" s="690"/>
    </row>
    <row r="33911" spans="46:47">
      <c r="AT33911" s="690"/>
      <c r="AU33911" s="690"/>
    </row>
    <row r="33912" spans="46:47">
      <c r="AT33912" s="690"/>
      <c r="AU33912" s="690"/>
    </row>
    <row r="33913" spans="46:47">
      <c r="AT33913" s="690"/>
      <c r="AU33913" s="690"/>
    </row>
    <row r="33914" spans="46:47">
      <c r="AT33914" s="690"/>
      <c r="AU33914" s="690"/>
    </row>
    <row r="33915" spans="46:47">
      <c r="AT33915" s="690"/>
      <c r="AU33915" s="690"/>
    </row>
    <row r="33916" spans="46:47">
      <c r="AT33916" s="690"/>
      <c r="AU33916" s="690"/>
    </row>
    <row r="33917" spans="46:47">
      <c r="AT33917" s="690"/>
      <c r="AU33917" s="690"/>
    </row>
    <row r="33918" spans="46:47">
      <c r="AT33918" s="690"/>
      <c r="AU33918" s="690"/>
    </row>
    <row r="33919" spans="46:47">
      <c r="AT33919" s="690"/>
      <c r="AU33919" s="690"/>
    </row>
    <row r="33920" spans="46:47">
      <c r="AT33920" s="690"/>
      <c r="AU33920" s="690"/>
    </row>
    <row r="33921" spans="46:47">
      <c r="AT33921" s="690"/>
      <c r="AU33921" s="690"/>
    </row>
    <row r="33922" spans="46:47">
      <c r="AT33922" s="690"/>
      <c r="AU33922" s="690"/>
    </row>
    <row r="33923" spans="46:47">
      <c r="AT33923" s="690"/>
      <c r="AU33923" s="690"/>
    </row>
    <row r="33924" spans="46:47">
      <c r="AT33924" s="690"/>
      <c r="AU33924" s="690"/>
    </row>
    <row r="33925" spans="46:47">
      <c r="AT33925" s="690"/>
      <c r="AU33925" s="690"/>
    </row>
    <row r="33926" spans="46:47">
      <c r="AT33926" s="690"/>
      <c r="AU33926" s="690"/>
    </row>
    <row r="33927" spans="46:47">
      <c r="AT33927" s="690"/>
      <c r="AU33927" s="690"/>
    </row>
    <row r="33928" spans="46:47">
      <c r="AT33928" s="690"/>
      <c r="AU33928" s="690"/>
    </row>
    <row r="33929" spans="46:47">
      <c r="AT33929" s="690"/>
      <c r="AU33929" s="690"/>
    </row>
    <row r="33930" spans="46:47">
      <c r="AT33930" s="690"/>
      <c r="AU33930" s="690"/>
    </row>
    <row r="33931" spans="46:47">
      <c r="AT33931" s="690"/>
      <c r="AU33931" s="690"/>
    </row>
    <row r="33932" spans="46:47">
      <c r="AT33932" s="690"/>
      <c r="AU33932" s="690"/>
    </row>
    <row r="33933" spans="46:47">
      <c r="AT33933" s="690"/>
      <c r="AU33933" s="690"/>
    </row>
    <row r="33934" spans="46:47">
      <c r="AT33934" s="690"/>
      <c r="AU33934" s="690"/>
    </row>
    <row r="33935" spans="46:47">
      <c r="AT33935" s="690"/>
      <c r="AU33935" s="690"/>
    </row>
    <row r="33936" spans="46:47">
      <c r="AT33936" s="690"/>
      <c r="AU33936" s="690"/>
    </row>
    <row r="33937" spans="46:47">
      <c r="AT33937" s="690"/>
      <c r="AU33937" s="690"/>
    </row>
    <row r="33938" spans="46:47">
      <c r="AT33938" s="690"/>
      <c r="AU33938" s="690"/>
    </row>
    <row r="33939" spans="46:47">
      <c r="AT33939" s="690"/>
      <c r="AU33939" s="690"/>
    </row>
    <row r="33940" spans="46:47">
      <c r="AT33940" s="690"/>
      <c r="AU33940" s="690"/>
    </row>
    <row r="33941" spans="46:47">
      <c r="AT33941" s="690"/>
      <c r="AU33941" s="690"/>
    </row>
    <row r="33942" spans="46:47">
      <c r="AT33942" s="690"/>
      <c r="AU33942" s="690"/>
    </row>
    <row r="33943" spans="46:47">
      <c r="AT33943" s="690"/>
      <c r="AU33943" s="690"/>
    </row>
    <row r="33944" spans="46:47">
      <c r="AT33944" s="690"/>
      <c r="AU33944" s="690"/>
    </row>
    <row r="33945" spans="46:47">
      <c r="AT33945" s="690"/>
      <c r="AU33945" s="690"/>
    </row>
    <row r="33946" spans="46:47">
      <c r="AT33946" s="690"/>
      <c r="AU33946" s="690"/>
    </row>
    <row r="33947" spans="46:47">
      <c r="AT33947" s="690"/>
      <c r="AU33947" s="690"/>
    </row>
    <row r="33948" spans="46:47">
      <c r="AT33948" s="690"/>
      <c r="AU33948" s="690"/>
    </row>
    <row r="33949" spans="46:47">
      <c r="AT33949" s="690"/>
      <c r="AU33949" s="690"/>
    </row>
    <row r="33950" spans="46:47">
      <c r="AT33950" s="690"/>
      <c r="AU33950" s="690"/>
    </row>
    <row r="33951" spans="46:47">
      <c r="AT33951" s="690"/>
      <c r="AU33951" s="690"/>
    </row>
    <row r="33952" spans="46:47">
      <c r="AT33952" s="690"/>
      <c r="AU33952" s="690"/>
    </row>
    <row r="33953" spans="46:47">
      <c r="AT33953" s="690"/>
      <c r="AU33953" s="690"/>
    </row>
    <row r="33954" spans="46:47">
      <c r="AT33954" s="690"/>
      <c r="AU33954" s="690"/>
    </row>
    <row r="33955" spans="46:47">
      <c r="AT33955" s="690"/>
      <c r="AU33955" s="690"/>
    </row>
    <row r="33956" spans="46:47">
      <c r="AT33956" s="690"/>
      <c r="AU33956" s="690"/>
    </row>
    <row r="33957" spans="46:47">
      <c r="AT33957" s="690"/>
      <c r="AU33957" s="690"/>
    </row>
    <row r="33958" spans="46:47">
      <c r="AT33958" s="690"/>
      <c r="AU33958" s="690"/>
    </row>
    <row r="33959" spans="46:47">
      <c r="AT33959" s="690"/>
      <c r="AU33959" s="690"/>
    </row>
    <row r="33960" spans="46:47">
      <c r="AT33960" s="690"/>
      <c r="AU33960" s="690"/>
    </row>
    <row r="33961" spans="46:47">
      <c r="AT33961" s="690"/>
      <c r="AU33961" s="690"/>
    </row>
    <row r="33962" spans="46:47">
      <c r="AT33962" s="690"/>
      <c r="AU33962" s="690"/>
    </row>
    <row r="33963" spans="46:47">
      <c r="AT33963" s="690"/>
      <c r="AU33963" s="690"/>
    </row>
    <row r="33964" spans="46:47">
      <c r="AT33964" s="690"/>
      <c r="AU33964" s="690"/>
    </row>
    <row r="33965" spans="46:47">
      <c r="AT33965" s="690"/>
      <c r="AU33965" s="690"/>
    </row>
    <row r="33966" spans="46:47">
      <c r="AT33966" s="690"/>
      <c r="AU33966" s="690"/>
    </row>
    <row r="33967" spans="46:47">
      <c r="AT33967" s="690"/>
      <c r="AU33967" s="690"/>
    </row>
    <row r="33968" spans="46:47">
      <c r="AT33968" s="690"/>
      <c r="AU33968" s="690"/>
    </row>
    <row r="33969" spans="46:47">
      <c r="AT33969" s="690"/>
      <c r="AU33969" s="690"/>
    </row>
    <row r="33970" spans="46:47">
      <c r="AT33970" s="690"/>
      <c r="AU33970" s="690"/>
    </row>
    <row r="33971" spans="46:47">
      <c r="AT33971" s="690"/>
      <c r="AU33971" s="690"/>
    </row>
    <row r="33972" spans="46:47">
      <c r="AT33972" s="690"/>
      <c r="AU33972" s="690"/>
    </row>
    <row r="33973" spans="46:47">
      <c r="AT33973" s="690"/>
      <c r="AU33973" s="690"/>
    </row>
    <row r="33974" spans="46:47">
      <c r="AT33974" s="690"/>
      <c r="AU33974" s="690"/>
    </row>
    <row r="33975" spans="46:47">
      <c r="AT33975" s="690"/>
      <c r="AU33975" s="690"/>
    </row>
    <row r="33976" spans="46:47">
      <c r="AT33976" s="690"/>
      <c r="AU33976" s="690"/>
    </row>
    <row r="33977" spans="46:47">
      <c r="AT33977" s="690"/>
      <c r="AU33977" s="690"/>
    </row>
    <row r="33978" spans="46:47">
      <c r="AT33978" s="690"/>
      <c r="AU33978" s="690"/>
    </row>
    <row r="33979" spans="46:47">
      <c r="AT33979" s="690"/>
      <c r="AU33979" s="690"/>
    </row>
    <row r="33980" spans="46:47">
      <c r="AT33980" s="690"/>
      <c r="AU33980" s="690"/>
    </row>
    <row r="33981" spans="46:47">
      <c r="AT33981" s="690"/>
      <c r="AU33981" s="690"/>
    </row>
    <row r="33982" spans="46:47">
      <c r="AT33982" s="690"/>
      <c r="AU33982" s="690"/>
    </row>
    <row r="33983" spans="46:47">
      <c r="AT33983" s="690"/>
      <c r="AU33983" s="690"/>
    </row>
    <row r="33984" spans="46:47">
      <c r="AT33984" s="690"/>
      <c r="AU33984" s="690"/>
    </row>
    <row r="33985" spans="46:47">
      <c r="AT33985" s="690"/>
      <c r="AU33985" s="690"/>
    </row>
    <row r="33986" spans="46:47">
      <c r="AT33986" s="690"/>
      <c r="AU33986" s="690"/>
    </row>
    <row r="33987" spans="46:47">
      <c r="AT33987" s="690"/>
      <c r="AU33987" s="690"/>
    </row>
    <row r="33988" spans="46:47">
      <c r="AT33988" s="690"/>
      <c r="AU33988" s="690"/>
    </row>
    <row r="33989" spans="46:47">
      <c r="AT33989" s="690"/>
      <c r="AU33989" s="690"/>
    </row>
    <row r="33990" spans="46:47">
      <c r="AT33990" s="690"/>
      <c r="AU33990" s="690"/>
    </row>
    <row r="33991" spans="46:47">
      <c r="AT33991" s="690"/>
      <c r="AU33991" s="690"/>
    </row>
    <row r="33992" spans="46:47">
      <c r="AT33992" s="690"/>
      <c r="AU33992" s="690"/>
    </row>
    <row r="33993" spans="46:47">
      <c r="AT33993" s="690"/>
      <c r="AU33993" s="690"/>
    </row>
    <row r="33994" spans="46:47">
      <c r="AT33994" s="690"/>
      <c r="AU33994" s="690"/>
    </row>
    <row r="33995" spans="46:47">
      <c r="AT33995" s="690"/>
      <c r="AU33995" s="690"/>
    </row>
    <row r="33996" spans="46:47">
      <c r="AT33996" s="690"/>
      <c r="AU33996" s="690"/>
    </row>
    <row r="33997" spans="46:47">
      <c r="AT33997" s="690"/>
      <c r="AU33997" s="690"/>
    </row>
    <row r="33998" spans="46:47">
      <c r="AT33998" s="690"/>
      <c r="AU33998" s="690"/>
    </row>
    <row r="33999" spans="46:47">
      <c r="AT33999" s="690"/>
      <c r="AU33999" s="690"/>
    </row>
    <row r="34000" spans="46:47">
      <c r="AT34000" s="690"/>
      <c r="AU34000" s="690"/>
    </row>
    <row r="34001" spans="46:47">
      <c r="AT34001" s="690"/>
      <c r="AU34001" s="690"/>
    </row>
    <row r="34002" spans="46:47">
      <c r="AT34002" s="690"/>
      <c r="AU34002" s="690"/>
    </row>
    <row r="34003" spans="46:47">
      <c r="AT34003" s="690"/>
      <c r="AU34003" s="690"/>
    </row>
    <row r="34004" spans="46:47">
      <c r="AT34004" s="690"/>
      <c r="AU34004" s="690"/>
    </row>
    <row r="34005" spans="46:47">
      <c r="AT34005" s="690"/>
      <c r="AU34005" s="690"/>
    </row>
    <row r="34006" spans="46:47">
      <c r="AT34006" s="690"/>
      <c r="AU34006" s="690"/>
    </row>
    <row r="34007" spans="46:47">
      <c r="AT34007" s="690"/>
      <c r="AU34007" s="690"/>
    </row>
    <row r="34008" spans="46:47">
      <c r="AT34008" s="690"/>
      <c r="AU34008" s="690"/>
    </row>
    <row r="34009" spans="46:47">
      <c r="AT34009" s="690"/>
      <c r="AU34009" s="690"/>
    </row>
    <row r="34010" spans="46:47">
      <c r="AT34010" s="690"/>
      <c r="AU34010" s="690"/>
    </row>
    <row r="34011" spans="46:47">
      <c r="AT34011" s="690"/>
      <c r="AU34011" s="690"/>
    </row>
    <row r="34012" spans="46:47">
      <c r="AT34012" s="690"/>
      <c r="AU34012" s="690"/>
    </row>
    <row r="34013" spans="46:47">
      <c r="AT34013" s="690"/>
      <c r="AU34013" s="690"/>
    </row>
    <row r="34014" spans="46:47">
      <c r="AT34014" s="690"/>
      <c r="AU34014" s="690"/>
    </row>
    <row r="34015" spans="46:47">
      <c r="AT34015" s="690"/>
      <c r="AU34015" s="690"/>
    </row>
    <row r="34016" spans="46:47">
      <c r="AT34016" s="690"/>
      <c r="AU34016" s="690"/>
    </row>
    <row r="34017" spans="46:47">
      <c r="AT34017" s="690"/>
      <c r="AU34017" s="690"/>
    </row>
    <row r="34018" spans="46:47">
      <c r="AT34018" s="690"/>
      <c r="AU34018" s="690"/>
    </row>
    <row r="34019" spans="46:47">
      <c r="AT34019" s="690"/>
      <c r="AU34019" s="690"/>
    </row>
    <row r="34020" spans="46:47">
      <c r="AT34020" s="690"/>
      <c r="AU34020" s="690"/>
    </row>
    <row r="34021" spans="46:47">
      <c r="AT34021" s="690"/>
      <c r="AU34021" s="690"/>
    </row>
    <row r="34022" spans="46:47">
      <c r="AT34022" s="690"/>
      <c r="AU34022" s="690"/>
    </row>
    <row r="34023" spans="46:47">
      <c r="AT34023" s="690"/>
      <c r="AU34023" s="690"/>
    </row>
    <row r="34024" spans="46:47">
      <c r="AT34024" s="690"/>
      <c r="AU34024" s="690"/>
    </row>
    <row r="34025" spans="46:47">
      <c r="AT34025" s="690"/>
      <c r="AU34025" s="690"/>
    </row>
    <row r="34026" spans="46:47">
      <c r="AT34026" s="690"/>
      <c r="AU34026" s="690"/>
    </row>
    <row r="34027" spans="46:47">
      <c r="AT34027" s="690"/>
      <c r="AU34027" s="690"/>
    </row>
    <row r="34028" spans="46:47">
      <c r="AT34028" s="690"/>
      <c r="AU34028" s="690"/>
    </row>
    <row r="34029" spans="46:47">
      <c r="AT34029" s="690"/>
      <c r="AU34029" s="690"/>
    </row>
    <row r="34030" spans="46:47">
      <c r="AT34030" s="690"/>
      <c r="AU34030" s="690"/>
    </row>
    <row r="34031" spans="46:47">
      <c r="AT34031" s="690"/>
      <c r="AU34031" s="690"/>
    </row>
    <row r="34032" spans="46:47">
      <c r="AT34032" s="690"/>
      <c r="AU34032" s="690"/>
    </row>
    <row r="34033" spans="46:47">
      <c r="AT34033" s="690"/>
      <c r="AU34033" s="690"/>
    </row>
    <row r="34034" spans="46:47">
      <c r="AT34034" s="690"/>
      <c r="AU34034" s="690"/>
    </row>
    <row r="34035" spans="46:47">
      <c r="AT34035" s="690"/>
      <c r="AU34035" s="690"/>
    </row>
    <row r="34036" spans="46:47">
      <c r="AT34036" s="690"/>
      <c r="AU34036" s="690"/>
    </row>
    <row r="34037" spans="46:47">
      <c r="AT34037" s="690"/>
      <c r="AU34037" s="690"/>
    </row>
    <row r="34038" spans="46:47">
      <c r="AT34038" s="690"/>
      <c r="AU34038" s="690"/>
    </row>
    <row r="34039" spans="46:47">
      <c r="AT34039" s="690"/>
      <c r="AU34039" s="690"/>
    </row>
    <row r="34040" spans="46:47">
      <c r="AT34040" s="690"/>
      <c r="AU34040" s="690"/>
    </row>
    <row r="34041" spans="46:47">
      <c r="AT34041" s="690"/>
      <c r="AU34041" s="690"/>
    </row>
    <row r="34042" spans="46:47">
      <c r="AT34042" s="690"/>
      <c r="AU34042" s="690"/>
    </row>
    <row r="34043" spans="46:47">
      <c r="AT34043" s="690"/>
      <c r="AU34043" s="690"/>
    </row>
    <row r="34044" spans="46:47">
      <c r="AT34044" s="690"/>
      <c r="AU34044" s="690"/>
    </row>
    <row r="34045" spans="46:47">
      <c r="AT34045" s="690"/>
      <c r="AU34045" s="690"/>
    </row>
    <row r="34046" spans="46:47">
      <c r="AT34046" s="690"/>
      <c r="AU34046" s="690"/>
    </row>
    <row r="34047" spans="46:47">
      <c r="AT34047" s="690"/>
      <c r="AU34047" s="690"/>
    </row>
    <row r="34048" spans="46:47">
      <c r="AT34048" s="690"/>
      <c r="AU34048" s="690"/>
    </row>
    <row r="34049" spans="46:47">
      <c r="AT34049" s="690"/>
      <c r="AU34049" s="690"/>
    </row>
    <row r="34050" spans="46:47">
      <c r="AT34050" s="690"/>
      <c r="AU34050" s="690"/>
    </row>
    <row r="34051" spans="46:47">
      <c r="AT34051" s="690"/>
      <c r="AU34051" s="690"/>
    </row>
    <row r="34052" spans="46:47">
      <c r="AT34052" s="690"/>
      <c r="AU34052" s="690"/>
    </row>
    <row r="34053" spans="46:47">
      <c r="AT34053" s="690"/>
      <c r="AU34053" s="690"/>
    </row>
    <row r="34054" spans="46:47">
      <c r="AT34054" s="690"/>
      <c r="AU34054" s="690"/>
    </row>
    <row r="34055" spans="46:47">
      <c r="AT34055" s="690"/>
      <c r="AU34055" s="690"/>
    </row>
    <row r="34056" spans="46:47">
      <c r="AT34056" s="690"/>
      <c r="AU34056" s="690"/>
    </row>
    <row r="34057" spans="46:47">
      <c r="AT34057" s="690"/>
      <c r="AU34057" s="690"/>
    </row>
    <row r="34058" spans="46:47">
      <c r="AT34058" s="690"/>
      <c r="AU34058" s="690"/>
    </row>
    <row r="34059" spans="46:47">
      <c r="AT34059" s="690"/>
      <c r="AU34059" s="690"/>
    </row>
    <row r="34060" spans="46:47">
      <c r="AT34060" s="690"/>
      <c r="AU34060" s="690"/>
    </row>
    <row r="34061" spans="46:47">
      <c r="AT34061" s="690"/>
      <c r="AU34061" s="690"/>
    </row>
    <row r="34062" spans="46:47">
      <c r="AT34062" s="690"/>
      <c r="AU34062" s="690"/>
    </row>
    <row r="34063" spans="46:47">
      <c r="AT34063" s="690"/>
      <c r="AU34063" s="690"/>
    </row>
    <row r="34064" spans="46:47">
      <c r="AT34064" s="690"/>
      <c r="AU34064" s="690"/>
    </row>
    <row r="34065" spans="46:47">
      <c r="AT34065" s="690"/>
      <c r="AU34065" s="690"/>
    </row>
    <row r="34066" spans="46:47">
      <c r="AT34066" s="690"/>
      <c r="AU34066" s="690"/>
    </row>
    <row r="34067" spans="46:47">
      <c r="AT34067" s="690"/>
      <c r="AU34067" s="690"/>
    </row>
    <row r="34068" spans="46:47">
      <c r="AT34068" s="690"/>
      <c r="AU34068" s="690"/>
    </row>
    <row r="34069" spans="46:47">
      <c r="AT34069" s="690"/>
      <c r="AU34069" s="690"/>
    </row>
    <row r="34070" spans="46:47">
      <c r="AT34070" s="690"/>
      <c r="AU34070" s="690"/>
    </row>
    <row r="34071" spans="46:47">
      <c r="AT34071" s="690"/>
      <c r="AU34071" s="690"/>
    </row>
    <row r="34072" spans="46:47">
      <c r="AT34072" s="690"/>
      <c r="AU34072" s="690"/>
    </row>
    <row r="34073" spans="46:47">
      <c r="AT34073" s="690"/>
      <c r="AU34073" s="690"/>
    </row>
    <row r="34074" spans="46:47">
      <c r="AT34074" s="690"/>
      <c r="AU34074" s="690"/>
    </row>
    <row r="34075" spans="46:47">
      <c r="AT34075" s="690"/>
      <c r="AU34075" s="690"/>
    </row>
    <row r="34076" spans="46:47">
      <c r="AT34076" s="690"/>
      <c r="AU34076" s="690"/>
    </row>
    <row r="34077" spans="46:47">
      <c r="AT34077" s="690"/>
      <c r="AU34077" s="690"/>
    </row>
    <row r="34078" spans="46:47">
      <c r="AT34078" s="690"/>
      <c r="AU34078" s="690"/>
    </row>
    <row r="34079" spans="46:47">
      <c r="AT34079" s="690"/>
      <c r="AU34079" s="690"/>
    </row>
    <row r="34080" spans="46:47">
      <c r="AT34080" s="690"/>
      <c r="AU34080" s="690"/>
    </row>
    <row r="34081" spans="46:47">
      <c r="AT34081" s="690"/>
      <c r="AU34081" s="690"/>
    </row>
    <row r="34082" spans="46:47">
      <c r="AT34082" s="690"/>
      <c r="AU34082" s="690"/>
    </row>
    <row r="34083" spans="46:47">
      <c r="AT34083" s="690"/>
      <c r="AU34083" s="690"/>
    </row>
    <row r="34084" spans="46:47">
      <c r="AT34084" s="690"/>
      <c r="AU34084" s="690"/>
    </row>
    <row r="34085" spans="46:47">
      <c r="AT34085" s="690"/>
      <c r="AU34085" s="690"/>
    </row>
    <row r="34086" spans="46:47">
      <c r="AT34086" s="690"/>
      <c r="AU34086" s="690"/>
    </row>
    <row r="34087" spans="46:47">
      <c r="AT34087" s="690"/>
      <c r="AU34087" s="690"/>
    </row>
    <row r="34088" spans="46:47">
      <c r="AT34088" s="690"/>
      <c r="AU34088" s="690"/>
    </row>
    <row r="34089" spans="46:47">
      <c r="AT34089" s="690"/>
      <c r="AU34089" s="690"/>
    </row>
    <row r="34090" spans="46:47">
      <c r="AT34090" s="690"/>
      <c r="AU34090" s="690"/>
    </row>
    <row r="34091" spans="46:47">
      <c r="AT34091" s="690"/>
      <c r="AU34091" s="690"/>
    </row>
    <row r="34092" spans="46:47">
      <c r="AT34092" s="690"/>
      <c r="AU34092" s="690"/>
    </row>
    <row r="34093" spans="46:47">
      <c r="AT34093" s="690"/>
      <c r="AU34093" s="690"/>
    </row>
    <row r="34094" spans="46:47">
      <c r="AT34094" s="690"/>
      <c r="AU34094" s="690"/>
    </row>
    <row r="34095" spans="46:47">
      <c r="AT34095" s="690"/>
      <c r="AU34095" s="690"/>
    </row>
    <row r="34096" spans="46:47">
      <c r="AT34096" s="690"/>
      <c r="AU34096" s="690"/>
    </row>
    <row r="34097" spans="46:47">
      <c r="AT34097" s="690"/>
      <c r="AU34097" s="690"/>
    </row>
    <row r="34098" spans="46:47">
      <c r="AT34098" s="690"/>
      <c r="AU34098" s="690"/>
    </row>
    <row r="34099" spans="46:47">
      <c r="AT34099" s="690"/>
      <c r="AU34099" s="690"/>
    </row>
    <row r="34100" spans="46:47">
      <c r="AT34100" s="690"/>
      <c r="AU34100" s="690"/>
    </row>
    <row r="34101" spans="46:47">
      <c r="AT34101" s="690"/>
      <c r="AU34101" s="690"/>
    </row>
    <row r="34102" spans="46:47">
      <c r="AT34102" s="690"/>
      <c r="AU34102" s="690"/>
    </row>
    <row r="34103" spans="46:47">
      <c r="AT34103" s="690"/>
      <c r="AU34103" s="690"/>
    </row>
    <row r="34104" spans="46:47">
      <c r="AT34104" s="690"/>
      <c r="AU34104" s="690"/>
    </row>
    <row r="34105" spans="46:47">
      <c r="AT34105" s="690"/>
      <c r="AU34105" s="690"/>
    </row>
    <row r="34106" spans="46:47">
      <c r="AT34106" s="690"/>
      <c r="AU34106" s="690"/>
    </row>
    <row r="34107" spans="46:47">
      <c r="AT34107" s="690"/>
      <c r="AU34107" s="690"/>
    </row>
    <row r="34108" spans="46:47">
      <c r="AT34108" s="690"/>
      <c r="AU34108" s="690"/>
    </row>
    <row r="34109" spans="46:47">
      <c r="AT34109" s="690"/>
      <c r="AU34109" s="690"/>
    </row>
    <row r="34110" spans="46:47">
      <c r="AT34110" s="690"/>
      <c r="AU34110" s="690"/>
    </row>
    <row r="34111" spans="46:47">
      <c r="AT34111" s="690"/>
      <c r="AU34111" s="690"/>
    </row>
    <row r="34112" spans="46:47">
      <c r="AT34112" s="690"/>
      <c r="AU34112" s="690"/>
    </row>
    <row r="34113" spans="46:47">
      <c r="AT34113" s="690"/>
      <c r="AU34113" s="690"/>
    </row>
    <row r="34114" spans="46:47">
      <c r="AT34114" s="690"/>
      <c r="AU34114" s="690"/>
    </row>
    <row r="34115" spans="46:47">
      <c r="AT34115" s="690"/>
      <c r="AU34115" s="690"/>
    </row>
    <row r="34116" spans="46:47">
      <c r="AT34116" s="690"/>
      <c r="AU34116" s="690"/>
    </row>
    <row r="34117" spans="46:47">
      <c r="AT34117" s="690"/>
      <c r="AU34117" s="690"/>
    </row>
    <row r="34118" spans="46:47">
      <c r="AT34118" s="690"/>
      <c r="AU34118" s="690"/>
    </row>
    <row r="34119" spans="46:47">
      <c r="AT34119" s="690"/>
      <c r="AU34119" s="690"/>
    </row>
    <row r="34120" spans="46:47">
      <c r="AT34120" s="690"/>
      <c r="AU34120" s="690"/>
    </row>
    <row r="34121" spans="46:47">
      <c r="AT34121" s="690"/>
      <c r="AU34121" s="690"/>
    </row>
    <row r="34122" spans="46:47">
      <c r="AT34122" s="690"/>
      <c r="AU34122" s="690"/>
    </row>
    <row r="34123" spans="46:47">
      <c r="AT34123" s="690"/>
      <c r="AU34123" s="690"/>
    </row>
    <row r="34124" spans="46:47">
      <c r="AT34124" s="690"/>
      <c r="AU34124" s="690"/>
    </row>
    <row r="34125" spans="46:47">
      <c r="AT34125" s="690"/>
      <c r="AU34125" s="690"/>
    </row>
    <row r="34126" spans="46:47">
      <c r="AT34126" s="690"/>
      <c r="AU34126" s="690"/>
    </row>
    <row r="34127" spans="46:47">
      <c r="AT34127" s="690"/>
      <c r="AU34127" s="690"/>
    </row>
    <row r="34128" spans="46:47">
      <c r="AT34128" s="690"/>
      <c r="AU34128" s="690"/>
    </row>
    <row r="34129" spans="46:47">
      <c r="AT34129" s="690"/>
      <c r="AU34129" s="690"/>
    </row>
    <row r="34130" spans="46:47">
      <c r="AT34130" s="690"/>
      <c r="AU34130" s="690"/>
    </row>
    <row r="34131" spans="46:47">
      <c r="AT34131" s="690"/>
      <c r="AU34131" s="690"/>
    </row>
    <row r="34132" spans="46:47">
      <c r="AT34132" s="690"/>
      <c r="AU34132" s="690"/>
    </row>
    <row r="34133" spans="46:47">
      <c r="AT34133" s="690"/>
      <c r="AU34133" s="690"/>
    </row>
    <row r="34134" spans="46:47">
      <c r="AT34134" s="690"/>
      <c r="AU34134" s="690"/>
    </row>
    <row r="34135" spans="46:47">
      <c r="AT34135" s="690"/>
      <c r="AU34135" s="690"/>
    </row>
    <row r="34136" spans="46:47">
      <c r="AT34136" s="690"/>
      <c r="AU34136" s="690"/>
    </row>
    <row r="34137" spans="46:47">
      <c r="AT34137" s="690"/>
      <c r="AU34137" s="690"/>
    </row>
    <row r="34138" spans="46:47">
      <c r="AT34138" s="690"/>
      <c r="AU34138" s="690"/>
    </row>
    <row r="34139" spans="46:47">
      <c r="AT34139" s="690"/>
      <c r="AU34139" s="690"/>
    </row>
    <row r="34140" spans="46:47">
      <c r="AT34140" s="690"/>
      <c r="AU34140" s="690"/>
    </row>
    <row r="34141" spans="46:47">
      <c r="AT34141" s="690"/>
      <c r="AU34141" s="690"/>
    </row>
    <row r="34142" spans="46:47">
      <c r="AT34142" s="690"/>
      <c r="AU34142" s="690"/>
    </row>
    <row r="34143" spans="46:47">
      <c r="AT34143" s="690"/>
      <c r="AU34143" s="690"/>
    </row>
    <row r="34144" spans="46:47">
      <c r="AT34144" s="690"/>
      <c r="AU34144" s="690"/>
    </row>
    <row r="34145" spans="46:47">
      <c r="AT34145" s="690"/>
      <c r="AU34145" s="690"/>
    </row>
    <row r="34146" spans="46:47">
      <c r="AT34146" s="690"/>
      <c r="AU34146" s="690"/>
    </row>
    <row r="34147" spans="46:47">
      <c r="AT34147" s="690"/>
      <c r="AU34147" s="690"/>
    </row>
    <row r="34148" spans="46:47">
      <c r="AT34148" s="690"/>
      <c r="AU34148" s="690"/>
    </row>
    <row r="34149" spans="46:47">
      <c r="AT34149" s="690"/>
      <c r="AU34149" s="690"/>
    </row>
    <row r="34150" spans="46:47">
      <c r="AT34150" s="690"/>
      <c r="AU34150" s="690"/>
    </row>
    <row r="34151" spans="46:47">
      <c r="AT34151" s="690"/>
      <c r="AU34151" s="690"/>
    </row>
    <row r="34152" spans="46:47">
      <c r="AT34152" s="690"/>
      <c r="AU34152" s="690"/>
    </row>
    <row r="34153" spans="46:47">
      <c r="AT34153" s="690"/>
      <c r="AU34153" s="690"/>
    </row>
    <row r="34154" spans="46:47">
      <c r="AT34154" s="690"/>
      <c r="AU34154" s="690"/>
    </row>
    <row r="34155" spans="46:47">
      <c r="AT34155" s="690"/>
      <c r="AU34155" s="690"/>
    </row>
    <row r="34156" spans="46:47">
      <c r="AT34156" s="690"/>
      <c r="AU34156" s="690"/>
    </row>
    <row r="34157" spans="46:47">
      <c r="AT34157" s="690"/>
      <c r="AU34157" s="690"/>
    </row>
    <row r="34158" spans="46:47">
      <c r="AT34158" s="690"/>
      <c r="AU34158" s="690"/>
    </row>
    <row r="34159" spans="46:47">
      <c r="AT34159" s="690"/>
      <c r="AU34159" s="690"/>
    </row>
    <row r="34160" spans="46:47">
      <c r="AT34160" s="690"/>
      <c r="AU34160" s="690"/>
    </row>
    <row r="34161" spans="46:47">
      <c r="AT34161" s="690"/>
      <c r="AU34161" s="690"/>
    </row>
    <row r="34162" spans="46:47">
      <c r="AT34162" s="690"/>
      <c r="AU34162" s="690"/>
    </row>
    <row r="34163" spans="46:47">
      <c r="AT34163" s="690"/>
      <c r="AU34163" s="690"/>
    </row>
    <row r="34164" spans="46:47">
      <c r="AT34164" s="690"/>
      <c r="AU34164" s="690"/>
    </row>
    <row r="34165" spans="46:47">
      <c r="AT34165" s="690"/>
      <c r="AU34165" s="690"/>
    </row>
    <row r="34166" spans="46:47">
      <c r="AT34166" s="690"/>
      <c r="AU34166" s="690"/>
    </row>
    <row r="34167" spans="46:47">
      <c r="AT34167" s="690"/>
      <c r="AU34167" s="690"/>
    </row>
    <row r="34168" spans="46:47">
      <c r="AT34168" s="690"/>
      <c r="AU34168" s="690"/>
    </row>
    <row r="34169" spans="46:47">
      <c r="AT34169" s="690"/>
      <c r="AU34169" s="690"/>
    </row>
    <row r="34170" spans="46:47">
      <c r="AT34170" s="690"/>
      <c r="AU34170" s="690"/>
    </row>
    <row r="34171" spans="46:47">
      <c r="AT34171" s="690"/>
      <c r="AU34171" s="690"/>
    </row>
    <row r="34172" spans="46:47">
      <c r="AT34172" s="690"/>
      <c r="AU34172" s="690"/>
    </row>
    <row r="34173" spans="46:47">
      <c r="AT34173" s="690"/>
      <c r="AU34173" s="690"/>
    </row>
    <row r="34174" spans="46:47">
      <c r="AT34174" s="690"/>
      <c r="AU34174" s="690"/>
    </row>
    <row r="34175" spans="46:47">
      <c r="AT34175" s="690"/>
      <c r="AU34175" s="690"/>
    </row>
    <row r="34176" spans="46:47">
      <c r="AT34176" s="690"/>
      <c r="AU34176" s="690"/>
    </row>
    <row r="34177" spans="46:47">
      <c r="AT34177" s="690"/>
      <c r="AU34177" s="690"/>
    </row>
    <row r="34178" spans="46:47">
      <c r="AT34178" s="690"/>
      <c r="AU34178" s="690"/>
    </row>
    <row r="34179" spans="46:47">
      <c r="AT34179" s="690"/>
      <c r="AU34179" s="690"/>
    </row>
    <row r="34180" spans="46:47">
      <c r="AT34180" s="690"/>
      <c r="AU34180" s="690"/>
    </row>
    <row r="34181" spans="46:47">
      <c r="AT34181" s="690"/>
      <c r="AU34181" s="690"/>
    </row>
    <row r="34182" spans="46:47">
      <c r="AT34182" s="690"/>
      <c r="AU34182" s="690"/>
    </row>
    <row r="34183" spans="46:47">
      <c r="AT34183" s="690"/>
      <c r="AU34183" s="690"/>
    </row>
    <row r="34184" spans="46:47">
      <c r="AT34184" s="690"/>
      <c r="AU34184" s="690"/>
    </row>
    <row r="34185" spans="46:47">
      <c r="AT34185" s="690"/>
      <c r="AU34185" s="690"/>
    </row>
    <row r="34186" spans="46:47">
      <c r="AT34186" s="690"/>
      <c r="AU34186" s="690"/>
    </row>
    <row r="34187" spans="46:47">
      <c r="AT34187" s="690"/>
      <c r="AU34187" s="690"/>
    </row>
    <row r="34188" spans="46:47">
      <c r="AT34188" s="690"/>
      <c r="AU34188" s="690"/>
    </row>
    <row r="34189" spans="46:47">
      <c r="AT34189" s="690"/>
      <c r="AU34189" s="690"/>
    </row>
    <row r="34190" spans="46:47">
      <c r="AT34190" s="690"/>
      <c r="AU34190" s="690"/>
    </row>
    <row r="34191" spans="46:47">
      <c r="AT34191" s="690"/>
      <c r="AU34191" s="690"/>
    </row>
    <row r="34192" spans="46:47">
      <c r="AT34192" s="690"/>
      <c r="AU34192" s="690"/>
    </row>
    <row r="34193" spans="46:47">
      <c r="AT34193" s="690"/>
      <c r="AU34193" s="690"/>
    </row>
    <row r="34194" spans="46:47">
      <c r="AT34194" s="690"/>
      <c r="AU34194" s="690"/>
    </row>
    <row r="34195" spans="46:47">
      <c r="AT34195" s="690"/>
      <c r="AU34195" s="690"/>
    </row>
    <row r="34196" spans="46:47">
      <c r="AT34196" s="690"/>
      <c r="AU34196" s="690"/>
    </row>
    <row r="34197" spans="46:47">
      <c r="AT34197" s="690"/>
      <c r="AU34197" s="690"/>
    </row>
    <row r="34198" spans="46:47">
      <c r="AT34198" s="690"/>
      <c r="AU34198" s="690"/>
    </row>
    <row r="34199" spans="46:47">
      <c r="AT34199" s="690"/>
      <c r="AU34199" s="690"/>
    </row>
    <row r="34200" spans="46:47">
      <c r="AT34200" s="690"/>
      <c r="AU34200" s="690"/>
    </row>
    <row r="34201" spans="46:47">
      <c r="AT34201" s="690"/>
      <c r="AU34201" s="690"/>
    </row>
    <row r="34202" spans="46:47">
      <c r="AT34202" s="690"/>
      <c r="AU34202" s="690"/>
    </row>
    <row r="34203" spans="46:47">
      <c r="AT34203" s="690"/>
      <c r="AU34203" s="690"/>
    </row>
    <row r="34204" spans="46:47">
      <c r="AT34204" s="690"/>
      <c r="AU34204" s="690"/>
    </row>
    <row r="34205" spans="46:47">
      <c r="AT34205" s="690"/>
      <c r="AU34205" s="690"/>
    </row>
    <row r="34206" spans="46:47">
      <c r="AT34206" s="690"/>
      <c r="AU34206" s="690"/>
    </row>
    <row r="34207" spans="46:47">
      <c r="AT34207" s="690"/>
      <c r="AU34207" s="690"/>
    </row>
    <row r="34208" spans="46:47">
      <c r="AT34208" s="690"/>
      <c r="AU34208" s="690"/>
    </row>
    <row r="34209" spans="46:47">
      <c r="AT34209" s="690"/>
      <c r="AU34209" s="690"/>
    </row>
    <row r="34210" spans="46:47">
      <c r="AT34210" s="690"/>
      <c r="AU34210" s="690"/>
    </row>
    <row r="34211" spans="46:47">
      <c r="AT34211" s="690"/>
      <c r="AU34211" s="690"/>
    </row>
    <row r="34212" spans="46:47">
      <c r="AT34212" s="690"/>
      <c r="AU34212" s="690"/>
    </row>
    <row r="34213" spans="46:47">
      <c r="AT34213" s="690"/>
      <c r="AU34213" s="690"/>
    </row>
    <row r="34214" spans="46:47">
      <c r="AT34214" s="690"/>
      <c r="AU34214" s="690"/>
    </row>
    <row r="34215" spans="46:47">
      <c r="AT34215" s="690"/>
      <c r="AU34215" s="690"/>
    </row>
    <row r="34216" spans="46:47">
      <c r="AT34216" s="690"/>
      <c r="AU34216" s="690"/>
    </row>
    <row r="34217" spans="46:47">
      <c r="AT34217" s="690"/>
      <c r="AU34217" s="690"/>
    </row>
    <row r="34218" spans="46:47">
      <c r="AT34218" s="690"/>
      <c r="AU34218" s="690"/>
    </row>
    <row r="34219" spans="46:47">
      <c r="AT34219" s="690"/>
      <c r="AU34219" s="690"/>
    </row>
    <row r="34220" spans="46:47">
      <c r="AT34220" s="690"/>
      <c r="AU34220" s="690"/>
    </row>
    <row r="34221" spans="46:47">
      <c r="AT34221" s="690"/>
      <c r="AU34221" s="690"/>
    </row>
    <row r="34222" spans="46:47">
      <c r="AT34222" s="690"/>
      <c r="AU34222" s="690"/>
    </row>
    <row r="34223" spans="46:47">
      <c r="AT34223" s="690"/>
      <c r="AU34223" s="690"/>
    </row>
    <row r="34224" spans="46:47">
      <c r="AT34224" s="690"/>
      <c r="AU34224" s="690"/>
    </row>
    <row r="34225" spans="46:47">
      <c r="AT34225" s="690"/>
      <c r="AU34225" s="690"/>
    </row>
    <row r="34226" spans="46:47">
      <c r="AT34226" s="690"/>
      <c r="AU34226" s="690"/>
    </row>
    <row r="34227" spans="46:47">
      <c r="AT34227" s="690"/>
      <c r="AU34227" s="690"/>
    </row>
    <row r="34228" spans="46:47">
      <c r="AT34228" s="690"/>
      <c r="AU34228" s="690"/>
    </row>
    <row r="34229" spans="46:47">
      <c r="AT34229" s="690"/>
      <c r="AU34229" s="690"/>
    </row>
    <row r="34230" spans="46:47">
      <c r="AT34230" s="690"/>
      <c r="AU34230" s="690"/>
    </row>
    <row r="34231" spans="46:47">
      <c r="AT34231" s="690"/>
      <c r="AU34231" s="690"/>
    </row>
    <row r="34232" spans="46:47">
      <c r="AT34232" s="690"/>
      <c r="AU34232" s="690"/>
    </row>
    <row r="34233" spans="46:47">
      <c r="AT34233" s="690"/>
      <c r="AU34233" s="690"/>
    </row>
    <row r="34234" spans="46:47">
      <c r="AT34234" s="690"/>
      <c r="AU34234" s="690"/>
    </row>
    <row r="34235" spans="46:47">
      <c r="AT34235" s="690"/>
      <c r="AU34235" s="690"/>
    </row>
    <row r="34236" spans="46:47">
      <c r="AT34236" s="690"/>
      <c r="AU34236" s="690"/>
    </row>
    <row r="34237" spans="46:47">
      <c r="AT34237" s="690"/>
      <c r="AU34237" s="690"/>
    </row>
    <row r="34238" spans="46:47">
      <c r="AT34238" s="690"/>
      <c r="AU34238" s="690"/>
    </row>
    <row r="34239" spans="46:47">
      <c r="AT34239" s="690"/>
      <c r="AU34239" s="690"/>
    </row>
    <row r="34240" spans="46:47">
      <c r="AT34240" s="690"/>
      <c r="AU34240" s="690"/>
    </row>
    <row r="34241" spans="46:47">
      <c r="AT34241" s="690"/>
      <c r="AU34241" s="690"/>
    </row>
    <row r="34242" spans="46:47">
      <c r="AT34242" s="690"/>
      <c r="AU34242" s="690"/>
    </row>
    <row r="34243" spans="46:47">
      <c r="AT34243" s="690"/>
      <c r="AU34243" s="690"/>
    </row>
    <row r="34244" spans="46:47">
      <c r="AT34244" s="690"/>
      <c r="AU34244" s="690"/>
    </row>
    <row r="34245" spans="46:47">
      <c r="AT34245" s="690"/>
      <c r="AU34245" s="690"/>
    </row>
    <row r="34246" spans="46:47">
      <c r="AT34246" s="690"/>
      <c r="AU34246" s="690"/>
    </row>
    <row r="34247" spans="46:47">
      <c r="AT34247" s="690"/>
      <c r="AU34247" s="690"/>
    </row>
    <row r="34248" spans="46:47">
      <c r="AT34248" s="690"/>
      <c r="AU34248" s="690"/>
    </row>
    <row r="34249" spans="46:47">
      <c r="AT34249" s="690"/>
      <c r="AU34249" s="690"/>
    </row>
    <row r="34250" spans="46:47">
      <c r="AT34250" s="690"/>
      <c r="AU34250" s="690"/>
    </row>
    <row r="34251" spans="46:47">
      <c r="AT34251" s="690"/>
      <c r="AU34251" s="690"/>
    </row>
    <row r="34252" spans="46:47">
      <c r="AT34252" s="690"/>
      <c r="AU34252" s="690"/>
    </row>
    <row r="34253" spans="46:47">
      <c r="AT34253" s="690"/>
      <c r="AU34253" s="690"/>
    </row>
    <row r="34254" spans="46:47">
      <c r="AT34254" s="690"/>
      <c r="AU34254" s="690"/>
    </row>
    <row r="34255" spans="46:47">
      <c r="AT34255" s="690"/>
      <c r="AU34255" s="690"/>
    </row>
    <row r="34256" spans="46:47">
      <c r="AT34256" s="690"/>
      <c r="AU34256" s="690"/>
    </row>
    <row r="34257" spans="46:47">
      <c r="AT34257" s="690"/>
      <c r="AU34257" s="690"/>
    </row>
    <row r="34258" spans="46:47">
      <c r="AT34258" s="690"/>
      <c r="AU34258" s="690"/>
    </row>
    <row r="34259" spans="46:47">
      <c r="AT34259" s="690"/>
      <c r="AU34259" s="690"/>
    </row>
    <row r="34260" spans="46:47">
      <c r="AT34260" s="690"/>
      <c r="AU34260" s="690"/>
    </row>
    <row r="34261" spans="46:47">
      <c r="AT34261" s="690"/>
      <c r="AU34261" s="690"/>
    </row>
    <row r="34262" spans="46:47">
      <c r="AT34262" s="690"/>
      <c r="AU34262" s="690"/>
    </row>
    <row r="34263" spans="46:47">
      <c r="AT34263" s="690"/>
      <c r="AU34263" s="690"/>
    </row>
    <row r="34264" spans="46:47">
      <c r="AT34264" s="690"/>
      <c r="AU34264" s="690"/>
    </row>
    <row r="34265" spans="46:47">
      <c r="AT34265" s="690"/>
      <c r="AU34265" s="690"/>
    </row>
    <row r="34266" spans="46:47">
      <c r="AT34266" s="690"/>
      <c r="AU34266" s="690"/>
    </row>
    <row r="34267" spans="46:47">
      <c r="AT34267" s="690"/>
      <c r="AU34267" s="690"/>
    </row>
    <row r="34268" spans="46:47">
      <c r="AT34268" s="690"/>
      <c r="AU34268" s="690"/>
    </row>
    <row r="34269" spans="46:47">
      <c r="AT34269" s="690"/>
      <c r="AU34269" s="690"/>
    </row>
    <row r="34270" spans="46:47">
      <c r="AT34270" s="690"/>
      <c r="AU34270" s="690"/>
    </row>
    <row r="34271" spans="46:47">
      <c r="AT34271" s="690"/>
      <c r="AU34271" s="690"/>
    </row>
    <row r="34272" spans="46:47">
      <c r="AT34272" s="690"/>
      <c r="AU34272" s="690"/>
    </row>
    <row r="34273" spans="46:47">
      <c r="AT34273" s="690"/>
      <c r="AU34273" s="690"/>
    </row>
    <row r="34274" spans="46:47">
      <c r="AT34274" s="690"/>
      <c r="AU34274" s="690"/>
    </row>
    <row r="34275" spans="46:47">
      <c r="AT34275" s="690"/>
      <c r="AU34275" s="690"/>
    </row>
    <row r="34276" spans="46:47">
      <c r="AT34276" s="690"/>
      <c r="AU34276" s="690"/>
    </row>
    <row r="34277" spans="46:47">
      <c r="AT34277" s="690"/>
      <c r="AU34277" s="690"/>
    </row>
    <row r="34278" spans="46:47">
      <c r="AT34278" s="690"/>
      <c r="AU34278" s="690"/>
    </row>
    <row r="34279" spans="46:47">
      <c r="AT34279" s="690"/>
      <c r="AU34279" s="690"/>
    </row>
    <row r="34280" spans="46:47">
      <c r="AT34280" s="690"/>
      <c r="AU34280" s="690"/>
    </row>
    <row r="34281" spans="46:47">
      <c r="AT34281" s="690"/>
      <c r="AU34281" s="690"/>
    </row>
    <row r="34282" spans="46:47">
      <c r="AT34282" s="690"/>
      <c r="AU34282" s="690"/>
    </row>
    <row r="34283" spans="46:47">
      <c r="AT34283" s="690"/>
      <c r="AU34283" s="690"/>
    </row>
    <row r="34284" spans="46:47">
      <c r="AT34284" s="690"/>
      <c r="AU34284" s="690"/>
    </row>
    <row r="34285" spans="46:47">
      <c r="AT34285" s="690"/>
      <c r="AU34285" s="690"/>
    </row>
    <row r="34286" spans="46:47">
      <c r="AT34286" s="690"/>
      <c r="AU34286" s="690"/>
    </row>
    <row r="34287" spans="46:47">
      <c r="AT34287" s="690"/>
      <c r="AU34287" s="690"/>
    </row>
    <row r="34288" spans="46:47">
      <c r="AT34288" s="690"/>
      <c r="AU34288" s="690"/>
    </row>
    <row r="34289" spans="46:47">
      <c r="AT34289" s="690"/>
      <c r="AU34289" s="690"/>
    </row>
    <row r="34290" spans="46:47">
      <c r="AT34290" s="690"/>
      <c r="AU34290" s="690"/>
    </row>
    <row r="34291" spans="46:47">
      <c r="AT34291" s="690"/>
      <c r="AU34291" s="690"/>
    </row>
    <row r="34292" spans="46:47">
      <c r="AT34292" s="690"/>
      <c r="AU34292" s="690"/>
    </row>
    <row r="34293" spans="46:47">
      <c r="AT34293" s="690"/>
      <c r="AU34293" s="690"/>
    </row>
    <row r="34294" spans="46:47">
      <c r="AT34294" s="690"/>
      <c r="AU34294" s="690"/>
    </row>
    <row r="34295" spans="46:47">
      <c r="AT34295" s="690"/>
      <c r="AU34295" s="690"/>
    </row>
    <row r="34296" spans="46:47">
      <c r="AT34296" s="690"/>
      <c r="AU34296" s="690"/>
    </row>
    <row r="34297" spans="46:47">
      <c r="AT34297" s="690"/>
      <c r="AU34297" s="690"/>
    </row>
    <row r="34298" spans="46:47">
      <c r="AT34298" s="690"/>
      <c r="AU34298" s="690"/>
    </row>
    <row r="34299" spans="46:47">
      <c r="AT34299" s="690"/>
      <c r="AU34299" s="690"/>
    </row>
    <row r="34300" spans="46:47">
      <c r="AT34300" s="690"/>
      <c r="AU34300" s="690"/>
    </row>
    <row r="34301" spans="46:47">
      <c r="AT34301" s="690"/>
      <c r="AU34301" s="690"/>
    </row>
    <row r="34302" spans="46:47">
      <c r="AT34302" s="690"/>
      <c r="AU34302" s="690"/>
    </row>
    <row r="34303" spans="46:47">
      <c r="AT34303" s="690"/>
      <c r="AU34303" s="690"/>
    </row>
    <row r="34304" spans="46:47">
      <c r="AT34304" s="690"/>
      <c r="AU34304" s="690"/>
    </row>
    <row r="34305" spans="46:47">
      <c r="AT34305" s="690"/>
      <c r="AU34305" s="690"/>
    </row>
    <row r="34306" spans="46:47">
      <c r="AT34306" s="690"/>
      <c r="AU34306" s="690"/>
    </row>
    <row r="34307" spans="46:47">
      <c r="AT34307" s="690"/>
      <c r="AU34307" s="690"/>
    </row>
    <row r="34308" spans="46:47">
      <c r="AT34308" s="690"/>
      <c r="AU34308" s="690"/>
    </row>
    <row r="34309" spans="46:47">
      <c r="AT34309" s="690"/>
      <c r="AU34309" s="690"/>
    </row>
    <row r="34310" spans="46:47">
      <c r="AT34310" s="690"/>
      <c r="AU34310" s="690"/>
    </row>
    <row r="34311" spans="46:47">
      <c r="AT34311" s="690"/>
      <c r="AU34311" s="690"/>
    </row>
    <row r="34312" spans="46:47">
      <c r="AT34312" s="690"/>
      <c r="AU34312" s="690"/>
    </row>
    <row r="34313" spans="46:47">
      <c r="AT34313" s="690"/>
      <c r="AU34313" s="690"/>
    </row>
    <row r="34314" spans="46:47">
      <c r="AT34314" s="690"/>
      <c r="AU34314" s="690"/>
    </row>
    <row r="34315" spans="46:47">
      <c r="AT34315" s="690"/>
      <c r="AU34315" s="690"/>
    </row>
    <row r="34316" spans="46:47">
      <c r="AT34316" s="690"/>
      <c r="AU34316" s="690"/>
    </row>
    <row r="34317" spans="46:47">
      <c r="AT34317" s="690"/>
      <c r="AU34317" s="690"/>
    </row>
    <row r="34318" spans="46:47">
      <c r="AT34318" s="690"/>
      <c r="AU34318" s="690"/>
    </row>
    <row r="34319" spans="46:47">
      <c r="AT34319" s="690"/>
      <c r="AU34319" s="690"/>
    </row>
    <row r="34320" spans="46:47">
      <c r="AT34320" s="690"/>
      <c r="AU34320" s="690"/>
    </row>
    <row r="34321" spans="46:47">
      <c r="AT34321" s="690"/>
      <c r="AU34321" s="690"/>
    </row>
    <row r="34322" spans="46:47">
      <c r="AT34322" s="690"/>
      <c r="AU34322" s="690"/>
    </row>
    <row r="34323" spans="46:47">
      <c r="AT34323" s="690"/>
      <c r="AU34323" s="690"/>
    </row>
    <row r="34324" spans="46:47">
      <c r="AT34324" s="690"/>
      <c r="AU34324" s="690"/>
    </row>
    <row r="34325" spans="46:47">
      <c r="AT34325" s="690"/>
      <c r="AU34325" s="690"/>
    </row>
    <row r="34326" spans="46:47">
      <c r="AT34326" s="690"/>
      <c r="AU34326" s="690"/>
    </row>
    <row r="34327" spans="46:47">
      <c r="AT34327" s="690"/>
      <c r="AU34327" s="690"/>
    </row>
    <row r="34328" spans="46:47">
      <c r="AT34328" s="690"/>
      <c r="AU34328" s="690"/>
    </row>
    <row r="34329" spans="46:47">
      <c r="AT34329" s="690"/>
      <c r="AU34329" s="690"/>
    </row>
    <row r="34330" spans="46:47">
      <c r="AT34330" s="690"/>
      <c r="AU34330" s="690"/>
    </row>
    <row r="34331" spans="46:47">
      <c r="AT34331" s="690"/>
      <c r="AU34331" s="690"/>
    </row>
    <row r="34332" spans="46:47">
      <c r="AT34332" s="690"/>
      <c r="AU34332" s="690"/>
    </row>
    <row r="34333" spans="46:47">
      <c r="AT34333" s="690"/>
      <c r="AU34333" s="690"/>
    </row>
    <row r="34334" spans="46:47">
      <c r="AT34334" s="690"/>
      <c r="AU34334" s="690"/>
    </row>
    <row r="34335" spans="46:47">
      <c r="AT34335" s="690"/>
      <c r="AU34335" s="690"/>
    </row>
    <row r="34336" spans="46:47">
      <c r="AT34336" s="690"/>
      <c r="AU34336" s="690"/>
    </row>
    <row r="34337" spans="46:47">
      <c r="AT34337" s="690"/>
      <c r="AU34337" s="690"/>
    </row>
    <row r="34338" spans="46:47">
      <c r="AT34338" s="690"/>
      <c r="AU34338" s="690"/>
    </row>
    <row r="34339" spans="46:47">
      <c r="AT34339" s="690"/>
      <c r="AU34339" s="690"/>
    </row>
    <row r="34340" spans="46:47">
      <c r="AT34340" s="690"/>
      <c r="AU34340" s="690"/>
    </row>
    <row r="34341" spans="46:47">
      <c r="AT34341" s="690"/>
      <c r="AU34341" s="690"/>
    </row>
    <row r="34342" spans="46:47">
      <c r="AT34342" s="690"/>
      <c r="AU34342" s="690"/>
    </row>
    <row r="34343" spans="46:47">
      <c r="AT34343" s="690"/>
      <c r="AU34343" s="690"/>
    </row>
    <row r="34344" spans="46:47">
      <c r="AT34344" s="690"/>
      <c r="AU34344" s="690"/>
    </row>
    <row r="34345" spans="46:47">
      <c r="AT34345" s="690"/>
      <c r="AU34345" s="690"/>
    </row>
    <row r="34346" spans="46:47">
      <c r="AT34346" s="690"/>
      <c r="AU34346" s="690"/>
    </row>
    <row r="34347" spans="46:47">
      <c r="AT34347" s="690"/>
      <c r="AU34347" s="690"/>
    </row>
    <row r="34348" spans="46:47">
      <c r="AT34348" s="690"/>
      <c r="AU34348" s="690"/>
    </row>
    <row r="34349" spans="46:47">
      <c r="AT34349" s="690"/>
      <c r="AU34349" s="690"/>
    </row>
    <row r="34350" spans="46:47">
      <c r="AT34350" s="690"/>
      <c r="AU34350" s="690"/>
    </row>
    <row r="34351" spans="46:47">
      <c r="AT34351" s="690"/>
      <c r="AU34351" s="690"/>
    </row>
    <row r="34352" spans="46:47">
      <c r="AT34352" s="690"/>
      <c r="AU34352" s="690"/>
    </row>
    <row r="34353" spans="46:47">
      <c r="AT34353" s="690"/>
      <c r="AU34353" s="690"/>
    </row>
    <row r="34354" spans="46:47">
      <c r="AT34354" s="690"/>
      <c r="AU34354" s="690"/>
    </row>
    <row r="34355" spans="46:47">
      <c r="AT34355" s="690"/>
      <c r="AU34355" s="690"/>
    </row>
    <row r="34356" spans="46:47">
      <c r="AT34356" s="690"/>
      <c r="AU34356" s="690"/>
    </row>
    <row r="34357" spans="46:47">
      <c r="AT34357" s="690"/>
      <c r="AU34357" s="690"/>
    </row>
    <row r="34358" spans="46:47">
      <c r="AT34358" s="690"/>
      <c r="AU34358" s="690"/>
    </row>
    <row r="34359" spans="46:47">
      <c r="AT34359" s="690"/>
      <c r="AU34359" s="690"/>
    </row>
    <row r="34360" spans="46:47">
      <c r="AT34360" s="690"/>
      <c r="AU34360" s="690"/>
    </row>
    <row r="34361" spans="46:47">
      <c r="AT34361" s="690"/>
      <c r="AU34361" s="690"/>
    </row>
    <row r="34362" spans="46:47">
      <c r="AT34362" s="690"/>
      <c r="AU34362" s="690"/>
    </row>
    <row r="34363" spans="46:47">
      <c r="AT34363" s="690"/>
      <c r="AU34363" s="690"/>
    </row>
    <row r="34364" spans="46:47">
      <c r="AT34364" s="690"/>
      <c r="AU34364" s="690"/>
    </row>
    <row r="34365" spans="46:47">
      <c r="AT34365" s="690"/>
      <c r="AU34365" s="690"/>
    </row>
    <row r="34366" spans="46:47">
      <c r="AT34366" s="690"/>
      <c r="AU34366" s="690"/>
    </row>
    <row r="34367" spans="46:47">
      <c r="AT34367" s="690"/>
      <c r="AU34367" s="690"/>
    </row>
    <row r="34368" spans="46:47">
      <c r="AT34368" s="690"/>
      <c r="AU34368" s="690"/>
    </row>
    <row r="34369" spans="46:47">
      <c r="AT34369" s="690"/>
      <c r="AU34369" s="690"/>
    </row>
    <row r="34370" spans="46:47">
      <c r="AT34370" s="690"/>
      <c r="AU34370" s="690"/>
    </row>
    <row r="34371" spans="46:47">
      <c r="AT34371" s="690"/>
      <c r="AU34371" s="690"/>
    </row>
    <row r="34372" spans="46:47">
      <c r="AT34372" s="690"/>
      <c r="AU34372" s="690"/>
    </row>
    <row r="34373" spans="46:47">
      <c r="AT34373" s="690"/>
      <c r="AU34373" s="690"/>
    </row>
    <row r="34374" spans="46:47">
      <c r="AT34374" s="690"/>
      <c r="AU34374" s="690"/>
    </row>
    <row r="34375" spans="46:47">
      <c r="AT34375" s="690"/>
      <c r="AU34375" s="690"/>
    </row>
    <row r="34376" spans="46:47">
      <c r="AT34376" s="690"/>
      <c r="AU34376" s="690"/>
    </row>
    <row r="34377" spans="46:47">
      <c r="AT34377" s="690"/>
      <c r="AU34377" s="690"/>
    </row>
    <row r="34378" spans="46:47">
      <c r="AT34378" s="690"/>
      <c r="AU34378" s="690"/>
    </row>
    <row r="34379" spans="46:47">
      <c r="AT34379" s="690"/>
      <c r="AU34379" s="690"/>
    </row>
    <row r="34380" spans="46:47">
      <c r="AT34380" s="690"/>
      <c r="AU34380" s="690"/>
    </row>
    <row r="34381" spans="46:47">
      <c r="AT34381" s="690"/>
      <c r="AU34381" s="690"/>
    </row>
    <row r="34382" spans="46:47">
      <c r="AT34382" s="690"/>
      <c r="AU34382" s="690"/>
    </row>
    <row r="34383" spans="46:47">
      <c r="AT34383" s="690"/>
      <c r="AU34383" s="690"/>
    </row>
    <row r="34384" spans="46:47">
      <c r="AT34384" s="690"/>
      <c r="AU34384" s="690"/>
    </row>
    <row r="34385" spans="46:47">
      <c r="AT34385" s="690"/>
      <c r="AU34385" s="690"/>
    </row>
    <row r="34386" spans="46:47">
      <c r="AT34386" s="690"/>
      <c r="AU34386" s="690"/>
    </row>
    <row r="34387" spans="46:47">
      <c r="AT34387" s="690"/>
      <c r="AU34387" s="690"/>
    </row>
    <row r="34388" spans="46:47">
      <c r="AT34388" s="690"/>
      <c r="AU34388" s="690"/>
    </row>
    <row r="34389" spans="46:47">
      <c r="AT34389" s="690"/>
      <c r="AU34389" s="690"/>
    </row>
    <row r="34390" spans="46:47">
      <c r="AT34390" s="690"/>
      <c r="AU34390" s="690"/>
    </row>
    <row r="34391" spans="46:47">
      <c r="AT34391" s="690"/>
      <c r="AU34391" s="690"/>
    </row>
    <row r="34392" spans="46:47">
      <c r="AT34392" s="690"/>
      <c r="AU34392" s="690"/>
    </row>
    <row r="34393" spans="46:47">
      <c r="AT34393" s="690"/>
      <c r="AU34393" s="690"/>
    </row>
    <row r="34394" spans="46:47">
      <c r="AT34394" s="690"/>
      <c r="AU34394" s="690"/>
    </row>
    <row r="34395" spans="46:47">
      <c r="AT34395" s="690"/>
      <c r="AU34395" s="690"/>
    </row>
    <row r="34396" spans="46:47">
      <c r="AT34396" s="690"/>
      <c r="AU34396" s="690"/>
    </row>
    <row r="34397" spans="46:47">
      <c r="AT34397" s="690"/>
      <c r="AU34397" s="690"/>
    </row>
    <row r="34398" spans="46:47">
      <c r="AT34398" s="690"/>
      <c r="AU34398" s="690"/>
    </row>
    <row r="34399" spans="46:47">
      <c r="AT34399" s="690"/>
      <c r="AU34399" s="690"/>
    </row>
    <row r="34400" spans="46:47">
      <c r="AT34400" s="690"/>
      <c r="AU34400" s="690"/>
    </row>
    <row r="34401" spans="46:47">
      <c r="AT34401" s="690"/>
      <c r="AU34401" s="690"/>
    </row>
    <row r="34402" spans="46:47">
      <c r="AT34402" s="690"/>
      <c r="AU34402" s="690"/>
    </row>
    <row r="34403" spans="46:47">
      <c r="AT34403" s="690"/>
      <c r="AU34403" s="690"/>
    </row>
    <row r="34404" spans="46:47">
      <c r="AT34404" s="690"/>
      <c r="AU34404" s="690"/>
    </row>
    <row r="34405" spans="46:47">
      <c r="AT34405" s="690"/>
      <c r="AU34405" s="690"/>
    </row>
    <row r="34406" spans="46:47">
      <c r="AT34406" s="690"/>
      <c r="AU34406" s="690"/>
    </row>
    <row r="34407" spans="46:47">
      <c r="AT34407" s="690"/>
      <c r="AU34407" s="690"/>
    </row>
    <row r="34408" spans="46:47">
      <c r="AT34408" s="690"/>
      <c r="AU34408" s="690"/>
    </row>
    <row r="34409" spans="46:47">
      <c r="AT34409" s="690"/>
      <c r="AU34409" s="690"/>
    </row>
    <row r="34410" spans="46:47">
      <c r="AT34410" s="690"/>
      <c r="AU34410" s="690"/>
    </row>
    <row r="34411" spans="46:47">
      <c r="AT34411" s="690"/>
      <c r="AU34411" s="690"/>
    </row>
    <row r="34412" spans="46:47">
      <c r="AT34412" s="690"/>
      <c r="AU34412" s="690"/>
    </row>
    <row r="34413" spans="46:47">
      <c r="AT34413" s="690"/>
      <c r="AU34413" s="690"/>
    </row>
    <row r="34414" spans="46:47">
      <c r="AT34414" s="690"/>
      <c r="AU34414" s="690"/>
    </row>
    <row r="34415" spans="46:47">
      <c r="AT34415" s="690"/>
      <c r="AU34415" s="690"/>
    </row>
    <row r="34416" spans="46:47">
      <c r="AT34416" s="690"/>
      <c r="AU34416" s="690"/>
    </row>
    <row r="34417" spans="46:47">
      <c r="AT34417" s="690"/>
      <c r="AU34417" s="690"/>
    </row>
    <row r="34418" spans="46:47">
      <c r="AT34418" s="690"/>
      <c r="AU34418" s="690"/>
    </row>
    <row r="34419" spans="46:47">
      <c r="AT34419" s="690"/>
      <c r="AU34419" s="690"/>
    </row>
    <row r="34420" spans="46:47">
      <c r="AT34420" s="690"/>
      <c r="AU34420" s="690"/>
    </row>
    <row r="34421" spans="46:47">
      <c r="AT34421" s="690"/>
      <c r="AU34421" s="690"/>
    </row>
    <row r="34422" spans="46:47">
      <c r="AT34422" s="690"/>
      <c r="AU34422" s="690"/>
    </row>
    <row r="34423" spans="46:47">
      <c r="AT34423" s="690"/>
      <c r="AU34423" s="690"/>
    </row>
    <row r="34424" spans="46:47">
      <c r="AT34424" s="690"/>
      <c r="AU34424" s="690"/>
    </row>
    <row r="34425" spans="46:47">
      <c r="AT34425" s="690"/>
      <c r="AU34425" s="690"/>
    </row>
    <row r="34426" spans="46:47">
      <c r="AT34426" s="690"/>
      <c r="AU34426" s="690"/>
    </row>
    <row r="34427" spans="46:47">
      <c r="AT34427" s="690"/>
      <c r="AU34427" s="690"/>
    </row>
    <row r="34428" spans="46:47">
      <c r="AT34428" s="690"/>
      <c r="AU34428" s="690"/>
    </row>
    <row r="34429" spans="46:47">
      <c r="AT34429" s="690"/>
      <c r="AU34429" s="690"/>
    </row>
    <row r="34430" spans="46:47">
      <c r="AT34430" s="690"/>
      <c r="AU34430" s="690"/>
    </row>
    <row r="34431" spans="46:47">
      <c r="AT34431" s="690"/>
      <c r="AU34431" s="690"/>
    </row>
    <row r="34432" spans="46:47">
      <c r="AT34432" s="690"/>
      <c r="AU34432" s="690"/>
    </row>
    <row r="34433" spans="46:47">
      <c r="AT34433" s="690"/>
      <c r="AU34433" s="690"/>
    </row>
    <row r="34434" spans="46:47">
      <c r="AT34434" s="690"/>
      <c r="AU34434" s="690"/>
    </row>
    <row r="34435" spans="46:47">
      <c r="AT34435" s="690"/>
      <c r="AU34435" s="690"/>
    </row>
    <row r="34436" spans="46:47">
      <c r="AT34436" s="690"/>
      <c r="AU34436" s="690"/>
    </row>
    <row r="34437" spans="46:47">
      <c r="AT34437" s="690"/>
      <c r="AU34437" s="690"/>
    </row>
    <row r="34438" spans="46:47">
      <c r="AT34438" s="690"/>
      <c r="AU34438" s="690"/>
    </row>
    <row r="34439" spans="46:47">
      <c r="AT34439" s="690"/>
      <c r="AU34439" s="690"/>
    </row>
    <row r="34440" spans="46:47">
      <c r="AT34440" s="690"/>
      <c r="AU34440" s="690"/>
    </row>
    <row r="34441" spans="46:47">
      <c r="AT34441" s="690"/>
      <c r="AU34441" s="690"/>
    </row>
    <row r="34442" spans="46:47">
      <c r="AT34442" s="690"/>
      <c r="AU34442" s="690"/>
    </row>
    <row r="34443" spans="46:47">
      <c r="AT34443" s="690"/>
      <c r="AU34443" s="690"/>
    </row>
    <row r="34444" spans="46:47">
      <c r="AT34444" s="690"/>
      <c r="AU34444" s="690"/>
    </row>
    <row r="34445" spans="46:47">
      <c r="AT34445" s="690"/>
      <c r="AU34445" s="690"/>
    </row>
    <row r="34446" spans="46:47">
      <c r="AT34446" s="690"/>
      <c r="AU34446" s="690"/>
    </row>
    <row r="34447" spans="46:47">
      <c r="AT34447" s="690"/>
      <c r="AU34447" s="690"/>
    </row>
    <row r="34448" spans="46:47">
      <c r="AT34448" s="690"/>
      <c r="AU34448" s="690"/>
    </row>
    <row r="34449" spans="46:47">
      <c r="AT34449" s="690"/>
      <c r="AU34449" s="690"/>
    </row>
    <row r="34450" spans="46:47">
      <c r="AT34450" s="690"/>
      <c r="AU34450" s="690"/>
    </row>
    <row r="34451" spans="46:47">
      <c r="AT34451" s="690"/>
      <c r="AU34451" s="690"/>
    </row>
    <row r="34452" spans="46:47">
      <c r="AT34452" s="690"/>
      <c r="AU34452" s="690"/>
    </row>
    <row r="34453" spans="46:47">
      <c r="AT34453" s="690"/>
      <c r="AU34453" s="690"/>
    </row>
    <row r="34454" spans="46:47">
      <c r="AT34454" s="690"/>
      <c r="AU34454" s="690"/>
    </row>
    <row r="34455" spans="46:47">
      <c r="AT34455" s="690"/>
      <c r="AU34455" s="690"/>
    </row>
    <row r="34456" spans="46:47">
      <c r="AT34456" s="690"/>
      <c r="AU34456" s="690"/>
    </row>
    <row r="34457" spans="46:47">
      <c r="AT34457" s="690"/>
      <c r="AU34457" s="690"/>
    </row>
    <row r="34458" spans="46:47">
      <c r="AT34458" s="690"/>
      <c r="AU34458" s="690"/>
    </row>
    <row r="34459" spans="46:47">
      <c r="AT34459" s="690"/>
      <c r="AU34459" s="690"/>
    </row>
    <row r="34460" spans="46:47">
      <c r="AT34460" s="690"/>
      <c r="AU34460" s="690"/>
    </row>
    <row r="34461" spans="46:47">
      <c r="AT34461" s="690"/>
      <c r="AU34461" s="690"/>
    </row>
    <row r="34462" spans="46:47">
      <c r="AT34462" s="690"/>
      <c r="AU34462" s="690"/>
    </row>
    <row r="34463" spans="46:47">
      <c r="AT34463" s="690"/>
      <c r="AU34463" s="690"/>
    </row>
    <row r="34464" spans="46:47">
      <c r="AT34464" s="690"/>
      <c r="AU34464" s="690"/>
    </row>
    <row r="34465" spans="46:47">
      <c r="AT34465" s="690"/>
      <c r="AU34465" s="690"/>
    </row>
    <row r="34466" spans="46:47">
      <c r="AT34466" s="690"/>
      <c r="AU34466" s="690"/>
    </row>
    <row r="34467" spans="46:47">
      <c r="AT34467" s="690"/>
      <c r="AU34467" s="690"/>
    </row>
    <row r="34468" spans="46:47">
      <c r="AT34468" s="690"/>
      <c r="AU34468" s="690"/>
    </row>
    <row r="34469" spans="46:47">
      <c r="AT34469" s="690"/>
      <c r="AU34469" s="690"/>
    </row>
    <row r="34470" spans="46:47">
      <c r="AT34470" s="690"/>
      <c r="AU34470" s="690"/>
    </row>
    <row r="34471" spans="46:47">
      <c r="AT34471" s="690"/>
      <c r="AU34471" s="690"/>
    </row>
    <row r="34472" spans="46:47">
      <c r="AT34472" s="690"/>
      <c r="AU34472" s="690"/>
    </row>
    <row r="34473" spans="46:47">
      <c r="AT34473" s="690"/>
      <c r="AU34473" s="690"/>
    </row>
    <row r="34474" spans="46:47">
      <c r="AT34474" s="690"/>
      <c r="AU34474" s="690"/>
    </row>
    <row r="34475" spans="46:47">
      <c r="AT34475" s="690"/>
      <c r="AU34475" s="690"/>
    </row>
    <row r="34476" spans="46:47">
      <c r="AT34476" s="690"/>
      <c r="AU34476" s="690"/>
    </row>
    <row r="34477" spans="46:47">
      <c r="AT34477" s="690"/>
      <c r="AU34477" s="690"/>
    </row>
    <row r="34478" spans="46:47">
      <c r="AT34478" s="690"/>
      <c r="AU34478" s="690"/>
    </row>
    <row r="34479" spans="46:47">
      <c r="AT34479" s="690"/>
      <c r="AU34479" s="690"/>
    </row>
    <row r="34480" spans="46:47">
      <c r="AT34480" s="690"/>
      <c r="AU34480" s="690"/>
    </row>
    <row r="34481" spans="46:47">
      <c r="AT34481" s="690"/>
      <c r="AU34481" s="690"/>
    </row>
    <row r="34482" spans="46:47">
      <c r="AT34482" s="690"/>
      <c r="AU34482" s="690"/>
    </row>
    <row r="34483" spans="46:47">
      <c r="AT34483" s="690"/>
      <c r="AU34483" s="690"/>
    </row>
    <row r="34484" spans="46:47">
      <c r="AT34484" s="690"/>
      <c r="AU34484" s="690"/>
    </row>
    <row r="34485" spans="46:47">
      <c r="AT34485" s="690"/>
      <c r="AU34485" s="690"/>
    </row>
    <row r="34486" spans="46:47">
      <c r="AT34486" s="690"/>
      <c r="AU34486" s="690"/>
    </row>
    <row r="34487" spans="46:47">
      <c r="AT34487" s="690"/>
      <c r="AU34487" s="690"/>
    </row>
    <row r="34488" spans="46:47">
      <c r="AT34488" s="690"/>
      <c r="AU34488" s="690"/>
    </row>
    <row r="34489" spans="46:47">
      <c r="AT34489" s="690"/>
      <c r="AU34489" s="690"/>
    </row>
    <row r="34490" spans="46:47">
      <c r="AT34490" s="690"/>
      <c r="AU34490" s="690"/>
    </row>
    <row r="34491" spans="46:47">
      <c r="AT34491" s="690"/>
      <c r="AU34491" s="690"/>
    </row>
    <row r="34492" spans="46:47">
      <c r="AT34492" s="690"/>
      <c r="AU34492" s="690"/>
    </row>
    <row r="34493" spans="46:47">
      <c r="AT34493" s="690"/>
      <c r="AU34493" s="690"/>
    </row>
    <row r="34494" spans="46:47">
      <c r="AT34494" s="690"/>
      <c r="AU34494" s="690"/>
    </row>
    <row r="34495" spans="46:47">
      <c r="AT34495" s="690"/>
      <c r="AU34495" s="690"/>
    </row>
    <row r="34496" spans="46:47">
      <c r="AT34496" s="690"/>
      <c r="AU34496" s="690"/>
    </row>
    <row r="34497" spans="46:47">
      <c r="AT34497" s="690"/>
      <c r="AU34497" s="690"/>
    </row>
    <row r="34498" spans="46:47">
      <c r="AT34498" s="690"/>
      <c r="AU34498" s="690"/>
    </row>
    <row r="34499" spans="46:47">
      <c r="AT34499" s="690"/>
      <c r="AU34499" s="690"/>
    </row>
    <row r="34500" spans="46:47">
      <c r="AT34500" s="690"/>
      <c r="AU34500" s="690"/>
    </row>
    <row r="34501" spans="46:47">
      <c r="AT34501" s="690"/>
      <c r="AU34501" s="690"/>
    </row>
    <row r="34502" spans="46:47">
      <c r="AT34502" s="690"/>
      <c r="AU34502" s="690"/>
    </row>
    <row r="34503" spans="46:47">
      <c r="AT34503" s="690"/>
      <c r="AU34503" s="690"/>
    </row>
    <row r="34504" spans="46:47">
      <c r="AT34504" s="690"/>
      <c r="AU34504" s="690"/>
    </row>
    <row r="34505" spans="46:47">
      <c r="AT34505" s="690"/>
      <c r="AU34505" s="690"/>
    </row>
    <row r="34506" spans="46:47">
      <c r="AT34506" s="690"/>
      <c r="AU34506" s="690"/>
    </row>
    <row r="34507" spans="46:47">
      <c r="AT34507" s="690"/>
      <c r="AU34507" s="690"/>
    </row>
    <row r="34508" spans="46:47">
      <c r="AT34508" s="690"/>
      <c r="AU34508" s="690"/>
    </row>
    <row r="34509" spans="46:47">
      <c r="AT34509" s="690"/>
      <c r="AU34509" s="690"/>
    </row>
    <row r="34510" spans="46:47">
      <c r="AT34510" s="690"/>
      <c r="AU34510" s="690"/>
    </row>
    <row r="34511" spans="46:47">
      <c r="AT34511" s="690"/>
      <c r="AU34511" s="690"/>
    </row>
    <row r="34512" spans="46:47">
      <c r="AT34512" s="690"/>
      <c r="AU34512" s="690"/>
    </row>
    <row r="34513" spans="46:47">
      <c r="AT34513" s="690"/>
      <c r="AU34513" s="690"/>
    </row>
    <row r="34514" spans="46:47">
      <c r="AT34514" s="690"/>
      <c r="AU34514" s="690"/>
    </row>
    <row r="34515" spans="46:47">
      <c r="AT34515" s="690"/>
      <c r="AU34515" s="690"/>
    </row>
    <row r="34516" spans="46:47">
      <c r="AT34516" s="690"/>
      <c r="AU34516" s="690"/>
    </row>
    <row r="34517" spans="46:47">
      <c r="AT34517" s="690"/>
      <c r="AU34517" s="690"/>
    </row>
    <row r="34518" spans="46:47">
      <c r="AT34518" s="690"/>
      <c r="AU34518" s="690"/>
    </row>
    <row r="34519" spans="46:47">
      <c r="AT34519" s="690"/>
      <c r="AU34519" s="690"/>
    </row>
    <row r="34520" spans="46:47">
      <c r="AT34520" s="690"/>
      <c r="AU34520" s="690"/>
    </row>
    <row r="34521" spans="46:47">
      <c r="AT34521" s="690"/>
      <c r="AU34521" s="690"/>
    </row>
    <row r="34522" spans="46:47">
      <c r="AT34522" s="690"/>
      <c r="AU34522" s="690"/>
    </row>
    <row r="34523" spans="46:47">
      <c r="AT34523" s="690"/>
      <c r="AU34523" s="690"/>
    </row>
    <row r="34524" spans="46:47">
      <c r="AT34524" s="690"/>
      <c r="AU34524" s="690"/>
    </row>
    <row r="34525" spans="46:47">
      <c r="AT34525" s="690"/>
      <c r="AU34525" s="690"/>
    </row>
    <row r="34526" spans="46:47">
      <c r="AT34526" s="690"/>
      <c r="AU34526" s="690"/>
    </row>
    <row r="34527" spans="46:47">
      <c r="AT34527" s="690"/>
      <c r="AU34527" s="690"/>
    </row>
    <row r="34528" spans="46:47">
      <c r="AT34528" s="690"/>
      <c r="AU34528" s="690"/>
    </row>
    <row r="34529" spans="46:47">
      <c r="AT34529" s="690"/>
      <c r="AU34529" s="690"/>
    </row>
    <row r="34530" spans="46:47">
      <c r="AT34530" s="690"/>
      <c r="AU34530" s="690"/>
    </row>
    <row r="34531" spans="46:47">
      <c r="AT34531" s="690"/>
      <c r="AU34531" s="690"/>
    </row>
    <row r="34532" spans="46:47">
      <c r="AT34532" s="690"/>
      <c r="AU34532" s="690"/>
    </row>
    <row r="34533" spans="46:47">
      <c r="AT34533" s="690"/>
      <c r="AU34533" s="690"/>
    </row>
    <row r="34534" spans="46:47">
      <c r="AT34534" s="690"/>
      <c r="AU34534" s="690"/>
    </row>
    <row r="34535" spans="46:47">
      <c r="AT34535" s="690"/>
      <c r="AU34535" s="690"/>
    </row>
    <row r="34536" spans="46:47">
      <c r="AT34536" s="690"/>
      <c r="AU34536" s="690"/>
    </row>
    <row r="34537" spans="46:47">
      <c r="AT34537" s="690"/>
      <c r="AU34537" s="690"/>
    </row>
    <row r="34538" spans="46:47">
      <c r="AT34538" s="690"/>
      <c r="AU34538" s="690"/>
    </row>
    <row r="34539" spans="46:47">
      <c r="AT34539" s="690"/>
      <c r="AU34539" s="690"/>
    </row>
    <row r="34540" spans="46:47">
      <c r="AT34540" s="690"/>
      <c r="AU34540" s="690"/>
    </row>
    <row r="34541" spans="46:47">
      <c r="AT34541" s="690"/>
      <c r="AU34541" s="690"/>
    </row>
    <row r="34542" spans="46:47">
      <c r="AT34542" s="690"/>
      <c r="AU34542" s="690"/>
    </row>
    <row r="34543" spans="46:47">
      <c r="AT34543" s="690"/>
      <c r="AU34543" s="690"/>
    </row>
    <row r="34544" spans="46:47">
      <c r="AT34544" s="690"/>
      <c r="AU34544" s="690"/>
    </row>
    <row r="34545" spans="46:47">
      <c r="AT34545" s="690"/>
      <c r="AU34545" s="690"/>
    </row>
    <row r="34546" spans="46:47">
      <c r="AT34546" s="690"/>
      <c r="AU34546" s="690"/>
    </row>
    <row r="34547" spans="46:47">
      <c r="AT34547" s="690"/>
      <c r="AU34547" s="690"/>
    </row>
    <row r="34548" spans="46:47">
      <c r="AT34548" s="690"/>
      <c r="AU34548" s="690"/>
    </row>
    <row r="34549" spans="46:47">
      <c r="AT34549" s="690"/>
      <c r="AU34549" s="690"/>
    </row>
    <row r="34550" spans="46:47">
      <c r="AT34550" s="690"/>
      <c r="AU34550" s="690"/>
    </row>
    <row r="34551" spans="46:47">
      <c r="AT34551" s="690"/>
      <c r="AU34551" s="690"/>
    </row>
    <row r="34552" spans="46:47">
      <c r="AT34552" s="690"/>
      <c r="AU34552" s="690"/>
    </row>
    <row r="34553" spans="46:47">
      <c r="AT34553" s="690"/>
      <c r="AU34553" s="690"/>
    </row>
    <row r="34554" spans="46:47">
      <c r="AT34554" s="690"/>
      <c r="AU34554" s="690"/>
    </row>
    <row r="34555" spans="46:47">
      <c r="AT34555" s="690"/>
      <c r="AU34555" s="690"/>
    </row>
    <row r="34556" spans="46:47">
      <c r="AT34556" s="690"/>
      <c r="AU34556" s="690"/>
    </row>
    <row r="34557" spans="46:47">
      <c r="AT34557" s="690"/>
      <c r="AU34557" s="690"/>
    </row>
    <row r="34558" spans="46:47">
      <c r="AT34558" s="690"/>
      <c r="AU34558" s="690"/>
    </row>
    <row r="34559" spans="46:47">
      <c r="AT34559" s="690"/>
      <c r="AU34559" s="690"/>
    </row>
    <row r="34560" spans="46:47">
      <c r="AT34560" s="690"/>
      <c r="AU34560" s="690"/>
    </row>
    <row r="34561" spans="46:47">
      <c r="AT34561" s="690"/>
      <c r="AU34561" s="690"/>
    </row>
    <row r="34562" spans="46:47">
      <c r="AT34562" s="690"/>
      <c r="AU34562" s="690"/>
    </row>
    <row r="34563" spans="46:47">
      <c r="AT34563" s="690"/>
      <c r="AU34563" s="690"/>
    </row>
    <row r="34564" spans="46:47">
      <c r="AT34564" s="690"/>
      <c r="AU34564" s="690"/>
    </row>
    <row r="34565" spans="46:47">
      <c r="AT34565" s="690"/>
      <c r="AU34565" s="690"/>
    </row>
    <row r="34566" spans="46:47">
      <c r="AT34566" s="690"/>
      <c r="AU34566" s="690"/>
    </row>
    <row r="34567" spans="46:47">
      <c r="AT34567" s="690"/>
      <c r="AU34567" s="690"/>
    </row>
    <row r="34568" spans="46:47">
      <c r="AT34568" s="690"/>
      <c r="AU34568" s="690"/>
    </row>
    <row r="34569" spans="46:47">
      <c r="AT34569" s="690"/>
      <c r="AU34569" s="690"/>
    </row>
    <row r="34570" spans="46:47">
      <c r="AT34570" s="690"/>
      <c r="AU34570" s="690"/>
    </row>
    <row r="34571" spans="46:47">
      <c r="AT34571" s="690"/>
      <c r="AU34571" s="690"/>
    </row>
    <row r="34572" spans="46:47">
      <c r="AT34572" s="690"/>
      <c r="AU34572" s="690"/>
    </row>
    <row r="34573" spans="46:47">
      <c r="AT34573" s="690"/>
      <c r="AU34573" s="690"/>
    </row>
    <row r="34574" spans="46:47">
      <c r="AT34574" s="690"/>
      <c r="AU34574" s="690"/>
    </row>
    <row r="34575" spans="46:47">
      <c r="AT34575" s="690"/>
      <c r="AU34575" s="690"/>
    </row>
    <row r="34576" spans="46:47">
      <c r="AT34576" s="690"/>
      <c r="AU34576" s="690"/>
    </row>
    <row r="34577" spans="46:47">
      <c r="AT34577" s="690"/>
      <c r="AU34577" s="690"/>
    </row>
    <row r="34578" spans="46:47">
      <c r="AT34578" s="690"/>
      <c r="AU34578" s="690"/>
    </row>
    <row r="34579" spans="46:47">
      <c r="AT34579" s="690"/>
      <c r="AU34579" s="690"/>
    </row>
    <row r="34580" spans="46:47">
      <c r="AT34580" s="690"/>
      <c r="AU34580" s="690"/>
    </row>
    <row r="34581" spans="46:47">
      <c r="AT34581" s="690"/>
      <c r="AU34581" s="690"/>
    </row>
    <row r="34582" spans="46:47">
      <c r="AT34582" s="690"/>
      <c r="AU34582" s="690"/>
    </row>
    <row r="34583" spans="46:47">
      <c r="AT34583" s="690"/>
      <c r="AU34583" s="690"/>
    </row>
    <row r="34584" spans="46:47">
      <c r="AT34584" s="690"/>
      <c r="AU34584" s="690"/>
    </row>
    <row r="34585" spans="46:47">
      <c r="AT34585" s="690"/>
      <c r="AU34585" s="690"/>
    </row>
    <row r="34586" spans="46:47">
      <c r="AT34586" s="690"/>
      <c r="AU34586" s="690"/>
    </row>
    <row r="34587" spans="46:47">
      <c r="AT34587" s="690"/>
      <c r="AU34587" s="690"/>
    </row>
    <row r="34588" spans="46:47">
      <c r="AT34588" s="690"/>
      <c r="AU34588" s="690"/>
    </row>
    <row r="34589" spans="46:47">
      <c r="AT34589" s="690"/>
      <c r="AU34589" s="690"/>
    </row>
    <row r="34590" spans="46:47">
      <c r="AT34590" s="690"/>
      <c r="AU34590" s="690"/>
    </row>
    <row r="34591" spans="46:47">
      <c r="AT34591" s="690"/>
      <c r="AU34591" s="690"/>
    </row>
    <row r="34592" spans="46:47">
      <c r="AT34592" s="690"/>
      <c r="AU34592" s="690"/>
    </row>
    <row r="34593" spans="46:47">
      <c r="AT34593" s="690"/>
      <c r="AU34593" s="690"/>
    </row>
    <row r="34594" spans="46:47">
      <c r="AT34594" s="690"/>
      <c r="AU34594" s="690"/>
    </row>
    <row r="34595" spans="46:47">
      <c r="AT34595" s="690"/>
      <c r="AU34595" s="690"/>
    </row>
    <row r="34596" spans="46:47">
      <c r="AT34596" s="690"/>
      <c r="AU34596" s="690"/>
    </row>
    <row r="34597" spans="46:47">
      <c r="AT34597" s="690"/>
      <c r="AU34597" s="690"/>
    </row>
    <row r="34598" spans="46:47">
      <c r="AT34598" s="690"/>
      <c r="AU34598" s="690"/>
    </row>
    <row r="34599" spans="46:47">
      <c r="AT34599" s="690"/>
      <c r="AU34599" s="690"/>
    </row>
    <row r="34600" spans="46:47">
      <c r="AT34600" s="690"/>
      <c r="AU34600" s="690"/>
    </row>
    <row r="34601" spans="46:47">
      <c r="AT34601" s="690"/>
      <c r="AU34601" s="690"/>
    </row>
    <row r="34602" spans="46:47">
      <c r="AT34602" s="690"/>
      <c r="AU34602" s="690"/>
    </row>
    <row r="34603" spans="46:47">
      <c r="AT34603" s="690"/>
      <c r="AU34603" s="690"/>
    </row>
    <row r="34604" spans="46:47">
      <c r="AT34604" s="690"/>
      <c r="AU34604" s="690"/>
    </row>
    <row r="34605" spans="46:47">
      <c r="AT34605" s="690"/>
      <c r="AU34605" s="690"/>
    </row>
    <row r="34606" spans="46:47">
      <c r="AT34606" s="690"/>
      <c r="AU34606" s="690"/>
    </row>
    <row r="34607" spans="46:47">
      <c r="AT34607" s="690"/>
      <c r="AU34607" s="690"/>
    </row>
    <row r="34608" spans="46:47">
      <c r="AT34608" s="690"/>
      <c r="AU34608" s="690"/>
    </row>
    <row r="34609" spans="46:47">
      <c r="AT34609" s="690"/>
      <c r="AU34609" s="690"/>
    </row>
    <row r="34610" spans="46:47">
      <c r="AT34610" s="690"/>
      <c r="AU34610" s="690"/>
    </row>
    <row r="34611" spans="46:47">
      <c r="AT34611" s="690"/>
      <c r="AU34611" s="690"/>
    </row>
    <row r="34612" spans="46:47">
      <c r="AT34612" s="690"/>
      <c r="AU34612" s="690"/>
    </row>
    <row r="34613" spans="46:47">
      <c r="AT34613" s="690"/>
      <c r="AU34613" s="690"/>
    </row>
    <row r="34614" spans="46:47">
      <c r="AT34614" s="690"/>
      <c r="AU34614" s="690"/>
    </row>
    <row r="34615" spans="46:47">
      <c r="AT34615" s="690"/>
      <c r="AU34615" s="690"/>
    </row>
    <row r="34616" spans="46:47">
      <c r="AT34616" s="690"/>
      <c r="AU34616" s="690"/>
    </row>
    <row r="34617" spans="46:47">
      <c r="AT34617" s="690"/>
      <c r="AU34617" s="690"/>
    </row>
    <row r="34618" spans="46:47">
      <c r="AT34618" s="690"/>
      <c r="AU34618" s="690"/>
    </row>
    <row r="34619" spans="46:47">
      <c r="AT34619" s="690"/>
      <c r="AU34619" s="690"/>
    </row>
    <row r="34620" spans="46:47">
      <c r="AT34620" s="690"/>
      <c r="AU34620" s="690"/>
    </row>
    <row r="34621" spans="46:47">
      <c r="AT34621" s="690"/>
      <c r="AU34621" s="690"/>
    </row>
    <row r="34622" spans="46:47">
      <c r="AT34622" s="690"/>
      <c r="AU34622" s="690"/>
    </row>
    <row r="34623" spans="46:47">
      <c r="AT34623" s="690"/>
      <c r="AU34623" s="690"/>
    </row>
    <row r="34624" spans="46:47">
      <c r="AT34624" s="690"/>
      <c r="AU34624" s="690"/>
    </row>
    <row r="34625" spans="46:47">
      <c r="AT34625" s="690"/>
      <c r="AU34625" s="690"/>
    </row>
    <row r="34626" spans="46:47">
      <c r="AT34626" s="690"/>
      <c r="AU34626" s="690"/>
    </row>
    <row r="34627" spans="46:47">
      <c r="AT34627" s="690"/>
      <c r="AU34627" s="690"/>
    </row>
    <row r="34628" spans="46:47">
      <c r="AT34628" s="690"/>
      <c r="AU34628" s="690"/>
    </row>
    <row r="34629" spans="46:47">
      <c r="AT34629" s="690"/>
      <c r="AU34629" s="690"/>
    </row>
    <row r="34630" spans="46:47">
      <c r="AT34630" s="690"/>
      <c r="AU34630" s="690"/>
    </row>
    <row r="34631" spans="46:47">
      <c r="AT34631" s="690"/>
      <c r="AU34631" s="690"/>
    </row>
    <row r="34632" spans="46:47">
      <c r="AT34632" s="690"/>
      <c r="AU34632" s="690"/>
    </row>
    <row r="34633" spans="46:47">
      <c r="AT34633" s="690"/>
      <c r="AU34633" s="690"/>
    </row>
    <row r="34634" spans="46:47">
      <c r="AT34634" s="690"/>
      <c r="AU34634" s="690"/>
    </row>
    <row r="34635" spans="46:47">
      <c r="AT34635" s="690"/>
      <c r="AU34635" s="690"/>
    </row>
    <row r="34636" spans="46:47">
      <c r="AT34636" s="690"/>
      <c r="AU34636" s="690"/>
    </row>
    <row r="34637" spans="46:47">
      <c r="AT34637" s="690"/>
      <c r="AU34637" s="690"/>
    </row>
    <row r="34638" spans="46:47">
      <c r="AT34638" s="690"/>
      <c r="AU34638" s="690"/>
    </row>
    <row r="34639" spans="46:47">
      <c r="AT34639" s="690"/>
      <c r="AU34639" s="690"/>
    </row>
    <row r="34640" spans="46:47">
      <c r="AT34640" s="690"/>
      <c r="AU34640" s="690"/>
    </row>
    <row r="34641" spans="46:47">
      <c r="AT34641" s="690"/>
      <c r="AU34641" s="690"/>
    </row>
    <row r="34642" spans="46:47">
      <c r="AT34642" s="690"/>
      <c r="AU34642" s="690"/>
    </row>
    <row r="34643" spans="46:47">
      <c r="AT34643" s="690"/>
      <c r="AU34643" s="690"/>
    </row>
    <row r="34644" spans="46:47">
      <c r="AT34644" s="690"/>
      <c r="AU34644" s="690"/>
    </row>
    <row r="34645" spans="46:47">
      <c r="AT34645" s="690"/>
      <c r="AU34645" s="690"/>
    </row>
    <row r="34646" spans="46:47">
      <c r="AT34646" s="690"/>
      <c r="AU34646" s="690"/>
    </row>
    <row r="34647" spans="46:47">
      <c r="AT34647" s="690"/>
      <c r="AU34647" s="690"/>
    </row>
    <row r="34648" spans="46:47">
      <c r="AT34648" s="690"/>
      <c r="AU34648" s="690"/>
    </row>
    <row r="34649" spans="46:47">
      <c r="AT34649" s="690"/>
      <c r="AU34649" s="690"/>
    </row>
    <row r="34650" spans="46:47">
      <c r="AT34650" s="690"/>
      <c r="AU34650" s="690"/>
    </row>
    <row r="34651" spans="46:47">
      <c r="AT34651" s="690"/>
      <c r="AU34651" s="690"/>
    </row>
    <row r="34652" spans="46:47">
      <c r="AT34652" s="690"/>
      <c r="AU34652" s="690"/>
    </row>
    <row r="34653" spans="46:47">
      <c r="AT34653" s="690"/>
      <c r="AU34653" s="690"/>
    </row>
    <row r="34654" spans="46:47">
      <c r="AT34654" s="690"/>
      <c r="AU34654" s="690"/>
    </row>
    <row r="34655" spans="46:47">
      <c r="AT34655" s="690"/>
      <c r="AU34655" s="690"/>
    </row>
    <row r="34656" spans="46:47">
      <c r="AT34656" s="690"/>
      <c r="AU34656" s="690"/>
    </row>
    <row r="34657" spans="46:47">
      <c r="AT34657" s="690"/>
      <c r="AU34657" s="690"/>
    </row>
    <row r="34658" spans="46:47">
      <c r="AT34658" s="690"/>
      <c r="AU34658" s="690"/>
    </row>
    <row r="34659" spans="46:47">
      <c r="AT34659" s="690"/>
      <c r="AU34659" s="690"/>
    </row>
    <row r="34660" spans="46:47">
      <c r="AT34660" s="690"/>
      <c r="AU34660" s="690"/>
    </row>
    <row r="34661" spans="46:47">
      <c r="AT34661" s="690"/>
      <c r="AU34661" s="690"/>
    </row>
    <row r="34662" spans="46:47">
      <c r="AT34662" s="690"/>
      <c r="AU34662" s="690"/>
    </row>
    <row r="34663" spans="46:47">
      <c r="AT34663" s="690"/>
      <c r="AU34663" s="690"/>
    </row>
    <row r="34664" spans="46:47">
      <c r="AT34664" s="690"/>
      <c r="AU34664" s="690"/>
    </row>
    <row r="34665" spans="46:47">
      <c r="AT34665" s="690"/>
      <c r="AU34665" s="690"/>
    </row>
    <row r="34666" spans="46:47">
      <c r="AT34666" s="690"/>
      <c r="AU34666" s="690"/>
    </row>
    <row r="34667" spans="46:47">
      <c r="AT34667" s="690"/>
      <c r="AU34667" s="690"/>
    </row>
    <row r="34668" spans="46:47">
      <c r="AT34668" s="690"/>
      <c r="AU34668" s="690"/>
    </row>
    <row r="34669" spans="46:47">
      <c r="AT34669" s="690"/>
      <c r="AU34669" s="690"/>
    </row>
    <row r="34670" spans="46:47">
      <c r="AT34670" s="690"/>
      <c r="AU34670" s="690"/>
    </row>
    <row r="34671" spans="46:47">
      <c r="AT34671" s="690"/>
      <c r="AU34671" s="690"/>
    </row>
    <row r="34672" spans="46:47">
      <c r="AT34672" s="690"/>
      <c r="AU34672" s="690"/>
    </row>
    <row r="34673" spans="46:47">
      <c r="AT34673" s="690"/>
      <c r="AU34673" s="690"/>
    </row>
    <row r="34674" spans="46:47">
      <c r="AT34674" s="690"/>
      <c r="AU34674" s="690"/>
    </row>
    <row r="34675" spans="46:47">
      <c r="AT34675" s="690"/>
      <c r="AU34675" s="690"/>
    </row>
    <row r="34676" spans="46:47">
      <c r="AT34676" s="690"/>
      <c r="AU34676" s="690"/>
    </row>
    <row r="34677" spans="46:47">
      <c r="AT34677" s="690"/>
      <c r="AU34677" s="690"/>
    </row>
    <row r="34678" spans="46:47">
      <c r="AT34678" s="690"/>
      <c r="AU34678" s="690"/>
    </row>
    <row r="34679" spans="46:47">
      <c r="AT34679" s="690"/>
      <c r="AU34679" s="690"/>
    </row>
    <row r="34680" spans="46:47">
      <c r="AT34680" s="690"/>
      <c r="AU34680" s="690"/>
    </row>
    <row r="34681" spans="46:47">
      <c r="AT34681" s="690"/>
      <c r="AU34681" s="690"/>
    </row>
    <row r="34682" spans="46:47">
      <c r="AT34682" s="690"/>
      <c r="AU34682" s="690"/>
    </row>
    <row r="34683" spans="46:47">
      <c r="AT34683" s="690"/>
      <c r="AU34683" s="690"/>
    </row>
    <row r="34684" spans="46:47">
      <c r="AT34684" s="690"/>
      <c r="AU34684" s="690"/>
    </row>
    <row r="34685" spans="46:47">
      <c r="AT34685" s="690"/>
      <c r="AU34685" s="690"/>
    </row>
    <row r="34686" spans="46:47">
      <c r="AT34686" s="690"/>
      <c r="AU34686" s="690"/>
    </row>
    <row r="34687" spans="46:47">
      <c r="AT34687" s="690"/>
      <c r="AU34687" s="690"/>
    </row>
    <row r="34688" spans="46:47">
      <c r="AT34688" s="690"/>
      <c r="AU34688" s="690"/>
    </row>
    <row r="34689" spans="46:47">
      <c r="AT34689" s="690"/>
      <c r="AU34689" s="690"/>
    </row>
    <row r="34690" spans="46:47">
      <c r="AT34690" s="690"/>
      <c r="AU34690" s="690"/>
    </row>
    <row r="34691" spans="46:47">
      <c r="AT34691" s="690"/>
      <c r="AU34691" s="690"/>
    </row>
    <row r="34692" spans="46:47">
      <c r="AT34692" s="690"/>
      <c r="AU34692" s="690"/>
    </row>
    <row r="34693" spans="46:47">
      <c r="AT34693" s="690"/>
      <c r="AU34693" s="690"/>
    </row>
    <row r="34694" spans="46:47">
      <c r="AT34694" s="690"/>
      <c r="AU34694" s="690"/>
    </row>
    <row r="34695" spans="46:47">
      <c r="AT34695" s="690"/>
      <c r="AU34695" s="690"/>
    </row>
    <row r="34696" spans="46:47">
      <c r="AT34696" s="690"/>
      <c r="AU34696" s="690"/>
    </row>
    <row r="34697" spans="46:47">
      <c r="AT34697" s="690"/>
      <c r="AU34697" s="690"/>
    </row>
    <row r="34698" spans="46:47">
      <c r="AT34698" s="690"/>
      <c r="AU34698" s="690"/>
    </row>
    <row r="34699" spans="46:47">
      <c r="AT34699" s="690"/>
      <c r="AU34699" s="690"/>
    </row>
    <row r="34700" spans="46:47">
      <c r="AT34700" s="690"/>
      <c r="AU34700" s="690"/>
    </row>
    <row r="34701" spans="46:47">
      <c r="AT34701" s="690"/>
      <c r="AU34701" s="690"/>
    </row>
    <row r="34702" spans="46:47">
      <c r="AT34702" s="690"/>
      <c r="AU34702" s="690"/>
    </row>
    <row r="34703" spans="46:47">
      <c r="AT34703" s="690"/>
      <c r="AU34703" s="690"/>
    </row>
    <row r="34704" spans="46:47">
      <c r="AT34704" s="690"/>
      <c r="AU34704" s="690"/>
    </row>
    <row r="34705" spans="46:47">
      <c r="AT34705" s="690"/>
      <c r="AU34705" s="690"/>
    </row>
    <row r="34706" spans="46:47">
      <c r="AT34706" s="690"/>
      <c r="AU34706" s="690"/>
    </row>
    <row r="34707" spans="46:47">
      <c r="AT34707" s="690"/>
      <c r="AU34707" s="690"/>
    </row>
    <row r="34708" spans="46:47">
      <c r="AT34708" s="690"/>
      <c r="AU34708" s="690"/>
    </row>
    <row r="34709" spans="46:47">
      <c r="AT34709" s="690"/>
      <c r="AU34709" s="690"/>
    </row>
    <row r="34710" spans="46:47">
      <c r="AT34710" s="690"/>
      <c r="AU34710" s="690"/>
    </row>
    <row r="34711" spans="46:47">
      <c r="AT34711" s="690"/>
      <c r="AU34711" s="690"/>
    </row>
    <row r="34712" spans="46:47">
      <c r="AT34712" s="690"/>
      <c r="AU34712" s="690"/>
    </row>
    <row r="34713" spans="46:47">
      <c r="AT34713" s="690"/>
      <c r="AU34713" s="690"/>
    </row>
    <row r="34714" spans="46:47">
      <c r="AT34714" s="690"/>
      <c r="AU34714" s="690"/>
    </row>
    <row r="34715" spans="46:47">
      <c r="AT34715" s="690"/>
      <c r="AU34715" s="690"/>
    </row>
    <row r="34716" spans="46:47">
      <c r="AT34716" s="690"/>
      <c r="AU34716" s="690"/>
    </row>
    <row r="34717" spans="46:47">
      <c r="AT34717" s="690"/>
      <c r="AU34717" s="690"/>
    </row>
    <row r="34718" spans="46:47">
      <c r="AT34718" s="690"/>
      <c r="AU34718" s="690"/>
    </row>
    <row r="34719" spans="46:47">
      <c r="AT34719" s="690"/>
      <c r="AU34719" s="690"/>
    </row>
    <row r="34720" spans="46:47">
      <c r="AT34720" s="690"/>
      <c r="AU34720" s="690"/>
    </row>
    <row r="34721" spans="46:47">
      <c r="AT34721" s="690"/>
      <c r="AU34721" s="690"/>
    </row>
    <row r="34722" spans="46:47">
      <c r="AT34722" s="690"/>
      <c r="AU34722" s="690"/>
    </row>
    <row r="34723" spans="46:47">
      <c r="AT34723" s="690"/>
      <c r="AU34723" s="690"/>
    </row>
    <row r="34724" spans="46:47">
      <c r="AT34724" s="690"/>
      <c r="AU34724" s="690"/>
    </row>
    <row r="34725" spans="46:47">
      <c r="AT34725" s="690"/>
      <c r="AU34725" s="690"/>
    </row>
    <row r="34726" spans="46:47">
      <c r="AT34726" s="690"/>
      <c r="AU34726" s="690"/>
    </row>
    <row r="34727" spans="46:47">
      <c r="AT34727" s="690"/>
      <c r="AU34727" s="690"/>
    </row>
    <row r="34728" spans="46:47">
      <c r="AT34728" s="690"/>
      <c r="AU34728" s="690"/>
    </row>
    <row r="34729" spans="46:47">
      <c r="AT34729" s="690"/>
      <c r="AU34729" s="690"/>
    </row>
    <row r="34730" spans="46:47">
      <c r="AT34730" s="690"/>
      <c r="AU34730" s="690"/>
    </row>
    <row r="34731" spans="46:47">
      <c r="AT34731" s="690"/>
      <c r="AU34731" s="690"/>
    </row>
    <row r="34732" spans="46:47">
      <c r="AT34732" s="690"/>
      <c r="AU34732" s="690"/>
    </row>
    <row r="34733" spans="46:47">
      <c r="AT34733" s="690"/>
      <c r="AU34733" s="690"/>
    </row>
    <row r="34734" spans="46:47">
      <c r="AT34734" s="690"/>
      <c r="AU34734" s="690"/>
    </row>
    <row r="34735" spans="46:47">
      <c r="AT34735" s="690"/>
      <c r="AU34735" s="690"/>
    </row>
    <row r="34736" spans="46:47">
      <c r="AT34736" s="690"/>
      <c r="AU34736" s="690"/>
    </row>
    <row r="34737" spans="46:47">
      <c r="AT34737" s="690"/>
      <c r="AU34737" s="690"/>
    </row>
    <row r="34738" spans="46:47">
      <c r="AT34738" s="690"/>
      <c r="AU34738" s="690"/>
    </row>
    <row r="34739" spans="46:47">
      <c r="AT34739" s="690"/>
      <c r="AU34739" s="690"/>
    </row>
    <row r="34740" spans="46:47">
      <c r="AT34740" s="690"/>
      <c r="AU34740" s="690"/>
    </row>
    <row r="34741" spans="46:47">
      <c r="AT34741" s="690"/>
      <c r="AU34741" s="690"/>
    </row>
    <row r="34742" spans="46:47">
      <c r="AT34742" s="690"/>
      <c r="AU34742" s="690"/>
    </row>
    <row r="34743" spans="46:47">
      <c r="AT34743" s="690"/>
      <c r="AU34743" s="690"/>
    </row>
    <row r="34744" spans="46:47">
      <c r="AT34744" s="690"/>
      <c r="AU34744" s="690"/>
    </row>
    <row r="34745" spans="46:47">
      <c r="AT34745" s="690"/>
      <c r="AU34745" s="690"/>
    </row>
    <row r="34746" spans="46:47">
      <c r="AT34746" s="690"/>
      <c r="AU34746" s="690"/>
    </row>
    <row r="34747" spans="46:47">
      <c r="AT34747" s="690"/>
      <c r="AU34747" s="690"/>
    </row>
    <row r="34748" spans="46:47">
      <c r="AT34748" s="690"/>
      <c r="AU34748" s="690"/>
    </row>
    <row r="34749" spans="46:47">
      <c r="AT34749" s="690"/>
      <c r="AU34749" s="690"/>
    </row>
    <row r="34750" spans="46:47">
      <c r="AT34750" s="690"/>
      <c r="AU34750" s="690"/>
    </row>
    <row r="34751" spans="46:47">
      <c r="AT34751" s="690"/>
      <c r="AU34751" s="690"/>
    </row>
    <row r="34752" spans="46:47">
      <c r="AT34752" s="690"/>
      <c r="AU34752" s="690"/>
    </row>
    <row r="34753" spans="46:47">
      <c r="AT34753" s="690"/>
      <c r="AU34753" s="690"/>
    </row>
    <row r="34754" spans="46:47">
      <c r="AT34754" s="690"/>
      <c r="AU34754" s="690"/>
    </row>
    <row r="34755" spans="46:47">
      <c r="AT34755" s="690"/>
      <c r="AU34755" s="690"/>
    </row>
    <row r="34756" spans="46:47">
      <c r="AT34756" s="690"/>
      <c r="AU34756" s="690"/>
    </row>
    <row r="34757" spans="46:47">
      <c r="AT34757" s="690"/>
      <c r="AU34757" s="690"/>
    </row>
    <row r="34758" spans="46:47">
      <c r="AT34758" s="690"/>
      <c r="AU34758" s="690"/>
    </row>
    <row r="34759" spans="46:47">
      <c r="AT34759" s="690"/>
      <c r="AU34759" s="690"/>
    </row>
    <row r="34760" spans="46:47">
      <c r="AT34760" s="690"/>
      <c r="AU34760" s="690"/>
    </row>
    <row r="34761" spans="46:47">
      <c r="AT34761" s="690"/>
      <c r="AU34761" s="690"/>
    </row>
    <row r="34762" spans="46:47">
      <c r="AT34762" s="690"/>
      <c r="AU34762" s="690"/>
    </row>
    <row r="34763" spans="46:47">
      <c r="AT34763" s="690"/>
      <c r="AU34763" s="690"/>
    </row>
    <row r="34764" spans="46:47">
      <c r="AT34764" s="690"/>
      <c r="AU34764" s="690"/>
    </row>
    <row r="34765" spans="46:47">
      <c r="AT34765" s="690"/>
      <c r="AU34765" s="690"/>
    </row>
    <row r="34766" spans="46:47">
      <c r="AT34766" s="690"/>
      <c r="AU34766" s="690"/>
    </row>
    <row r="34767" spans="46:47">
      <c r="AT34767" s="690"/>
      <c r="AU34767" s="690"/>
    </row>
    <row r="34768" spans="46:47">
      <c r="AT34768" s="690"/>
      <c r="AU34768" s="690"/>
    </row>
    <row r="34769" spans="46:47">
      <c r="AT34769" s="690"/>
      <c r="AU34769" s="690"/>
    </row>
    <row r="34770" spans="46:47">
      <c r="AT34770" s="690"/>
      <c r="AU34770" s="690"/>
    </row>
    <row r="34771" spans="46:47">
      <c r="AT34771" s="690"/>
      <c r="AU34771" s="690"/>
    </row>
    <row r="34772" spans="46:47">
      <c r="AT34772" s="690"/>
      <c r="AU34772" s="690"/>
    </row>
    <row r="34773" spans="46:47">
      <c r="AT34773" s="690"/>
      <c r="AU34773" s="690"/>
    </row>
    <row r="34774" spans="46:47">
      <c r="AT34774" s="690"/>
      <c r="AU34774" s="690"/>
    </row>
    <row r="34775" spans="46:47">
      <c r="AT34775" s="690"/>
      <c r="AU34775" s="690"/>
    </row>
    <row r="34776" spans="46:47">
      <c r="AT34776" s="690"/>
      <c r="AU34776" s="690"/>
    </row>
    <row r="34777" spans="46:47">
      <c r="AT34777" s="690"/>
      <c r="AU34777" s="690"/>
    </row>
    <row r="34778" spans="46:47">
      <c r="AT34778" s="690"/>
      <c r="AU34778" s="690"/>
    </row>
    <row r="34779" spans="46:47">
      <c r="AT34779" s="690"/>
      <c r="AU34779" s="690"/>
    </row>
    <row r="34780" spans="46:47">
      <c r="AT34780" s="690"/>
      <c r="AU34780" s="690"/>
    </row>
    <row r="34781" spans="46:47">
      <c r="AT34781" s="690"/>
      <c r="AU34781" s="690"/>
    </row>
    <row r="34782" spans="46:47">
      <c r="AT34782" s="690"/>
      <c r="AU34782" s="690"/>
    </row>
    <row r="34783" spans="46:47">
      <c r="AT34783" s="690"/>
      <c r="AU34783" s="690"/>
    </row>
    <row r="34784" spans="46:47">
      <c r="AT34784" s="690"/>
      <c r="AU34784" s="690"/>
    </row>
    <row r="34785" spans="46:47">
      <c r="AT34785" s="690"/>
      <c r="AU34785" s="690"/>
    </row>
    <row r="34786" spans="46:47">
      <c r="AT34786" s="690"/>
      <c r="AU34786" s="690"/>
    </row>
    <row r="34787" spans="46:47">
      <c r="AT34787" s="690"/>
      <c r="AU34787" s="690"/>
    </row>
    <row r="34788" spans="46:47">
      <c r="AT34788" s="690"/>
      <c r="AU34788" s="690"/>
    </row>
    <row r="34789" spans="46:47">
      <c r="AT34789" s="690"/>
      <c r="AU34789" s="690"/>
    </row>
    <row r="34790" spans="46:47">
      <c r="AT34790" s="690"/>
      <c r="AU34790" s="690"/>
    </row>
    <row r="34791" spans="46:47">
      <c r="AT34791" s="690"/>
      <c r="AU34791" s="690"/>
    </row>
    <row r="34792" spans="46:47">
      <c r="AT34792" s="690"/>
      <c r="AU34792" s="690"/>
    </row>
    <row r="34793" spans="46:47">
      <c r="AT34793" s="690"/>
      <c r="AU34793" s="690"/>
    </row>
    <row r="34794" spans="46:47">
      <c r="AT34794" s="690"/>
      <c r="AU34794" s="690"/>
    </row>
    <row r="34795" spans="46:47">
      <c r="AT34795" s="690"/>
      <c r="AU34795" s="690"/>
    </row>
    <row r="34796" spans="46:47">
      <c r="AT34796" s="690"/>
      <c r="AU34796" s="690"/>
    </row>
    <row r="34797" spans="46:47">
      <c r="AT34797" s="690"/>
      <c r="AU34797" s="690"/>
    </row>
    <row r="34798" spans="46:47">
      <c r="AT34798" s="690"/>
      <c r="AU34798" s="690"/>
    </row>
    <row r="34799" spans="46:47">
      <c r="AT34799" s="690"/>
      <c r="AU34799" s="690"/>
    </row>
    <row r="34800" spans="46:47">
      <c r="AT34800" s="690"/>
      <c r="AU34800" s="690"/>
    </row>
    <row r="34801" spans="46:47">
      <c r="AT34801" s="690"/>
      <c r="AU34801" s="690"/>
    </row>
    <row r="34802" spans="46:47">
      <c r="AT34802" s="690"/>
      <c r="AU34802" s="690"/>
    </row>
    <row r="34803" spans="46:47">
      <c r="AT34803" s="690"/>
      <c r="AU34803" s="690"/>
    </row>
    <row r="34804" spans="46:47">
      <c r="AT34804" s="690"/>
      <c r="AU34804" s="690"/>
    </row>
    <row r="34805" spans="46:47">
      <c r="AT34805" s="690"/>
      <c r="AU34805" s="690"/>
    </row>
    <row r="34806" spans="46:47">
      <c r="AT34806" s="690"/>
      <c r="AU34806" s="690"/>
    </row>
    <row r="34807" spans="46:47">
      <c r="AT34807" s="690"/>
      <c r="AU34807" s="690"/>
    </row>
    <row r="34808" spans="46:47">
      <c r="AT34808" s="690"/>
      <c r="AU34808" s="690"/>
    </row>
    <row r="34809" spans="46:47">
      <c r="AT34809" s="690"/>
      <c r="AU34809" s="690"/>
    </row>
    <row r="34810" spans="46:47">
      <c r="AT34810" s="690"/>
      <c r="AU34810" s="690"/>
    </row>
    <row r="34811" spans="46:47">
      <c r="AT34811" s="690"/>
      <c r="AU34811" s="690"/>
    </row>
    <row r="34812" spans="46:47">
      <c r="AT34812" s="690"/>
      <c r="AU34812" s="690"/>
    </row>
    <row r="34813" spans="46:47">
      <c r="AT34813" s="690"/>
      <c r="AU34813" s="690"/>
    </row>
    <row r="34814" spans="46:47">
      <c r="AT34814" s="690"/>
      <c r="AU34814" s="690"/>
    </row>
    <row r="34815" spans="46:47">
      <c r="AT34815" s="690"/>
      <c r="AU34815" s="690"/>
    </row>
    <row r="34816" spans="46:47">
      <c r="AT34816" s="690"/>
      <c r="AU34816" s="690"/>
    </row>
    <row r="34817" spans="46:47">
      <c r="AT34817" s="690"/>
      <c r="AU34817" s="690"/>
    </row>
    <row r="34818" spans="46:47">
      <c r="AT34818" s="690"/>
      <c r="AU34818" s="690"/>
    </row>
    <row r="34819" spans="46:47">
      <c r="AT34819" s="690"/>
      <c r="AU34819" s="690"/>
    </row>
    <row r="34820" spans="46:47">
      <c r="AT34820" s="690"/>
      <c r="AU34820" s="690"/>
    </row>
    <row r="34821" spans="46:47">
      <c r="AT34821" s="690"/>
      <c r="AU34821" s="690"/>
    </row>
    <row r="34822" spans="46:47">
      <c r="AT34822" s="690"/>
      <c r="AU34822" s="690"/>
    </row>
    <row r="34823" spans="46:47">
      <c r="AT34823" s="690"/>
      <c r="AU34823" s="690"/>
    </row>
    <row r="34824" spans="46:47">
      <c r="AT34824" s="690"/>
      <c r="AU34824" s="690"/>
    </row>
    <row r="34825" spans="46:47">
      <c r="AT34825" s="690"/>
      <c r="AU34825" s="690"/>
    </row>
    <row r="34826" spans="46:47">
      <c r="AT34826" s="690"/>
      <c r="AU34826" s="690"/>
    </row>
    <row r="34827" spans="46:47">
      <c r="AT34827" s="690"/>
      <c r="AU34827" s="690"/>
    </row>
    <row r="34828" spans="46:47">
      <c r="AT34828" s="690"/>
      <c r="AU34828" s="690"/>
    </row>
    <row r="34829" spans="46:47">
      <c r="AT34829" s="690"/>
      <c r="AU34829" s="690"/>
    </row>
    <row r="34830" spans="46:47">
      <c r="AT34830" s="690"/>
      <c r="AU34830" s="690"/>
    </row>
    <row r="34831" spans="46:47">
      <c r="AT34831" s="690"/>
      <c r="AU34831" s="690"/>
    </row>
    <row r="34832" spans="46:47">
      <c r="AT34832" s="690"/>
      <c r="AU34832" s="690"/>
    </row>
    <row r="34833" spans="46:47">
      <c r="AT34833" s="690"/>
      <c r="AU34833" s="690"/>
    </row>
    <row r="34834" spans="46:47">
      <c r="AT34834" s="690"/>
      <c r="AU34834" s="690"/>
    </row>
    <row r="34835" spans="46:47">
      <c r="AT34835" s="690"/>
      <c r="AU34835" s="690"/>
    </row>
    <row r="34836" spans="46:47">
      <c r="AT34836" s="690"/>
      <c r="AU34836" s="690"/>
    </row>
    <row r="34837" spans="46:47">
      <c r="AT34837" s="690"/>
      <c r="AU34837" s="690"/>
    </row>
    <row r="34838" spans="46:47">
      <c r="AT34838" s="690"/>
      <c r="AU34838" s="690"/>
    </row>
    <row r="34839" spans="46:47">
      <c r="AT34839" s="690"/>
      <c r="AU34839" s="690"/>
    </row>
    <row r="34840" spans="46:47">
      <c r="AT34840" s="690"/>
      <c r="AU34840" s="690"/>
    </row>
    <row r="34841" spans="46:47">
      <c r="AT34841" s="690"/>
      <c r="AU34841" s="690"/>
    </row>
    <row r="34842" spans="46:47">
      <c r="AT34842" s="690"/>
      <c r="AU34842" s="690"/>
    </row>
    <row r="34843" spans="46:47">
      <c r="AT34843" s="690"/>
      <c r="AU34843" s="690"/>
    </row>
    <row r="34844" spans="46:47">
      <c r="AT34844" s="690"/>
      <c r="AU34844" s="690"/>
    </row>
    <row r="34845" spans="46:47">
      <c r="AT34845" s="690"/>
      <c r="AU34845" s="690"/>
    </row>
    <row r="34846" spans="46:47">
      <c r="AT34846" s="690"/>
      <c r="AU34846" s="690"/>
    </row>
    <row r="34847" spans="46:47">
      <c r="AT34847" s="690"/>
      <c r="AU34847" s="690"/>
    </row>
    <row r="34848" spans="46:47">
      <c r="AT34848" s="690"/>
      <c r="AU34848" s="690"/>
    </row>
    <row r="34849" spans="46:47">
      <c r="AT34849" s="690"/>
      <c r="AU34849" s="690"/>
    </row>
    <row r="34850" spans="46:47">
      <c r="AT34850" s="690"/>
      <c r="AU34850" s="690"/>
    </row>
    <row r="34851" spans="46:47">
      <c r="AT34851" s="690"/>
      <c r="AU34851" s="690"/>
    </row>
    <row r="34852" spans="46:47">
      <c r="AT34852" s="690"/>
      <c r="AU34852" s="690"/>
    </row>
    <row r="34853" spans="46:47">
      <c r="AT34853" s="690"/>
      <c r="AU34853" s="690"/>
    </row>
    <row r="34854" spans="46:47">
      <c r="AT34854" s="690"/>
      <c r="AU34854" s="690"/>
    </row>
    <row r="34855" spans="46:47">
      <c r="AT34855" s="690"/>
      <c r="AU34855" s="690"/>
    </row>
    <row r="34856" spans="46:47">
      <c r="AT34856" s="690"/>
      <c r="AU34856" s="690"/>
    </row>
    <row r="34857" spans="46:47">
      <c r="AT34857" s="690"/>
      <c r="AU34857" s="690"/>
    </row>
    <row r="34858" spans="46:47">
      <c r="AT34858" s="690"/>
      <c r="AU34858" s="690"/>
    </row>
    <row r="34859" spans="46:47">
      <c r="AT34859" s="690"/>
      <c r="AU34859" s="690"/>
    </row>
    <row r="34860" spans="46:47">
      <c r="AT34860" s="690"/>
      <c r="AU34860" s="690"/>
    </row>
    <row r="34861" spans="46:47">
      <c r="AT34861" s="690"/>
      <c r="AU34861" s="690"/>
    </row>
    <row r="34862" spans="46:47">
      <c r="AT34862" s="690"/>
      <c r="AU34862" s="690"/>
    </row>
    <row r="34863" spans="46:47">
      <c r="AT34863" s="690"/>
      <c r="AU34863" s="690"/>
    </row>
    <row r="34864" spans="46:47">
      <c r="AT34864" s="690"/>
      <c r="AU34864" s="690"/>
    </row>
    <row r="34865" spans="46:47">
      <c r="AT34865" s="690"/>
      <c r="AU34865" s="690"/>
    </row>
    <row r="34866" spans="46:47">
      <c r="AT34866" s="690"/>
      <c r="AU34866" s="690"/>
    </row>
    <row r="34867" spans="46:47">
      <c r="AT34867" s="690"/>
      <c r="AU34867" s="690"/>
    </row>
    <row r="34868" spans="46:47">
      <c r="AT34868" s="690"/>
      <c r="AU34868" s="690"/>
    </row>
    <row r="34869" spans="46:47">
      <c r="AT34869" s="690"/>
      <c r="AU34869" s="690"/>
    </row>
    <row r="34870" spans="46:47">
      <c r="AT34870" s="690"/>
      <c r="AU34870" s="690"/>
    </row>
    <row r="34871" spans="46:47">
      <c r="AT34871" s="690"/>
      <c r="AU34871" s="690"/>
    </row>
    <row r="34872" spans="46:47">
      <c r="AT34872" s="690"/>
      <c r="AU34872" s="690"/>
    </row>
    <row r="34873" spans="46:47">
      <c r="AT34873" s="690"/>
      <c r="AU34873" s="690"/>
    </row>
    <row r="34874" spans="46:47">
      <c r="AT34874" s="690"/>
      <c r="AU34874" s="690"/>
    </row>
    <row r="34875" spans="46:47">
      <c r="AT34875" s="690"/>
      <c r="AU34875" s="690"/>
    </row>
    <row r="34876" spans="46:47">
      <c r="AT34876" s="690"/>
      <c r="AU34876" s="690"/>
    </row>
    <row r="34877" spans="46:47">
      <c r="AT34877" s="690"/>
      <c r="AU34877" s="690"/>
    </row>
    <row r="34878" spans="46:47">
      <c r="AT34878" s="690"/>
      <c r="AU34878" s="690"/>
    </row>
    <row r="34879" spans="46:47">
      <c r="AT34879" s="690"/>
      <c r="AU34879" s="690"/>
    </row>
    <row r="34880" spans="46:47">
      <c r="AT34880" s="690"/>
      <c r="AU34880" s="690"/>
    </row>
    <row r="34881" spans="46:47">
      <c r="AT34881" s="690"/>
      <c r="AU34881" s="690"/>
    </row>
    <row r="34882" spans="46:47">
      <c r="AT34882" s="690"/>
      <c r="AU34882" s="690"/>
    </row>
    <row r="34883" spans="46:47">
      <c r="AT34883" s="690"/>
      <c r="AU34883" s="690"/>
    </row>
    <row r="34884" spans="46:47">
      <c r="AT34884" s="690"/>
      <c r="AU34884" s="690"/>
    </row>
    <row r="34885" spans="46:47">
      <c r="AT34885" s="690"/>
      <c r="AU34885" s="690"/>
    </row>
    <row r="34886" spans="46:47">
      <c r="AT34886" s="690"/>
      <c r="AU34886" s="690"/>
    </row>
    <row r="34887" spans="46:47">
      <c r="AT34887" s="690"/>
      <c r="AU34887" s="690"/>
    </row>
    <row r="34888" spans="46:47">
      <c r="AT34888" s="690"/>
      <c r="AU34888" s="690"/>
    </row>
    <row r="34889" spans="46:47">
      <c r="AT34889" s="690"/>
      <c r="AU34889" s="690"/>
    </row>
    <row r="34890" spans="46:47">
      <c r="AT34890" s="690"/>
      <c r="AU34890" s="690"/>
    </row>
    <row r="34891" spans="46:47">
      <c r="AT34891" s="690"/>
      <c r="AU34891" s="690"/>
    </row>
    <row r="34892" spans="46:47">
      <c r="AT34892" s="690"/>
      <c r="AU34892" s="690"/>
    </row>
    <row r="34893" spans="46:47">
      <c r="AT34893" s="690"/>
      <c r="AU34893" s="690"/>
    </row>
    <row r="34894" spans="46:47">
      <c r="AT34894" s="690"/>
      <c r="AU34894" s="690"/>
    </row>
    <row r="34895" spans="46:47">
      <c r="AT34895" s="690"/>
      <c r="AU34895" s="690"/>
    </row>
    <row r="34896" spans="46:47">
      <c r="AT34896" s="690"/>
      <c r="AU34896" s="690"/>
    </row>
    <row r="34897" spans="46:47">
      <c r="AT34897" s="690"/>
      <c r="AU34897" s="690"/>
    </row>
    <row r="34898" spans="46:47">
      <c r="AT34898" s="690"/>
      <c r="AU34898" s="690"/>
    </row>
    <row r="34899" spans="46:47">
      <c r="AT34899" s="690"/>
      <c r="AU34899" s="690"/>
    </row>
    <row r="34900" spans="46:47">
      <c r="AT34900" s="690"/>
      <c r="AU34900" s="690"/>
    </row>
    <row r="34901" spans="46:47">
      <c r="AT34901" s="690"/>
      <c r="AU34901" s="690"/>
    </row>
    <row r="34902" spans="46:47">
      <c r="AT34902" s="690"/>
      <c r="AU34902" s="690"/>
    </row>
    <row r="34903" spans="46:47">
      <c r="AT34903" s="690"/>
      <c r="AU34903" s="690"/>
    </row>
    <row r="34904" spans="46:47">
      <c r="AT34904" s="690"/>
      <c r="AU34904" s="690"/>
    </row>
    <row r="34905" spans="46:47">
      <c r="AT34905" s="690"/>
      <c r="AU34905" s="690"/>
    </row>
    <row r="34906" spans="46:47">
      <c r="AT34906" s="690"/>
      <c r="AU34906" s="690"/>
    </row>
    <row r="34907" spans="46:47">
      <c r="AT34907" s="690"/>
      <c r="AU34907" s="690"/>
    </row>
    <row r="34908" spans="46:47">
      <c r="AT34908" s="690"/>
      <c r="AU34908" s="690"/>
    </row>
    <row r="34909" spans="46:47">
      <c r="AT34909" s="690"/>
      <c r="AU34909" s="690"/>
    </row>
    <row r="34910" spans="46:47">
      <c r="AT34910" s="690"/>
      <c r="AU34910" s="690"/>
    </row>
    <row r="34911" spans="46:47">
      <c r="AT34911" s="690"/>
      <c r="AU34911" s="690"/>
    </row>
    <row r="34912" spans="46:47">
      <c r="AT34912" s="690"/>
      <c r="AU34912" s="690"/>
    </row>
    <row r="34913" spans="46:47">
      <c r="AT34913" s="690"/>
      <c r="AU34913" s="690"/>
    </row>
    <row r="34914" spans="46:47">
      <c r="AT34914" s="690"/>
      <c r="AU34914" s="690"/>
    </row>
    <row r="34915" spans="46:47">
      <c r="AT34915" s="690"/>
      <c r="AU34915" s="690"/>
    </row>
    <row r="34916" spans="46:47">
      <c r="AT34916" s="690"/>
      <c r="AU34916" s="690"/>
    </row>
    <row r="34917" spans="46:47">
      <c r="AT34917" s="690"/>
      <c r="AU34917" s="690"/>
    </row>
    <row r="34918" spans="46:47">
      <c r="AT34918" s="690"/>
      <c r="AU34918" s="690"/>
    </row>
    <row r="34919" spans="46:47">
      <c r="AT34919" s="690"/>
      <c r="AU34919" s="690"/>
    </row>
    <row r="34920" spans="46:47">
      <c r="AT34920" s="690"/>
      <c r="AU34920" s="690"/>
    </row>
    <row r="34921" spans="46:47">
      <c r="AT34921" s="690"/>
      <c r="AU34921" s="690"/>
    </row>
    <row r="34922" spans="46:47">
      <c r="AT34922" s="690"/>
      <c r="AU34922" s="690"/>
    </row>
    <row r="34923" spans="46:47">
      <c r="AT34923" s="690"/>
      <c r="AU34923" s="690"/>
    </row>
    <row r="34924" spans="46:47">
      <c r="AT34924" s="690"/>
      <c r="AU34924" s="690"/>
    </row>
    <row r="34925" spans="46:47">
      <c r="AT34925" s="690"/>
      <c r="AU34925" s="690"/>
    </row>
    <row r="34926" spans="46:47">
      <c r="AT34926" s="690"/>
      <c r="AU34926" s="690"/>
    </row>
    <row r="34927" spans="46:47">
      <c r="AT34927" s="690"/>
      <c r="AU34927" s="690"/>
    </row>
    <row r="34928" spans="46:47">
      <c r="AT34928" s="690"/>
      <c r="AU34928" s="690"/>
    </row>
    <row r="34929" spans="46:47">
      <c r="AT34929" s="690"/>
      <c r="AU34929" s="690"/>
    </row>
    <row r="34930" spans="46:47">
      <c r="AT34930" s="690"/>
      <c r="AU34930" s="690"/>
    </row>
    <row r="34931" spans="46:47">
      <c r="AT34931" s="690"/>
      <c r="AU34931" s="690"/>
    </row>
    <row r="34932" spans="46:47">
      <c r="AT34932" s="690"/>
      <c r="AU34932" s="690"/>
    </row>
    <row r="34933" spans="46:47">
      <c r="AT34933" s="690"/>
      <c r="AU34933" s="690"/>
    </row>
    <row r="34934" spans="46:47">
      <c r="AT34934" s="690"/>
      <c r="AU34934" s="690"/>
    </row>
    <row r="34935" spans="46:47">
      <c r="AT34935" s="690"/>
      <c r="AU34935" s="690"/>
    </row>
    <row r="34936" spans="46:47">
      <c r="AT34936" s="690"/>
      <c r="AU34936" s="690"/>
    </row>
    <row r="34937" spans="46:47">
      <c r="AT34937" s="690"/>
      <c r="AU34937" s="690"/>
    </row>
    <row r="34938" spans="46:47">
      <c r="AT34938" s="690"/>
      <c r="AU34938" s="690"/>
    </row>
    <row r="34939" spans="46:47">
      <c r="AT34939" s="690"/>
      <c r="AU34939" s="690"/>
    </row>
    <row r="34940" spans="46:47">
      <c r="AT34940" s="690"/>
      <c r="AU34940" s="690"/>
    </row>
    <row r="34941" spans="46:47">
      <c r="AT34941" s="690"/>
      <c r="AU34941" s="690"/>
    </row>
    <row r="34942" spans="46:47">
      <c r="AT34942" s="690"/>
      <c r="AU34942" s="690"/>
    </row>
    <row r="34943" spans="46:47">
      <c r="AT34943" s="690"/>
      <c r="AU34943" s="690"/>
    </row>
    <row r="34944" spans="46:47">
      <c r="AT34944" s="690"/>
      <c r="AU34944" s="690"/>
    </row>
    <row r="34945" spans="46:47">
      <c r="AT34945" s="690"/>
      <c r="AU34945" s="690"/>
    </row>
    <row r="34946" spans="46:47">
      <c r="AT34946" s="690"/>
      <c r="AU34946" s="690"/>
    </row>
    <row r="34947" spans="46:47">
      <c r="AT34947" s="690"/>
      <c r="AU34947" s="690"/>
    </row>
    <row r="34948" spans="46:47">
      <c r="AT34948" s="690"/>
      <c r="AU34948" s="690"/>
    </row>
    <row r="34949" spans="46:47">
      <c r="AT34949" s="690"/>
      <c r="AU34949" s="690"/>
    </row>
    <row r="34950" spans="46:47">
      <c r="AT34950" s="690"/>
      <c r="AU34950" s="690"/>
    </row>
    <row r="34951" spans="46:47">
      <c r="AT34951" s="690"/>
      <c r="AU34951" s="690"/>
    </row>
    <row r="34952" spans="46:47">
      <c r="AT34952" s="690"/>
      <c r="AU34952" s="690"/>
    </row>
    <row r="34953" spans="46:47">
      <c r="AT34953" s="690"/>
      <c r="AU34953" s="690"/>
    </row>
    <row r="34954" spans="46:47">
      <c r="AT34954" s="690"/>
      <c r="AU34954" s="690"/>
    </row>
    <row r="34955" spans="46:47">
      <c r="AT34955" s="690"/>
      <c r="AU34955" s="690"/>
    </row>
    <row r="34956" spans="46:47">
      <c r="AT34956" s="690"/>
      <c r="AU34956" s="690"/>
    </row>
    <row r="34957" spans="46:47">
      <c r="AT34957" s="690"/>
      <c r="AU34957" s="690"/>
    </row>
    <row r="34958" spans="46:47">
      <c r="AT34958" s="690"/>
      <c r="AU34958" s="690"/>
    </row>
    <row r="34959" spans="46:47">
      <c r="AT34959" s="690"/>
      <c r="AU34959" s="690"/>
    </row>
    <row r="34960" spans="46:47">
      <c r="AT34960" s="690"/>
      <c r="AU34960" s="690"/>
    </row>
    <row r="34961" spans="46:47">
      <c r="AT34961" s="690"/>
      <c r="AU34961" s="690"/>
    </row>
    <row r="34962" spans="46:47">
      <c r="AT34962" s="690"/>
      <c r="AU34962" s="690"/>
    </row>
    <row r="34963" spans="46:47">
      <c r="AT34963" s="690"/>
      <c r="AU34963" s="690"/>
    </row>
    <row r="34964" spans="46:47">
      <c r="AT34964" s="690"/>
      <c r="AU34964" s="690"/>
    </row>
    <row r="34965" spans="46:47">
      <c r="AT34965" s="690"/>
      <c r="AU34965" s="690"/>
    </row>
    <row r="34966" spans="46:47">
      <c r="AT34966" s="690"/>
      <c r="AU34966" s="690"/>
    </row>
    <row r="34967" spans="46:47">
      <c r="AT34967" s="690"/>
      <c r="AU34967" s="690"/>
    </row>
    <row r="34968" spans="46:47">
      <c r="AT34968" s="690"/>
      <c r="AU34968" s="690"/>
    </row>
    <row r="34969" spans="46:47">
      <c r="AT34969" s="690"/>
      <c r="AU34969" s="690"/>
    </row>
    <row r="34970" spans="46:47">
      <c r="AT34970" s="690"/>
      <c r="AU34970" s="690"/>
    </row>
    <row r="34971" spans="46:47">
      <c r="AT34971" s="690"/>
      <c r="AU34971" s="690"/>
    </row>
    <row r="34972" spans="46:47">
      <c r="AT34972" s="690"/>
      <c r="AU34972" s="690"/>
    </row>
    <row r="34973" spans="46:47">
      <c r="AT34973" s="690"/>
      <c r="AU34973" s="690"/>
    </row>
    <row r="34974" spans="46:47">
      <c r="AT34974" s="690"/>
      <c r="AU34974" s="690"/>
    </row>
    <row r="34975" spans="46:47">
      <c r="AT34975" s="690"/>
      <c r="AU34975" s="690"/>
    </row>
    <row r="34976" spans="46:47">
      <c r="AT34976" s="690"/>
      <c r="AU34976" s="690"/>
    </row>
    <row r="34977" spans="46:47">
      <c r="AT34977" s="690"/>
      <c r="AU34977" s="690"/>
    </row>
    <row r="34978" spans="46:47">
      <c r="AT34978" s="690"/>
      <c r="AU34978" s="690"/>
    </row>
    <row r="34979" spans="46:47">
      <c r="AT34979" s="690"/>
      <c r="AU34979" s="690"/>
    </row>
    <row r="34980" spans="46:47">
      <c r="AT34980" s="690"/>
      <c r="AU34980" s="690"/>
    </row>
    <row r="34981" spans="46:47">
      <c r="AT34981" s="690"/>
      <c r="AU34981" s="690"/>
    </row>
    <row r="34982" spans="46:47">
      <c r="AT34982" s="690"/>
      <c r="AU34982" s="690"/>
    </row>
    <row r="34983" spans="46:47">
      <c r="AT34983" s="690"/>
      <c r="AU34983" s="690"/>
    </row>
    <row r="34984" spans="46:47">
      <c r="AT34984" s="690"/>
      <c r="AU34984" s="690"/>
    </row>
    <row r="34985" spans="46:47">
      <c r="AT34985" s="690"/>
      <c r="AU34985" s="690"/>
    </row>
    <row r="34986" spans="46:47">
      <c r="AT34986" s="690"/>
      <c r="AU34986" s="690"/>
    </row>
    <row r="34987" spans="46:47">
      <c r="AT34987" s="690"/>
      <c r="AU34987" s="690"/>
    </row>
    <row r="34988" spans="46:47">
      <c r="AT34988" s="690"/>
      <c r="AU34988" s="690"/>
    </row>
    <row r="34989" spans="46:47">
      <c r="AT34989" s="690"/>
      <c r="AU34989" s="690"/>
    </row>
    <row r="34990" spans="46:47">
      <c r="AT34990" s="690"/>
      <c r="AU34990" s="690"/>
    </row>
    <row r="34991" spans="46:47">
      <c r="AT34991" s="690"/>
      <c r="AU34991" s="690"/>
    </row>
    <row r="34992" spans="46:47">
      <c r="AT34992" s="690"/>
      <c r="AU34992" s="690"/>
    </row>
    <row r="34993" spans="46:47">
      <c r="AT34993" s="690"/>
      <c r="AU34993" s="690"/>
    </row>
    <row r="34994" spans="46:47">
      <c r="AT34994" s="690"/>
      <c r="AU34994" s="690"/>
    </row>
    <row r="34995" spans="46:47">
      <c r="AT34995" s="690"/>
      <c r="AU34995" s="690"/>
    </row>
    <row r="34996" spans="46:47">
      <c r="AT34996" s="690"/>
      <c r="AU34996" s="690"/>
    </row>
    <row r="34997" spans="46:47">
      <c r="AT34997" s="690"/>
      <c r="AU34997" s="690"/>
    </row>
    <row r="34998" spans="46:47">
      <c r="AT34998" s="690"/>
      <c r="AU34998" s="690"/>
    </row>
    <row r="34999" spans="46:47">
      <c r="AT34999" s="690"/>
      <c r="AU34999" s="690"/>
    </row>
    <row r="35000" spans="46:47">
      <c r="AT35000" s="690"/>
      <c r="AU35000" s="690"/>
    </row>
    <row r="35001" spans="46:47">
      <c r="AT35001" s="690"/>
      <c r="AU35001" s="690"/>
    </row>
    <row r="35002" spans="46:47">
      <c r="AT35002" s="690"/>
      <c r="AU35002" s="690"/>
    </row>
    <row r="35003" spans="46:47">
      <c r="AT35003" s="690"/>
      <c r="AU35003" s="690"/>
    </row>
    <row r="35004" spans="46:47">
      <c r="AT35004" s="690"/>
      <c r="AU35004" s="690"/>
    </row>
    <row r="35005" spans="46:47">
      <c r="AT35005" s="690"/>
      <c r="AU35005" s="690"/>
    </row>
    <row r="35006" spans="46:47">
      <c r="AT35006" s="690"/>
      <c r="AU35006" s="690"/>
    </row>
    <row r="35007" spans="46:47">
      <c r="AT35007" s="690"/>
      <c r="AU35007" s="690"/>
    </row>
    <row r="35008" spans="46:47">
      <c r="AT35008" s="690"/>
      <c r="AU35008" s="690"/>
    </row>
    <row r="35009" spans="46:47">
      <c r="AT35009" s="690"/>
      <c r="AU35009" s="690"/>
    </row>
    <row r="35010" spans="46:47">
      <c r="AT35010" s="690"/>
      <c r="AU35010" s="690"/>
    </row>
    <row r="35011" spans="46:47">
      <c r="AT35011" s="690"/>
      <c r="AU35011" s="690"/>
    </row>
    <row r="35012" spans="46:47">
      <c r="AT35012" s="690"/>
      <c r="AU35012" s="690"/>
    </row>
    <row r="35013" spans="46:47">
      <c r="AT35013" s="690"/>
      <c r="AU35013" s="690"/>
    </row>
    <row r="35014" spans="46:47">
      <c r="AT35014" s="690"/>
      <c r="AU35014" s="690"/>
    </row>
    <row r="35015" spans="46:47">
      <c r="AT35015" s="690"/>
      <c r="AU35015" s="690"/>
    </row>
    <row r="35016" spans="46:47">
      <c r="AT35016" s="690"/>
      <c r="AU35016" s="690"/>
    </row>
    <row r="35017" spans="46:47">
      <c r="AT35017" s="690"/>
      <c r="AU35017" s="690"/>
    </row>
    <row r="35018" spans="46:47">
      <c r="AT35018" s="690"/>
      <c r="AU35018" s="690"/>
    </row>
    <row r="35019" spans="46:47">
      <c r="AT35019" s="690"/>
      <c r="AU35019" s="690"/>
    </row>
    <row r="35020" spans="46:47">
      <c r="AT35020" s="690"/>
      <c r="AU35020" s="690"/>
    </row>
    <row r="35021" spans="46:47">
      <c r="AT35021" s="690"/>
      <c r="AU35021" s="690"/>
    </row>
    <row r="35022" spans="46:47">
      <c r="AT35022" s="690"/>
      <c r="AU35022" s="690"/>
    </row>
    <row r="35023" spans="46:47">
      <c r="AT35023" s="690"/>
      <c r="AU35023" s="690"/>
    </row>
    <row r="35024" spans="46:47">
      <c r="AT35024" s="690"/>
      <c r="AU35024" s="690"/>
    </row>
    <row r="35025" spans="46:47">
      <c r="AT35025" s="690"/>
      <c r="AU35025" s="690"/>
    </row>
    <row r="35026" spans="46:47">
      <c r="AT35026" s="690"/>
      <c r="AU35026" s="690"/>
    </row>
    <row r="35027" spans="46:47">
      <c r="AT35027" s="690"/>
      <c r="AU35027" s="690"/>
    </row>
    <row r="35028" spans="46:47">
      <c r="AT35028" s="690"/>
      <c r="AU35028" s="690"/>
    </row>
    <row r="35029" spans="46:47">
      <c r="AT35029" s="690"/>
      <c r="AU35029" s="690"/>
    </row>
    <row r="35030" spans="46:47">
      <c r="AT35030" s="690"/>
      <c r="AU35030" s="690"/>
    </row>
    <row r="35031" spans="46:47">
      <c r="AT35031" s="690"/>
      <c r="AU35031" s="690"/>
    </row>
    <row r="35032" spans="46:47">
      <c r="AT35032" s="690"/>
      <c r="AU35032" s="690"/>
    </row>
    <row r="35033" spans="46:47">
      <c r="AT35033" s="690"/>
      <c r="AU35033" s="690"/>
    </row>
    <row r="35034" spans="46:47">
      <c r="AT35034" s="690"/>
      <c r="AU35034" s="690"/>
    </row>
    <row r="35035" spans="46:47">
      <c r="AT35035" s="690"/>
      <c r="AU35035" s="690"/>
    </row>
    <row r="35036" spans="46:47">
      <c r="AT35036" s="690"/>
      <c r="AU35036" s="690"/>
    </row>
    <row r="35037" spans="46:47">
      <c r="AT35037" s="690"/>
      <c r="AU35037" s="690"/>
    </row>
    <row r="35038" spans="46:47">
      <c r="AT35038" s="690"/>
      <c r="AU35038" s="690"/>
    </row>
    <row r="35039" spans="46:47">
      <c r="AT35039" s="690"/>
      <c r="AU35039" s="690"/>
    </row>
    <row r="35040" spans="46:47">
      <c r="AT35040" s="690"/>
      <c r="AU35040" s="690"/>
    </row>
    <row r="35041" spans="46:47">
      <c r="AT35041" s="690"/>
      <c r="AU35041" s="690"/>
    </row>
    <row r="35042" spans="46:47">
      <c r="AT35042" s="690"/>
      <c r="AU35042" s="690"/>
    </row>
    <row r="35043" spans="46:47">
      <c r="AT35043" s="690"/>
      <c r="AU35043" s="690"/>
    </row>
    <row r="35044" spans="46:47">
      <c r="AT35044" s="690"/>
      <c r="AU35044" s="690"/>
    </row>
    <row r="35045" spans="46:47">
      <c r="AT35045" s="690"/>
      <c r="AU35045" s="690"/>
    </row>
    <row r="35046" spans="46:47">
      <c r="AT35046" s="690"/>
      <c r="AU35046" s="690"/>
    </row>
    <row r="35047" spans="46:47">
      <c r="AT35047" s="690"/>
      <c r="AU35047" s="690"/>
    </row>
    <row r="35048" spans="46:47">
      <c r="AT35048" s="690"/>
      <c r="AU35048" s="690"/>
    </row>
    <row r="35049" spans="46:47">
      <c r="AT35049" s="690"/>
      <c r="AU35049" s="690"/>
    </row>
    <row r="35050" spans="46:47">
      <c r="AT35050" s="690"/>
      <c r="AU35050" s="690"/>
    </row>
    <row r="35051" spans="46:47">
      <c r="AT35051" s="690"/>
      <c r="AU35051" s="690"/>
    </row>
    <row r="35052" spans="46:47">
      <c r="AT35052" s="690"/>
      <c r="AU35052" s="690"/>
    </row>
    <row r="35053" spans="46:47">
      <c r="AT35053" s="690"/>
      <c r="AU35053" s="690"/>
    </row>
    <row r="35054" spans="46:47">
      <c r="AT35054" s="690"/>
      <c r="AU35054" s="690"/>
    </row>
    <row r="35055" spans="46:47">
      <c r="AT35055" s="690"/>
      <c r="AU35055" s="690"/>
    </row>
    <row r="35056" spans="46:47">
      <c r="AT35056" s="690"/>
      <c r="AU35056" s="690"/>
    </row>
    <row r="35057" spans="46:47">
      <c r="AT35057" s="690"/>
      <c r="AU35057" s="690"/>
    </row>
    <row r="35058" spans="46:47">
      <c r="AT35058" s="690"/>
      <c r="AU35058" s="690"/>
    </row>
    <row r="35059" spans="46:47">
      <c r="AT35059" s="690"/>
      <c r="AU35059" s="690"/>
    </row>
    <row r="35060" spans="46:47">
      <c r="AT35060" s="690"/>
      <c r="AU35060" s="690"/>
    </row>
    <row r="35061" spans="46:47">
      <c r="AT35061" s="690"/>
      <c r="AU35061" s="690"/>
    </row>
    <row r="35062" spans="46:47">
      <c r="AT35062" s="690"/>
      <c r="AU35062" s="690"/>
    </row>
    <row r="35063" spans="46:47">
      <c r="AT35063" s="690"/>
      <c r="AU35063" s="690"/>
    </row>
    <row r="35064" spans="46:47">
      <c r="AT35064" s="690"/>
      <c r="AU35064" s="690"/>
    </row>
    <row r="35065" spans="46:47">
      <c r="AT35065" s="690"/>
      <c r="AU35065" s="690"/>
    </row>
    <row r="35066" spans="46:47">
      <c r="AT35066" s="690"/>
      <c r="AU35066" s="690"/>
    </row>
    <row r="35067" spans="46:47">
      <c r="AT35067" s="690"/>
      <c r="AU35067" s="690"/>
    </row>
    <row r="35068" spans="46:47">
      <c r="AT35068" s="690"/>
      <c r="AU35068" s="690"/>
    </row>
    <row r="35069" spans="46:47">
      <c r="AT35069" s="690"/>
      <c r="AU35069" s="690"/>
    </row>
    <row r="35070" spans="46:47">
      <c r="AT35070" s="690"/>
      <c r="AU35070" s="690"/>
    </row>
    <row r="35071" spans="46:47">
      <c r="AT35071" s="690"/>
      <c r="AU35071" s="690"/>
    </row>
    <row r="35072" spans="46:47">
      <c r="AT35072" s="690"/>
      <c r="AU35072" s="690"/>
    </row>
    <row r="35073" spans="46:47">
      <c r="AT35073" s="690"/>
      <c r="AU35073" s="690"/>
    </row>
    <row r="35074" spans="46:47">
      <c r="AT35074" s="690"/>
      <c r="AU35074" s="690"/>
    </row>
    <row r="35075" spans="46:47">
      <c r="AT35075" s="690"/>
      <c r="AU35075" s="690"/>
    </row>
    <row r="35076" spans="46:47">
      <c r="AT35076" s="690"/>
      <c r="AU35076" s="690"/>
    </row>
    <row r="35077" spans="46:47">
      <c r="AT35077" s="690"/>
      <c r="AU35077" s="690"/>
    </row>
    <row r="35078" spans="46:47">
      <c r="AT35078" s="690"/>
      <c r="AU35078" s="690"/>
    </row>
    <row r="35079" spans="46:47">
      <c r="AT35079" s="690"/>
      <c r="AU35079" s="690"/>
    </row>
    <row r="35080" spans="46:47">
      <c r="AT35080" s="690"/>
      <c r="AU35080" s="690"/>
    </row>
    <row r="35081" spans="46:47">
      <c r="AT35081" s="690"/>
      <c r="AU35081" s="690"/>
    </row>
    <row r="35082" spans="46:47">
      <c r="AT35082" s="690"/>
      <c r="AU35082" s="690"/>
    </row>
    <row r="35083" spans="46:47">
      <c r="AT35083" s="690"/>
      <c r="AU35083" s="690"/>
    </row>
    <row r="35084" spans="46:47">
      <c r="AT35084" s="690"/>
      <c r="AU35084" s="690"/>
    </row>
    <row r="35085" spans="46:47">
      <c r="AT35085" s="690"/>
      <c r="AU35085" s="690"/>
    </row>
    <row r="35086" spans="46:47">
      <c r="AT35086" s="690"/>
      <c r="AU35086" s="690"/>
    </row>
    <row r="35087" spans="46:47">
      <c r="AT35087" s="690"/>
      <c r="AU35087" s="690"/>
    </row>
    <row r="35088" spans="46:47">
      <c r="AT35088" s="690"/>
      <c r="AU35088" s="690"/>
    </row>
    <row r="35089" spans="46:47">
      <c r="AT35089" s="690"/>
      <c r="AU35089" s="690"/>
    </row>
    <row r="35090" spans="46:47">
      <c r="AT35090" s="690"/>
      <c r="AU35090" s="690"/>
    </row>
    <row r="35091" spans="46:47">
      <c r="AT35091" s="690"/>
      <c r="AU35091" s="690"/>
    </row>
    <row r="35092" spans="46:47">
      <c r="AT35092" s="690"/>
      <c r="AU35092" s="690"/>
    </row>
    <row r="35093" spans="46:47">
      <c r="AT35093" s="690"/>
      <c r="AU35093" s="690"/>
    </row>
    <row r="35094" spans="46:47">
      <c r="AT35094" s="690"/>
      <c r="AU35094" s="690"/>
    </row>
    <row r="35095" spans="46:47">
      <c r="AT35095" s="690"/>
      <c r="AU35095" s="690"/>
    </row>
    <row r="35096" spans="46:47">
      <c r="AT35096" s="690"/>
      <c r="AU35096" s="690"/>
    </row>
    <row r="35097" spans="46:47">
      <c r="AT35097" s="690"/>
      <c r="AU35097" s="690"/>
    </row>
    <row r="35098" spans="46:47">
      <c r="AT35098" s="690"/>
      <c r="AU35098" s="690"/>
    </row>
    <row r="35099" spans="46:47">
      <c r="AT35099" s="690"/>
      <c r="AU35099" s="690"/>
    </row>
    <row r="35100" spans="46:47">
      <c r="AT35100" s="690"/>
      <c r="AU35100" s="690"/>
    </row>
    <row r="35101" spans="46:47">
      <c r="AT35101" s="690"/>
      <c r="AU35101" s="690"/>
    </row>
    <row r="35102" spans="46:47">
      <c r="AT35102" s="690"/>
      <c r="AU35102" s="690"/>
    </row>
    <row r="35103" spans="46:47">
      <c r="AT35103" s="690"/>
      <c r="AU35103" s="690"/>
    </row>
    <row r="35104" spans="46:47">
      <c r="AT35104" s="690"/>
      <c r="AU35104" s="690"/>
    </row>
    <row r="35105" spans="46:47">
      <c r="AT35105" s="690"/>
      <c r="AU35105" s="690"/>
    </row>
    <row r="35106" spans="46:47">
      <c r="AT35106" s="690"/>
      <c r="AU35106" s="690"/>
    </row>
    <row r="35107" spans="46:47">
      <c r="AT35107" s="690"/>
      <c r="AU35107" s="690"/>
    </row>
    <row r="35108" spans="46:47">
      <c r="AT35108" s="690"/>
      <c r="AU35108" s="690"/>
    </row>
    <row r="35109" spans="46:47">
      <c r="AT35109" s="690"/>
      <c r="AU35109" s="690"/>
    </row>
    <row r="35110" spans="46:47">
      <c r="AT35110" s="690"/>
      <c r="AU35110" s="690"/>
    </row>
    <row r="35111" spans="46:47">
      <c r="AT35111" s="690"/>
      <c r="AU35111" s="690"/>
    </row>
    <row r="35112" spans="46:47">
      <c r="AT35112" s="690"/>
      <c r="AU35112" s="690"/>
    </row>
    <row r="35113" spans="46:47">
      <c r="AT35113" s="690"/>
      <c r="AU35113" s="690"/>
    </row>
    <row r="35114" spans="46:47">
      <c r="AT35114" s="690"/>
      <c r="AU35114" s="690"/>
    </row>
    <row r="35115" spans="46:47">
      <c r="AT35115" s="690"/>
      <c r="AU35115" s="690"/>
    </row>
    <row r="35116" spans="46:47">
      <c r="AT35116" s="690"/>
      <c r="AU35116" s="690"/>
    </row>
    <row r="35117" spans="46:47">
      <c r="AT35117" s="690"/>
      <c r="AU35117" s="690"/>
    </row>
    <row r="35118" spans="46:47">
      <c r="AT35118" s="690"/>
      <c r="AU35118" s="690"/>
    </row>
    <row r="35119" spans="46:47">
      <c r="AT35119" s="690"/>
      <c r="AU35119" s="690"/>
    </row>
    <row r="35120" spans="46:47">
      <c r="AT35120" s="690"/>
      <c r="AU35120" s="690"/>
    </row>
    <row r="35121" spans="46:47">
      <c r="AT35121" s="690"/>
      <c r="AU35121" s="690"/>
    </row>
    <row r="35122" spans="46:47">
      <c r="AT35122" s="690"/>
      <c r="AU35122" s="690"/>
    </row>
    <row r="35123" spans="46:47">
      <c r="AT35123" s="690"/>
      <c r="AU35123" s="690"/>
    </row>
    <row r="35124" spans="46:47">
      <c r="AT35124" s="690"/>
      <c r="AU35124" s="690"/>
    </row>
    <row r="35125" spans="46:47">
      <c r="AT35125" s="690"/>
      <c r="AU35125" s="690"/>
    </row>
    <row r="35126" spans="46:47">
      <c r="AT35126" s="690"/>
      <c r="AU35126" s="690"/>
    </row>
    <row r="35127" spans="46:47">
      <c r="AT35127" s="690"/>
      <c r="AU35127" s="690"/>
    </row>
    <row r="35128" spans="46:47">
      <c r="AT35128" s="690"/>
      <c r="AU35128" s="690"/>
    </row>
    <row r="35129" spans="46:47">
      <c r="AT35129" s="690"/>
      <c r="AU35129" s="690"/>
    </row>
    <row r="35130" spans="46:47">
      <c r="AT35130" s="690"/>
      <c r="AU35130" s="690"/>
    </row>
    <row r="35131" spans="46:47">
      <c r="AT35131" s="690"/>
      <c r="AU35131" s="690"/>
    </row>
    <row r="35132" spans="46:47">
      <c r="AT35132" s="690"/>
      <c r="AU35132" s="690"/>
    </row>
    <row r="35133" spans="46:47">
      <c r="AT35133" s="690"/>
      <c r="AU35133" s="690"/>
    </row>
    <row r="35134" spans="46:47">
      <c r="AT35134" s="690"/>
      <c r="AU35134" s="690"/>
    </row>
    <row r="35135" spans="46:47">
      <c r="AT35135" s="690"/>
      <c r="AU35135" s="690"/>
    </row>
    <row r="35136" spans="46:47">
      <c r="AT35136" s="690"/>
      <c r="AU35136" s="690"/>
    </row>
    <row r="35137" spans="46:47">
      <c r="AT35137" s="690"/>
      <c r="AU35137" s="690"/>
    </row>
    <row r="35138" spans="46:47">
      <c r="AT35138" s="690"/>
      <c r="AU35138" s="690"/>
    </row>
    <row r="35139" spans="46:47">
      <c r="AT35139" s="690"/>
      <c r="AU35139" s="690"/>
    </row>
    <row r="35140" spans="46:47">
      <c r="AT35140" s="690"/>
      <c r="AU35140" s="690"/>
    </row>
    <row r="35141" spans="46:47">
      <c r="AT35141" s="690"/>
      <c r="AU35141" s="690"/>
    </row>
    <row r="35142" spans="46:47">
      <c r="AT35142" s="690"/>
      <c r="AU35142" s="690"/>
    </row>
    <row r="35143" spans="46:47">
      <c r="AT35143" s="690"/>
      <c r="AU35143" s="690"/>
    </row>
    <row r="35144" spans="46:47">
      <c r="AT35144" s="690"/>
      <c r="AU35144" s="690"/>
    </row>
    <row r="35145" spans="46:47">
      <c r="AT35145" s="690"/>
      <c r="AU35145" s="690"/>
    </row>
    <row r="35146" spans="46:47">
      <c r="AT35146" s="690"/>
      <c r="AU35146" s="690"/>
    </row>
    <row r="35147" spans="46:47">
      <c r="AT35147" s="690"/>
      <c r="AU35147" s="690"/>
    </row>
    <row r="35148" spans="46:47">
      <c r="AT35148" s="690"/>
      <c r="AU35148" s="690"/>
    </row>
    <row r="35149" spans="46:47">
      <c r="AT35149" s="690"/>
      <c r="AU35149" s="690"/>
    </row>
    <row r="35150" spans="46:47">
      <c r="AT35150" s="690"/>
      <c r="AU35150" s="690"/>
    </row>
    <row r="35151" spans="46:47">
      <c r="AT35151" s="690"/>
      <c r="AU35151" s="690"/>
    </row>
    <row r="35152" spans="46:47">
      <c r="AT35152" s="690"/>
      <c r="AU35152" s="690"/>
    </row>
    <row r="35153" spans="46:47">
      <c r="AT35153" s="690"/>
      <c r="AU35153" s="690"/>
    </row>
    <row r="35154" spans="46:47">
      <c r="AT35154" s="690"/>
      <c r="AU35154" s="690"/>
    </row>
    <row r="35155" spans="46:47">
      <c r="AT35155" s="690"/>
      <c r="AU35155" s="690"/>
    </row>
    <row r="35156" spans="46:47">
      <c r="AT35156" s="690"/>
      <c r="AU35156" s="690"/>
    </row>
    <row r="35157" spans="46:47">
      <c r="AT35157" s="690"/>
      <c r="AU35157" s="690"/>
    </row>
    <row r="35158" spans="46:47">
      <c r="AT35158" s="690"/>
      <c r="AU35158" s="690"/>
    </row>
    <row r="35159" spans="46:47">
      <c r="AT35159" s="690"/>
      <c r="AU35159" s="690"/>
    </row>
    <row r="35160" spans="46:47">
      <c r="AT35160" s="690"/>
      <c r="AU35160" s="690"/>
    </row>
    <row r="35161" spans="46:47">
      <c r="AT35161" s="690"/>
      <c r="AU35161" s="690"/>
    </row>
    <row r="35162" spans="46:47">
      <c r="AT35162" s="690"/>
      <c r="AU35162" s="690"/>
    </row>
    <row r="35163" spans="46:47">
      <c r="AT35163" s="690"/>
      <c r="AU35163" s="690"/>
    </row>
    <row r="35164" spans="46:47">
      <c r="AT35164" s="690"/>
      <c r="AU35164" s="690"/>
    </row>
    <row r="35165" spans="46:47">
      <c r="AT35165" s="690"/>
      <c r="AU35165" s="690"/>
    </row>
    <row r="35166" spans="46:47">
      <c r="AT35166" s="690"/>
      <c r="AU35166" s="690"/>
    </row>
    <row r="35167" spans="46:47">
      <c r="AT35167" s="690"/>
      <c r="AU35167" s="690"/>
    </row>
    <row r="35168" spans="46:47">
      <c r="AT35168" s="690"/>
      <c r="AU35168" s="690"/>
    </row>
    <row r="35169" spans="46:47">
      <c r="AT35169" s="690"/>
      <c r="AU35169" s="690"/>
    </row>
    <row r="35170" spans="46:47">
      <c r="AT35170" s="690"/>
      <c r="AU35170" s="690"/>
    </row>
    <row r="35171" spans="46:47">
      <c r="AT35171" s="690"/>
      <c r="AU35171" s="690"/>
    </row>
    <row r="35172" spans="46:47">
      <c r="AT35172" s="690"/>
      <c r="AU35172" s="690"/>
    </row>
    <row r="35173" spans="46:47">
      <c r="AT35173" s="690"/>
      <c r="AU35173" s="690"/>
    </row>
    <row r="35174" spans="46:47">
      <c r="AT35174" s="690"/>
      <c r="AU35174" s="690"/>
    </row>
    <row r="35175" spans="46:47">
      <c r="AT35175" s="690"/>
      <c r="AU35175" s="690"/>
    </row>
    <row r="35176" spans="46:47">
      <c r="AT35176" s="690"/>
      <c r="AU35176" s="690"/>
    </row>
    <row r="35177" spans="46:47">
      <c r="AT35177" s="690"/>
      <c r="AU35177" s="690"/>
    </row>
    <row r="35178" spans="46:47">
      <c r="AT35178" s="690"/>
      <c r="AU35178" s="690"/>
    </row>
    <row r="35179" spans="46:47">
      <c r="AT35179" s="690"/>
      <c r="AU35179" s="690"/>
    </row>
    <row r="35180" spans="46:47">
      <c r="AT35180" s="690"/>
      <c r="AU35180" s="690"/>
    </row>
    <row r="35181" spans="46:47">
      <c r="AT35181" s="690"/>
      <c r="AU35181" s="690"/>
    </row>
    <row r="35182" spans="46:47">
      <c r="AT35182" s="690"/>
      <c r="AU35182" s="690"/>
    </row>
    <row r="35183" spans="46:47">
      <c r="AT35183" s="690"/>
      <c r="AU35183" s="690"/>
    </row>
    <row r="35184" spans="46:47">
      <c r="AT35184" s="690"/>
      <c r="AU35184" s="690"/>
    </row>
    <row r="35185" spans="46:47">
      <c r="AT35185" s="690"/>
      <c r="AU35185" s="690"/>
    </row>
    <row r="35186" spans="46:47">
      <c r="AT35186" s="690"/>
      <c r="AU35186" s="690"/>
    </row>
    <row r="35187" spans="46:47">
      <c r="AT35187" s="690"/>
      <c r="AU35187" s="690"/>
    </row>
    <row r="35188" spans="46:47">
      <c r="AT35188" s="690"/>
      <c r="AU35188" s="690"/>
    </row>
    <row r="35189" spans="46:47">
      <c r="AT35189" s="690"/>
      <c r="AU35189" s="690"/>
    </row>
    <row r="35190" spans="46:47">
      <c r="AT35190" s="690"/>
      <c r="AU35190" s="690"/>
    </row>
    <row r="35191" spans="46:47">
      <c r="AT35191" s="690"/>
      <c r="AU35191" s="690"/>
    </row>
    <row r="35192" spans="46:47">
      <c r="AT35192" s="690"/>
      <c r="AU35192" s="690"/>
    </row>
    <row r="35193" spans="46:47">
      <c r="AT35193" s="690"/>
      <c r="AU35193" s="690"/>
    </row>
    <row r="35194" spans="46:47">
      <c r="AT35194" s="690"/>
      <c r="AU35194" s="690"/>
    </row>
    <row r="35195" spans="46:47">
      <c r="AT35195" s="690"/>
      <c r="AU35195" s="690"/>
    </row>
    <row r="35196" spans="46:47">
      <c r="AT35196" s="690"/>
      <c r="AU35196" s="690"/>
    </row>
    <row r="35197" spans="46:47">
      <c r="AT35197" s="690"/>
      <c r="AU35197" s="690"/>
    </row>
    <row r="35198" spans="46:47">
      <c r="AT35198" s="690"/>
      <c r="AU35198" s="690"/>
    </row>
    <row r="35199" spans="46:47">
      <c r="AT35199" s="690"/>
      <c r="AU35199" s="690"/>
    </row>
    <row r="35200" spans="46:47">
      <c r="AT35200" s="690"/>
      <c r="AU35200" s="690"/>
    </row>
    <row r="35201" spans="46:47">
      <c r="AT35201" s="690"/>
      <c r="AU35201" s="690"/>
    </row>
    <row r="35202" spans="46:47">
      <c r="AT35202" s="690"/>
      <c r="AU35202" s="690"/>
    </row>
    <row r="35203" spans="46:47">
      <c r="AT35203" s="690"/>
      <c r="AU35203" s="690"/>
    </row>
    <row r="35204" spans="46:47">
      <c r="AT35204" s="690"/>
      <c r="AU35204" s="690"/>
    </row>
    <row r="35205" spans="46:47">
      <c r="AT35205" s="690"/>
      <c r="AU35205" s="690"/>
    </row>
    <row r="35206" spans="46:47">
      <c r="AT35206" s="690"/>
      <c r="AU35206" s="690"/>
    </row>
    <row r="35207" spans="46:47">
      <c r="AT35207" s="690"/>
      <c r="AU35207" s="690"/>
    </row>
    <row r="35208" spans="46:47">
      <c r="AT35208" s="690"/>
      <c r="AU35208" s="690"/>
    </row>
    <row r="35209" spans="46:47">
      <c r="AT35209" s="690"/>
      <c r="AU35209" s="690"/>
    </row>
    <row r="35210" spans="46:47">
      <c r="AT35210" s="690"/>
      <c r="AU35210" s="690"/>
    </row>
    <row r="35211" spans="46:47">
      <c r="AT35211" s="690"/>
      <c r="AU35211" s="690"/>
    </row>
    <row r="35212" spans="46:47">
      <c r="AT35212" s="690"/>
      <c r="AU35212" s="690"/>
    </row>
    <row r="35213" spans="46:47">
      <c r="AT35213" s="690"/>
      <c r="AU35213" s="690"/>
    </row>
    <row r="35214" spans="46:47">
      <c r="AT35214" s="690"/>
      <c r="AU35214" s="690"/>
    </row>
    <row r="35215" spans="46:47">
      <c r="AT35215" s="690"/>
      <c r="AU35215" s="690"/>
    </row>
    <row r="35216" spans="46:47">
      <c r="AT35216" s="690"/>
      <c r="AU35216" s="690"/>
    </row>
    <row r="35217" spans="46:47">
      <c r="AT35217" s="690"/>
      <c r="AU35217" s="690"/>
    </row>
    <row r="35218" spans="46:47">
      <c r="AT35218" s="690"/>
      <c r="AU35218" s="690"/>
    </row>
    <row r="35219" spans="46:47">
      <c r="AT35219" s="690"/>
      <c r="AU35219" s="690"/>
    </row>
    <row r="35220" spans="46:47">
      <c r="AT35220" s="690"/>
      <c r="AU35220" s="690"/>
    </row>
    <row r="35221" spans="46:47">
      <c r="AT35221" s="690"/>
      <c r="AU35221" s="690"/>
    </row>
    <row r="35222" spans="46:47">
      <c r="AT35222" s="690"/>
      <c r="AU35222" s="690"/>
    </row>
    <row r="35223" spans="46:47">
      <c r="AT35223" s="690"/>
      <c r="AU35223" s="690"/>
    </row>
    <row r="35224" spans="46:47">
      <c r="AT35224" s="690"/>
      <c r="AU35224" s="690"/>
    </row>
    <row r="35225" spans="46:47">
      <c r="AT35225" s="690"/>
      <c r="AU35225" s="690"/>
    </row>
    <row r="35226" spans="46:47">
      <c r="AT35226" s="690"/>
      <c r="AU35226" s="690"/>
    </row>
    <row r="35227" spans="46:47">
      <c r="AT35227" s="690"/>
      <c r="AU35227" s="690"/>
    </row>
    <row r="35228" spans="46:47">
      <c r="AT35228" s="690"/>
      <c r="AU35228" s="690"/>
    </row>
    <row r="35229" spans="46:47">
      <c r="AT35229" s="690"/>
      <c r="AU35229" s="690"/>
    </row>
    <row r="35230" spans="46:47">
      <c r="AT35230" s="690"/>
      <c r="AU35230" s="690"/>
    </row>
    <row r="35231" spans="46:47">
      <c r="AT35231" s="690"/>
      <c r="AU35231" s="690"/>
    </row>
    <row r="35232" spans="46:47">
      <c r="AT35232" s="690"/>
      <c r="AU35232" s="690"/>
    </row>
    <row r="35233" spans="46:47">
      <c r="AT35233" s="690"/>
      <c r="AU35233" s="690"/>
    </row>
    <row r="35234" spans="46:47">
      <c r="AT35234" s="690"/>
      <c r="AU35234" s="690"/>
    </row>
    <row r="35235" spans="46:47">
      <c r="AT35235" s="690"/>
      <c r="AU35235" s="690"/>
    </row>
    <row r="35236" spans="46:47">
      <c r="AT35236" s="690"/>
      <c r="AU35236" s="690"/>
    </row>
    <row r="35237" spans="46:47">
      <c r="AT35237" s="690"/>
      <c r="AU35237" s="690"/>
    </row>
    <row r="35238" spans="46:47">
      <c r="AT35238" s="690"/>
      <c r="AU35238" s="690"/>
    </row>
    <row r="35239" spans="46:47">
      <c r="AT35239" s="690"/>
      <c r="AU35239" s="690"/>
    </row>
    <row r="35240" spans="46:47">
      <c r="AT35240" s="690"/>
      <c r="AU35240" s="690"/>
    </row>
    <row r="35241" spans="46:47">
      <c r="AT35241" s="690"/>
      <c r="AU35241" s="690"/>
    </row>
    <row r="35242" spans="46:47">
      <c r="AT35242" s="690"/>
      <c r="AU35242" s="690"/>
    </row>
    <row r="35243" spans="46:47">
      <c r="AT35243" s="690"/>
      <c r="AU35243" s="690"/>
    </row>
    <row r="35244" spans="46:47">
      <c r="AT35244" s="690"/>
      <c r="AU35244" s="690"/>
    </row>
    <row r="35245" spans="46:47">
      <c r="AT35245" s="690"/>
      <c r="AU35245" s="690"/>
    </row>
    <row r="35246" spans="46:47">
      <c r="AT35246" s="690"/>
      <c r="AU35246" s="690"/>
    </row>
    <row r="35247" spans="46:47">
      <c r="AT35247" s="690"/>
      <c r="AU35247" s="690"/>
    </row>
    <row r="35248" spans="46:47">
      <c r="AT35248" s="690"/>
      <c r="AU35248" s="690"/>
    </row>
    <row r="35249" spans="46:47">
      <c r="AT35249" s="690"/>
      <c r="AU35249" s="690"/>
    </row>
    <row r="35250" spans="46:47">
      <c r="AT35250" s="690"/>
      <c r="AU35250" s="690"/>
    </row>
    <row r="35251" spans="46:47">
      <c r="AT35251" s="690"/>
      <c r="AU35251" s="690"/>
    </row>
    <row r="35252" spans="46:47">
      <c r="AT35252" s="690"/>
      <c r="AU35252" s="690"/>
    </row>
    <row r="35253" spans="46:47">
      <c r="AT35253" s="690"/>
      <c r="AU35253" s="690"/>
    </row>
    <row r="35254" spans="46:47">
      <c r="AT35254" s="690"/>
      <c r="AU35254" s="690"/>
    </row>
    <row r="35255" spans="46:47">
      <c r="AT35255" s="690"/>
      <c r="AU35255" s="690"/>
    </row>
    <row r="35256" spans="46:47">
      <c r="AT35256" s="690"/>
      <c r="AU35256" s="690"/>
    </row>
    <row r="35257" spans="46:47">
      <c r="AT35257" s="690"/>
      <c r="AU35257" s="690"/>
    </row>
    <row r="35258" spans="46:47">
      <c r="AT35258" s="690"/>
      <c r="AU35258" s="690"/>
    </row>
    <row r="35259" spans="46:47">
      <c r="AT35259" s="690"/>
      <c r="AU35259" s="690"/>
    </row>
    <row r="35260" spans="46:47">
      <c r="AT35260" s="690"/>
      <c r="AU35260" s="690"/>
    </row>
    <row r="35261" spans="46:47">
      <c r="AT35261" s="690"/>
      <c r="AU35261" s="690"/>
    </row>
    <row r="35262" spans="46:47">
      <c r="AT35262" s="690"/>
      <c r="AU35262" s="690"/>
    </row>
    <row r="35263" spans="46:47">
      <c r="AT35263" s="690"/>
      <c r="AU35263" s="690"/>
    </row>
    <row r="35264" spans="46:47">
      <c r="AT35264" s="690"/>
      <c r="AU35264" s="690"/>
    </row>
    <row r="35265" spans="46:47">
      <c r="AT35265" s="690"/>
      <c r="AU35265" s="690"/>
    </row>
    <row r="35266" spans="46:47">
      <c r="AT35266" s="690"/>
      <c r="AU35266" s="690"/>
    </row>
    <row r="35267" spans="46:47">
      <c r="AT35267" s="690"/>
      <c r="AU35267" s="690"/>
    </row>
    <row r="35268" spans="46:47">
      <c r="AT35268" s="690"/>
      <c r="AU35268" s="690"/>
    </row>
    <row r="35269" spans="46:47">
      <c r="AT35269" s="690"/>
      <c r="AU35269" s="690"/>
    </row>
    <row r="35270" spans="46:47">
      <c r="AT35270" s="690"/>
      <c r="AU35270" s="690"/>
    </row>
    <row r="35271" spans="46:47">
      <c r="AT35271" s="690"/>
      <c r="AU35271" s="690"/>
    </row>
    <row r="35272" spans="46:47">
      <c r="AT35272" s="690"/>
      <c r="AU35272" s="690"/>
    </row>
    <row r="35273" spans="46:47">
      <c r="AT35273" s="690"/>
      <c r="AU35273" s="690"/>
    </row>
    <row r="35274" spans="46:47">
      <c r="AT35274" s="690"/>
      <c r="AU35274" s="690"/>
    </row>
    <row r="35275" spans="46:47">
      <c r="AT35275" s="690"/>
      <c r="AU35275" s="690"/>
    </row>
    <row r="35276" spans="46:47">
      <c r="AT35276" s="690"/>
      <c r="AU35276" s="690"/>
    </row>
    <row r="35277" spans="46:47">
      <c r="AT35277" s="690"/>
      <c r="AU35277" s="690"/>
    </row>
    <row r="35278" spans="46:47">
      <c r="AT35278" s="690"/>
      <c r="AU35278" s="690"/>
    </row>
    <row r="35279" spans="46:47">
      <c r="AT35279" s="690"/>
      <c r="AU35279" s="690"/>
    </row>
    <row r="35280" spans="46:47">
      <c r="AT35280" s="690"/>
      <c r="AU35280" s="690"/>
    </row>
    <row r="35281" spans="46:47">
      <c r="AT35281" s="690"/>
      <c r="AU35281" s="690"/>
    </row>
    <row r="35282" spans="46:47">
      <c r="AT35282" s="690"/>
      <c r="AU35282" s="690"/>
    </row>
    <row r="35283" spans="46:47">
      <c r="AT35283" s="690"/>
      <c r="AU35283" s="690"/>
    </row>
    <row r="35284" spans="46:47">
      <c r="AT35284" s="690"/>
      <c r="AU35284" s="690"/>
    </row>
    <row r="35285" spans="46:47">
      <c r="AT35285" s="690"/>
      <c r="AU35285" s="690"/>
    </row>
    <row r="35286" spans="46:47">
      <c r="AT35286" s="690"/>
      <c r="AU35286" s="690"/>
    </row>
    <row r="35287" spans="46:47">
      <c r="AT35287" s="690"/>
      <c r="AU35287" s="690"/>
    </row>
    <row r="35288" spans="46:47">
      <c r="AT35288" s="690"/>
      <c r="AU35288" s="690"/>
    </row>
    <row r="35289" spans="46:47">
      <c r="AT35289" s="690"/>
      <c r="AU35289" s="690"/>
    </row>
    <row r="35290" spans="46:47">
      <c r="AT35290" s="690"/>
      <c r="AU35290" s="690"/>
    </row>
    <row r="35291" spans="46:47">
      <c r="AT35291" s="690"/>
      <c r="AU35291" s="690"/>
    </row>
    <row r="35292" spans="46:47">
      <c r="AT35292" s="690"/>
      <c r="AU35292" s="690"/>
    </row>
    <row r="35293" spans="46:47">
      <c r="AT35293" s="690"/>
      <c r="AU35293" s="690"/>
    </row>
    <row r="35294" spans="46:47">
      <c r="AT35294" s="690"/>
      <c r="AU35294" s="690"/>
    </row>
    <row r="35295" spans="46:47">
      <c r="AT35295" s="690"/>
      <c r="AU35295" s="690"/>
    </row>
    <row r="35296" spans="46:47">
      <c r="AT35296" s="690"/>
      <c r="AU35296" s="690"/>
    </row>
    <row r="35297" spans="46:47">
      <c r="AT35297" s="690"/>
      <c r="AU35297" s="690"/>
    </row>
    <row r="35298" spans="46:47">
      <c r="AT35298" s="690"/>
      <c r="AU35298" s="690"/>
    </row>
    <row r="35299" spans="46:47">
      <c r="AT35299" s="690"/>
      <c r="AU35299" s="690"/>
    </row>
    <row r="35300" spans="46:47">
      <c r="AT35300" s="690"/>
      <c r="AU35300" s="690"/>
    </row>
    <row r="35301" spans="46:47">
      <c r="AT35301" s="690"/>
      <c r="AU35301" s="690"/>
    </row>
    <row r="35302" spans="46:47">
      <c r="AT35302" s="690"/>
      <c r="AU35302" s="690"/>
    </row>
    <row r="35303" spans="46:47">
      <c r="AT35303" s="690"/>
      <c r="AU35303" s="690"/>
    </row>
    <row r="35304" spans="46:47">
      <c r="AT35304" s="690"/>
      <c r="AU35304" s="690"/>
    </row>
    <row r="35305" spans="46:47">
      <c r="AT35305" s="690"/>
      <c r="AU35305" s="690"/>
    </row>
    <row r="35306" spans="46:47">
      <c r="AT35306" s="690"/>
      <c r="AU35306" s="690"/>
    </row>
    <row r="35307" spans="46:47">
      <c r="AT35307" s="690"/>
      <c r="AU35307" s="690"/>
    </row>
    <row r="35308" spans="46:47">
      <c r="AT35308" s="690"/>
      <c r="AU35308" s="690"/>
    </row>
    <row r="35309" spans="46:47">
      <c r="AT35309" s="690"/>
      <c r="AU35309" s="690"/>
    </row>
    <row r="35310" spans="46:47">
      <c r="AT35310" s="690"/>
      <c r="AU35310" s="690"/>
    </row>
    <row r="35311" spans="46:47">
      <c r="AT35311" s="690"/>
      <c r="AU35311" s="690"/>
    </row>
    <row r="35312" spans="46:47">
      <c r="AT35312" s="690"/>
      <c r="AU35312" s="690"/>
    </row>
    <row r="35313" spans="46:47">
      <c r="AT35313" s="690"/>
      <c r="AU35313" s="690"/>
    </row>
    <row r="35314" spans="46:47">
      <c r="AT35314" s="690"/>
      <c r="AU35314" s="690"/>
    </row>
    <row r="35315" spans="46:47">
      <c r="AT35315" s="690"/>
      <c r="AU35315" s="690"/>
    </row>
    <row r="35316" spans="46:47">
      <c r="AT35316" s="690"/>
      <c r="AU35316" s="690"/>
    </row>
    <row r="35317" spans="46:47">
      <c r="AT35317" s="690"/>
      <c r="AU35317" s="690"/>
    </row>
    <row r="35318" spans="46:47">
      <c r="AT35318" s="690"/>
      <c r="AU35318" s="690"/>
    </row>
    <row r="35319" spans="46:47">
      <c r="AT35319" s="690"/>
      <c r="AU35319" s="690"/>
    </row>
    <row r="35320" spans="46:47">
      <c r="AT35320" s="690"/>
      <c r="AU35320" s="690"/>
    </row>
    <row r="35321" spans="46:47">
      <c r="AT35321" s="690"/>
      <c r="AU35321" s="690"/>
    </row>
    <row r="35322" spans="46:47">
      <c r="AT35322" s="690"/>
      <c r="AU35322" s="690"/>
    </row>
    <row r="35323" spans="46:47">
      <c r="AT35323" s="690"/>
      <c r="AU35323" s="690"/>
    </row>
    <row r="35324" spans="46:47">
      <c r="AT35324" s="690"/>
      <c r="AU35324" s="690"/>
    </row>
    <row r="35325" spans="46:47">
      <c r="AT35325" s="690"/>
      <c r="AU35325" s="690"/>
    </row>
    <row r="35326" spans="46:47">
      <c r="AT35326" s="690"/>
      <c r="AU35326" s="690"/>
    </row>
    <row r="35327" spans="46:47">
      <c r="AT35327" s="690"/>
      <c r="AU35327" s="690"/>
    </row>
    <row r="35328" spans="46:47">
      <c r="AT35328" s="690"/>
      <c r="AU35328" s="690"/>
    </row>
    <row r="35329" spans="46:47">
      <c r="AT35329" s="690"/>
      <c r="AU35329" s="690"/>
    </row>
    <row r="35330" spans="46:47">
      <c r="AT35330" s="690"/>
      <c r="AU35330" s="690"/>
    </row>
    <row r="35331" spans="46:47">
      <c r="AT35331" s="690"/>
      <c r="AU35331" s="690"/>
    </row>
    <row r="35332" spans="46:47">
      <c r="AT35332" s="690"/>
      <c r="AU35332" s="690"/>
    </row>
    <row r="35333" spans="46:47">
      <c r="AT35333" s="690"/>
      <c r="AU35333" s="690"/>
    </row>
    <row r="35334" spans="46:47">
      <c r="AT35334" s="690"/>
      <c r="AU35334" s="690"/>
    </row>
    <row r="35335" spans="46:47">
      <c r="AT35335" s="690"/>
      <c r="AU35335" s="690"/>
    </row>
    <row r="35336" spans="46:47">
      <c r="AT35336" s="690"/>
      <c r="AU35336" s="690"/>
    </row>
    <row r="35337" spans="46:47">
      <c r="AT35337" s="690"/>
      <c r="AU35337" s="690"/>
    </row>
    <row r="35338" spans="46:47">
      <c r="AT35338" s="690"/>
      <c r="AU35338" s="690"/>
    </row>
    <row r="35339" spans="46:47">
      <c r="AT35339" s="690"/>
      <c r="AU35339" s="690"/>
    </row>
    <row r="35340" spans="46:47">
      <c r="AT35340" s="690"/>
      <c r="AU35340" s="690"/>
    </row>
    <row r="35341" spans="46:47">
      <c r="AT35341" s="690"/>
      <c r="AU35341" s="690"/>
    </row>
    <row r="35342" spans="46:47">
      <c r="AT35342" s="690"/>
      <c r="AU35342" s="690"/>
    </row>
    <row r="35343" spans="46:47">
      <c r="AT35343" s="690"/>
      <c r="AU35343" s="690"/>
    </row>
    <row r="35344" spans="46:47">
      <c r="AT35344" s="690"/>
      <c r="AU35344" s="690"/>
    </row>
    <row r="35345" spans="46:47">
      <c r="AT35345" s="690"/>
      <c r="AU35345" s="690"/>
    </row>
    <row r="35346" spans="46:47">
      <c r="AT35346" s="690"/>
      <c r="AU35346" s="690"/>
    </row>
    <row r="35347" spans="46:47">
      <c r="AT35347" s="690"/>
      <c r="AU35347" s="690"/>
    </row>
    <row r="35348" spans="46:47">
      <c r="AT35348" s="690"/>
      <c r="AU35348" s="690"/>
    </row>
    <row r="35349" spans="46:47">
      <c r="AT35349" s="690"/>
      <c r="AU35349" s="690"/>
    </row>
    <row r="35350" spans="46:47">
      <c r="AT35350" s="690"/>
      <c r="AU35350" s="690"/>
    </row>
    <row r="35351" spans="46:47">
      <c r="AT35351" s="690"/>
      <c r="AU35351" s="690"/>
    </row>
    <row r="35352" spans="46:47">
      <c r="AT35352" s="690"/>
      <c r="AU35352" s="690"/>
    </row>
    <row r="35353" spans="46:47">
      <c r="AT35353" s="690"/>
      <c r="AU35353" s="690"/>
    </row>
    <row r="35354" spans="46:47">
      <c r="AT35354" s="690"/>
      <c r="AU35354" s="690"/>
    </row>
    <row r="35355" spans="46:47">
      <c r="AT35355" s="690"/>
      <c r="AU35355" s="690"/>
    </row>
    <row r="35356" spans="46:47">
      <c r="AT35356" s="690"/>
      <c r="AU35356" s="690"/>
    </row>
    <row r="35357" spans="46:47">
      <c r="AT35357" s="690"/>
      <c r="AU35357" s="690"/>
    </row>
    <row r="35358" spans="46:47">
      <c r="AT35358" s="690"/>
      <c r="AU35358" s="690"/>
    </row>
    <row r="35359" spans="46:47">
      <c r="AT35359" s="690"/>
      <c r="AU35359" s="690"/>
    </row>
    <row r="35360" spans="46:47">
      <c r="AT35360" s="690"/>
      <c r="AU35360" s="690"/>
    </row>
    <row r="35361" spans="46:47">
      <c r="AT35361" s="690"/>
      <c r="AU35361" s="690"/>
    </row>
    <row r="35362" spans="46:47">
      <c r="AT35362" s="690"/>
      <c r="AU35362" s="690"/>
    </row>
    <row r="35363" spans="46:47">
      <c r="AT35363" s="690"/>
      <c r="AU35363" s="690"/>
    </row>
    <row r="35364" spans="46:47">
      <c r="AT35364" s="690"/>
      <c r="AU35364" s="690"/>
    </row>
    <row r="35365" spans="46:47">
      <c r="AT35365" s="690"/>
      <c r="AU35365" s="690"/>
    </row>
    <row r="35366" spans="46:47">
      <c r="AT35366" s="690"/>
      <c r="AU35366" s="690"/>
    </row>
    <row r="35367" spans="46:47">
      <c r="AT35367" s="690"/>
      <c r="AU35367" s="690"/>
    </row>
    <row r="35368" spans="46:47">
      <c r="AT35368" s="690"/>
      <c r="AU35368" s="690"/>
    </row>
    <row r="35369" spans="46:47">
      <c r="AT35369" s="690"/>
      <c r="AU35369" s="690"/>
    </row>
    <row r="35370" spans="46:47">
      <c r="AT35370" s="690"/>
      <c r="AU35370" s="690"/>
    </row>
    <row r="35371" spans="46:47">
      <c r="AT35371" s="690"/>
      <c r="AU35371" s="690"/>
    </row>
    <row r="35372" spans="46:47">
      <c r="AT35372" s="690"/>
      <c r="AU35372" s="690"/>
    </row>
    <row r="35373" spans="46:47">
      <c r="AT35373" s="690"/>
      <c r="AU35373" s="690"/>
    </row>
    <row r="35374" spans="46:47">
      <c r="AT35374" s="690"/>
      <c r="AU35374" s="690"/>
    </row>
    <row r="35375" spans="46:47">
      <c r="AT35375" s="690"/>
      <c r="AU35375" s="690"/>
    </row>
    <row r="35376" spans="46:47">
      <c r="AT35376" s="690"/>
      <c r="AU35376" s="690"/>
    </row>
    <row r="35377" spans="46:47">
      <c r="AT35377" s="690"/>
      <c r="AU35377" s="690"/>
    </row>
    <row r="35378" spans="46:47">
      <c r="AT35378" s="690"/>
      <c r="AU35378" s="690"/>
    </row>
    <row r="35379" spans="46:47">
      <c r="AT35379" s="690"/>
      <c r="AU35379" s="690"/>
    </row>
    <row r="35380" spans="46:47">
      <c r="AT35380" s="690"/>
      <c r="AU35380" s="690"/>
    </row>
    <row r="35381" spans="46:47">
      <c r="AT35381" s="690"/>
      <c r="AU35381" s="690"/>
    </row>
    <row r="35382" spans="46:47">
      <c r="AT35382" s="690"/>
      <c r="AU35382" s="690"/>
    </row>
    <row r="35383" spans="46:47">
      <c r="AT35383" s="690"/>
      <c r="AU35383" s="690"/>
    </row>
    <row r="35384" spans="46:47">
      <c r="AT35384" s="690"/>
      <c r="AU35384" s="690"/>
    </row>
    <row r="35385" spans="46:47">
      <c r="AT35385" s="690"/>
      <c r="AU35385" s="690"/>
    </row>
    <row r="35386" spans="46:47">
      <c r="AT35386" s="690"/>
      <c r="AU35386" s="690"/>
    </row>
    <row r="35387" spans="46:47">
      <c r="AT35387" s="690"/>
      <c r="AU35387" s="690"/>
    </row>
    <row r="35388" spans="46:47">
      <c r="AT35388" s="690"/>
      <c r="AU35388" s="690"/>
    </row>
    <row r="35389" spans="46:47">
      <c r="AT35389" s="690"/>
      <c r="AU35389" s="690"/>
    </row>
    <row r="35390" spans="46:47">
      <c r="AT35390" s="690"/>
      <c r="AU35390" s="690"/>
    </row>
    <row r="35391" spans="46:47">
      <c r="AT35391" s="690"/>
      <c r="AU35391" s="690"/>
    </row>
    <row r="35392" spans="46:47">
      <c r="AT35392" s="690"/>
      <c r="AU35392" s="690"/>
    </row>
    <row r="35393" spans="46:47">
      <c r="AT35393" s="690"/>
      <c r="AU35393" s="690"/>
    </row>
    <row r="35394" spans="46:47">
      <c r="AT35394" s="690"/>
      <c r="AU35394" s="690"/>
    </row>
    <row r="35395" spans="46:47">
      <c r="AT35395" s="690"/>
      <c r="AU35395" s="690"/>
    </row>
    <row r="35396" spans="46:47">
      <c r="AT35396" s="690"/>
      <c r="AU35396" s="690"/>
    </row>
    <row r="35397" spans="46:47">
      <c r="AT35397" s="690"/>
      <c r="AU35397" s="690"/>
    </row>
    <row r="35398" spans="46:47">
      <c r="AT35398" s="690"/>
      <c r="AU35398" s="690"/>
    </row>
    <row r="35399" spans="46:47">
      <c r="AT35399" s="690"/>
      <c r="AU35399" s="690"/>
    </row>
    <row r="35400" spans="46:47">
      <c r="AT35400" s="690"/>
      <c r="AU35400" s="690"/>
    </row>
    <row r="35401" spans="46:47">
      <c r="AT35401" s="690"/>
      <c r="AU35401" s="690"/>
    </row>
    <row r="35402" spans="46:47">
      <c r="AT35402" s="690"/>
      <c r="AU35402" s="690"/>
    </row>
    <row r="35403" spans="46:47">
      <c r="AT35403" s="690"/>
      <c r="AU35403" s="690"/>
    </row>
    <row r="35404" spans="46:47">
      <c r="AT35404" s="690"/>
      <c r="AU35404" s="690"/>
    </row>
    <row r="35405" spans="46:47">
      <c r="AT35405" s="690"/>
      <c r="AU35405" s="690"/>
    </row>
    <row r="35406" spans="46:47">
      <c r="AT35406" s="690"/>
      <c r="AU35406" s="690"/>
    </row>
    <row r="35407" spans="46:47">
      <c r="AT35407" s="690"/>
      <c r="AU35407" s="690"/>
    </row>
    <row r="35408" spans="46:47">
      <c r="AT35408" s="690"/>
      <c r="AU35408" s="690"/>
    </row>
    <row r="35409" spans="46:47">
      <c r="AT35409" s="690"/>
      <c r="AU35409" s="690"/>
    </row>
    <row r="35410" spans="46:47">
      <c r="AT35410" s="690"/>
      <c r="AU35410" s="690"/>
    </row>
    <row r="35411" spans="46:47">
      <c r="AT35411" s="690"/>
      <c r="AU35411" s="690"/>
    </row>
    <row r="35412" spans="46:47">
      <c r="AT35412" s="690"/>
      <c r="AU35412" s="690"/>
    </row>
    <row r="35413" spans="46:47">
      <c r="AT35413" s="690"/>
      <c r="AU35413" s="690"/>
    </row>
    <row r="35414" spans="46:47">
      <c r="AT35414" s="690"/>
      <c r="AU35414" s="690"/>
    </row>
    <row r="35415" spans="46:47">
      <c r="AT35415" s="690"/>
      <c r="AU35415" s="690"/>
    </row>
    <row r="35416" spans="46:47">
      <c r="AT35416" s="690"/>
      <c r="AU35416" s="690"/>
    </row>
    <row r="35417" spans="46:47">
      <c r="AT35417" s="690"/>
      <c r="AU35417" s="690"/>
    </row>
    <row r="35418" spans="46:47">
      <c r="AT35418" s="690"/>
      <c r="AU35418" s="690"/>
    </row>
    <row r="35419" spans="46:47">
      <c r="AT35419" s="690"/>
      <c r="AU35419" s="690"/>
    </row>
    <row r="35420" spans="46:47">
      <c r="AT35420" s="690"/>
      <c r="AU35420" s="690"/>
    </row>
    <row r="35421" spans="46:47">
      <c r="AT35421" s="690"/>
      <c r="AU35421" s="690"/>
    </row>
    <row r="35422" spans="46:47">
      <c r="AT35422" s="690"/>
      <c r="AU35422" s="690"/>
    </row>
    <row r="35423" spans="46:47">
      <c r="AT35423" s="690"/>
      <c r="AU35423" s="690"/>
    </row>
    <row r="35424" spans="46:47">
      <c r="AT35424" s="690"/>
      <c r="AU35424" s="690"/>
    </row>
    <row r="35425" spans="46:47">
      <c r="AT35425" s="690"/>
      <c r="AU35425" s="690"/>
    </row>
    <row r="35426" spans="46:47">
      <c r="AT35426" s="690"/>
      <c r="AU35426" s="690"/>
    </row>
    <row r="35427" spans="46:47">
      <c r="AT35427" s="690"/>
      <c r="AU35427" s="690"/>
    </row>
    <row r="35428" spans="46:47">
      <c r="AT35428" s="690"/>
      <c r="AU35428" s="690"/>
    </row>
    <row r="35429" spans="46:47">
      <c r="AT35429" s="690"/>
      <c r="AU35429" s="690"/>
    </row>
    <row r="35430" spans="46:47">
      <c r="AT35430" s="690"/>
      <c r="AU35430" s="690"/>
    </row>
    <row r="35431" spans="46:47">
      <c r="AT35431" s="690"/>
      <c r="AU35431" s="690"/>
    </row>
    <row r="35432" spans="46:47">
      <c r="AT35432" s="690"/>
      <c r="AU35432" s="690"/>
    </row>
    <row r="35433" spans="46:47">
      <c r="AT35433" s="690"/>
      <c r="AU35433" s="690"/>
    </row>
    <row r="35434" spans="46:47">
      <c r="AT35434" s="690"/>
      <c r="AU35434" s="690"/>
    </row>
    <row r="35435" spans="46:47">
      <c r="AT35435" s="690"/>
      <c r="AU35435" s="690"/>
    </row>
    <row r="35436" spans="46:47">
      <c r="AT35436" s="690"/>
      <c r="AU35436" s="690"/>
    </row>
    <row r="35437" spans="46:47">
      <c r="AT35437" s="690"/>
      <c r="AU35437" s="690"/>
    </row>
    <row r="35438" spans="46:47">
      <c r="AT35438" s="690"/>
      <c r="AU35438" s="690"/>
    </row>
    <row r="35439" spans="46:47">
      <c r="AT35439" s="690"/>
      <c r="AU35439" s="690"/>
    </row>
    <row r="35440" spans="46:47">
      <c r="AT35440" s="690"/>
      <c r="AU35440" s="690"/>
    </row>
    <row r="35441" spans="46:47">
      <c r="AT35441" s="690"/>
      <c r="AU35441" s="690"/>
    </row>
    <row r="35442" spans="46:47">
      <c r="AT35442" s="690"/>
      <c r="AU35442" s="690"/>
    </row>
    <row r="35443" spans="46:47">
      <c r="AT35443" s="690"/>
      <c r="AU35443" s="690"/>
    </row>
    <row r="35444" spans="46:47">
      <c r="AT35444" s="690"/>
      <c r="AU35444" s="690"/>
    </row>
    <row r="35445" spans="46:47">
      <c r="AT35445" s="690"/>
      <c r="AU35445" s="690"/>
    </row>
    <row r="35446" spans="46:47">
      <c r="AT35446" s="690"/>
      <c r="AU35446" s="690"/>
    </row>
    <row r="35447" spans="46:47">
      <c r="AT35447" s="690"/>
      <c r="AU35447" s="690"/>
    </row>
    <row r="35448" spans="46:47">
      <c r="AT35448" s="690"/>
      <c r="AU35448" s="690"/>
    </row>
    <row r="35449" spans="46:47">
      <c r="AT35449" s="690"/>
      <c r="AU35449" s="690"/>
    </row>
    <row r="35450" spans="46:47">
      <c r="AT35450" s="690"/>
      <c r="AU35450" s="690"/>
    </row>
    <row r="35451" spans="46:47">
      <c r="AT35451" s="690"/>
      <c r="AU35451" s="690"/>
    </row>
    <row r="35452" spans="46:47">
      <c r="AT35452" s="690"/>
      <c r="AU35452" s="690"/>
    </row>
    <row r="35453" spans="46:47">
      <c r="AT35453" s="690"/>
      <c r="AU35453" s="690"/>
    </row>
    <row r="35454" spans="46:47">
      <c r="AT35454" s="690"/>
      <c r="AU35454" s="690"/>
    </row>
    <row r="35455" spans="46:47">
      <c r="AT35455" s="690"/>
      <c r="AU35455" s="690"/>
    </row>
    <row r="35456" spans="46:47">
      <c r="AT35456" s="690"/>
      <c r="AU35456" s="690"/>
    </row>
    <row r="35457" spans="46:47">
      <c r="AT35457" s="690"/>
      <c r="AU35457" s="690"/>
    </row>
    <row r="35458" spans="46:47">
      <c r="AT35458" s="690"/>
      <c r="AU35458" s="690"/>
    </row>
    <row r="35459" spans="46:47">
      <c r="AT35459" s="690"/>
      <c r="AU35459" s="690"/>
    </row>
    <row r="35460" spans="46:47">
      <c r="AT35460" s="690"/>
      <c r="AU35460" s="690"/>
    </row>
    <row r="35461" spans="46:47">
      <c r="AT35461" s="690"/>
      <c r="AU35461" s="690"/>
    </row>
    <row r="35462" spans="46:47">
      <c r="AT35462" s="690"/>
      <c r="AU35462" s="690"/>
    </row>
    <row r="35463" spans="46:47">
      <c r="AT35463" s="690"/>
      <c r="AU35463" s="690"/>
    </row>
    <row r="35464" spans="46:47">
      <c r="AT35464" s="690"/>
      <c r="AU35464" s="690"/>
    </row>
    <row r="35465" spans="46:47">
      <c r="AT35465" s="690"/>
      <c r="AU35465" s="690"/>
    </row>
    <row r="35466" spans="46:47">
      <c r="AT35466" s="690"/>
      <c r="AU35466" s="690"/>
    </row>
    <row r="35467" spans="46:47">
      <c r="AT35467" s="690"/>
      <c r="AU35467" s="690"/>
    </row>
    <row r="35468" spans="46:47">
      <c r="AT35468" s="690"/>
      <c r="AU35468" s="690"/>
    </row>
    <row r="35469" spans="46:47">
      <c r="AT35469" s="690"/>
      <c r="AU35469" s="690"/>
    </row>
    <row r="35470" spans="46:47">
      <c r="AT35470" s="690"/>
      <c r="AU35470" s="690"/>
    </row>
    <row r="35471" spans="46:47">
      <c r="AT35471" s="690"/>
      <c r="AU35471" s="690"/>
    </row>
    <row r="35472" spans="46:47">
      <c r="AT35472" s="690"/>
      <c r="AU35472" s="690"/>
    </row>
    <row r="35473" spans="46:47">
      <c r="AT35473" s="690"/>
      <c r="AU35473" s="690"/>
    </row>
    <row r="35474" spans="46:47">
      <c r="AT35474" s="690"/>
      <c r="AU35474" s="690"/>
    </row>
    <row r="35475" spans="46:47">
      <c r="AT35475" s="690"/>
      <c r="AU35475" s="690"/>
    </row>
    <row r="35476" spans="46:47">
      <c r="AT35476" s="690"/>
      <c r="AU35476" s="690"/>
    </row>
    <row r="35477" spans="46:47">
      <c r="AT35477" s="690"/>
      <c r="AU35477" s="690"/>
    </row>
    <row r="35478" spans="46:47">
      <c r="AT35478" s="690"/>
      <c r="AU35478" s="690"/>
    </row>
    <row r="35479" spans="46:47">
      <c r="AT35479" s="690"/>
      <c r="AU35479" s="690"/>
    </row>
    <row r="35480" spans="46:47">
      <c r="AT35480" s="690"/>
      <c r="AU35480" s="690"/>
    </row>
    <row r="35481" spans="46:47">
      <c r="AT35481" s="690"/>
      <c r="AU35481" s="690"/>
    </row>
    <row r="35482" spans="46:47">
      <c r="AT35482" s="690"/>
      <c r="AU35482" s="690"/>
    </row>
    <row r="35483" spans="46:47">
      <c r="AT35483" s="690"/>
      <c r="AU35483" s="690"/>
    </row>
    <row r="35484" spans="46:47">
      <c r="AT35484" s="690"/>
      <c r="AU35484" s="690"/>
    </row>
    <row r="35485" spans="46:47">
      <c r="AT35485" s="690"/>
      <c r="AU35485" s="690"/>
    </row>
    <row r="35486" spans="46:47">
      <c r="AT35486" s="690"/>
      <c r="AU35486" s="690"/>
    </row>
    <row r="35487" spans="46:47">
      <c r="AT35487" s="690"/>
      <c r="AU35487" s="690"/>
    </row>
    <row r="35488" spans="46:47">
      <c r="AT35488" s="690"/>
      <c r="AU35488" s="690"/>
    </row>
    <row r="35489" spans="46:47">
      <c r="AT35489" s="690"/>
      <c r="AU35489" s="690"/>
    </row>
    <row r="35490" spans="46:47">
      <c r="AT35490" s="690"/>
      <c r="AU35490" s="690"/>
    </row>
    <row r="35491" spans="46:47">
      <c r="AT35491" s="690"/>
      <c r="AU35491" s="690"/>
    </row>
    <row r="35492" spans="46:47">
      <c r="AT35492" s="690"/>
      <c r="AU35492" s="690"/>
    </row>
    <row r="35493" spans="46:47">
      <c r="AT35493" s="690"/>
      <c r="AU35493" s="690"/>
    </row>
    <row r="35494" spans="46:47">
      <c r="AT35494" s="690"/>
      <c r="AU35494" s="690"/>
    </row>
    <row r="35495" spans="46:47">
      <c r="AT35495" s="690"/>
      <c r="AU35495" s="690"/>
    </row>
    <row r="35496" spans="46:47">
      <c r="AT35496" s="690"/>
      <c r="AU35496" s="690"/>
    </row>
    <row r="35497" spans="46:47">
      <c r="AT35497" s="690"/>
      <c r="AU35497" s="690"/>
    </row>
    <row r="35498" spans="46:47">
      <c r="AT35498" s="690"/>
      <c r="AU35498" s="690"/>
    </row>
    <row r="35499" spans="46:47">
      <c r="AT35499" s="690"/>
      <c r="AU35499" s="690"/>
    </row>
    <row r="35500" spans="46:47">
      <c r="AT35500" s="690"/>
      <c r="AU35500" s="690"/>
    </row>
    <row r="35501" spans="46:47">
      <c r="AT35501" s="690"/>
      <c r="AU35501" s="690"/>
    </row>
    <row r="35502" spans="46:47">
      <c r="AT35502" s="690"/>
      <c r="AU35502" s="690"/>
    </row>
    <row r="35503" spans="46:47">
      <c r="AT35503" s="690"/>
      <c r="AU35503" s="690"/>
    </row>
    <row r="35504" spans="46:47">
      <c r="AT35504" s="690"/>
      <c r="AU35504" s="690"/>
    </row>
    <row r="35505" spans="46:47">
      <c r="AT35505" s="690"/>
      <c r="AU35505" s="690"/>
    </row>
    <row r="35506" spans="46:47">
      <c r="AT35506" s="690"/>
      <c r="AU35506" s="690"/>
    </row>
    <row r="35507" spans="46:47">
      <c r="AT35507" s="690"/>
      <c r="AU35507" s="690"/>
    </row>
    <row r="35508" spans="46:47">
      <c r="AT35508" s="690"/>
      <c r="AU35508" s="690"/>
    </row>
    <row r="35509" spans="46:47">
      <c r="AT35509" s="690"/>
      <c r="AU35509" s="690"/>
    </row>
    <row r="35510" spans="46:47">
      <c r="AT35510" s="690"/>
      <c r="AU35510" s="690"/>
    </row>
    <row r="35511" spans="46:47">
      <c r="AT35511" s="690"/>
      <c r="AU35511" s="690"/>
    </row>
    <row r="35512" spans="46:47">
      <c r="AT35512" s="690"/>
      <c r="AU35512" s="690"/>
    </row>
    <row r="35513" spans="46:47">
      <c r="AT35513" s="690"/>
      <c r="AU35513" s="690"/>
    </row>
    <row r="35514" spans="46:47">
      <c r="AT35514" s="690"/>
      <c r="AU35514" s="690"/>
    </row>
    <row r="35515" spans="46:47">
      <c r="AT35515" s="690"/>
      <c r="AU35515" s="690"/>
    </row>
    <row r="35516" spans="46:47">
      <c r="AT35516" s="690"/>
      <c r="AU35516" s="690"/>
    </row>
    <row r="35517" spans="46:47">
      <c r="AT35517" s="690"/>
      <c r="AU35517" s="690"/>
    </row>
    <row r="35518" spans="46:47">
      <c r="AT35518" s="690"/>
      <c r="AU35518" s="690"/>
    </row>
    <row r="35519" spans="46:47">
      <c r="AT35519" s="690"/>
      <c r="AU35519" s="690"/>
    </row>
    <row r="35520" spans="46:47">
      <c r="AT35520" s="690"/>
      <c r="AU35520" s="690"/>
    </row>
    <row r="35521" spans="46:47">
      <c r="AT35521" s="690"/>
      <c r="AU35521" s="690"/>
    </row>
    <row r="35522" spans="46:47">
      <c r="AT35522" s="690"/>
      <c r="AU35522" s="690"/>
    </row>
    <row r="35523" spans="46:47">
      <c r="AT35523" s="690"/>
      <c r="AU35523" s="690"/>
    </row>
    <row r="35524" spans="46:47">
      <c r="AT35524" s="690"/>
      <c r="AU35524" s="690"/>
    </row>
    <row r="35525" spans="46:47">
      <c r="AT35525" s="690"/>
      <c r="AU35525" s="690"/>
    </row>
    <row r="35526" spans="46:47">
      <c r="AT35526" s="690"/>
      <c r="AU35526" s="690"/>
    </row>
    <row r="35527" spans="46:47">
      <c r="AT35527" s="690"/>
      <c r="AU35527" s="690"/>
    </row>
    <row r="35528" spans="46:47">
      <c r="AT35528" s="690"/>
      <c r="AU35528" s="690"/>
    </row>
    <row r="35529" spans="46:47">
      <c r="AT35529" s="690"/>
      <c r="AU35529" s="690"/>
    </row>
    <row r="35530" spans="46:47">
      <c r="AT35530" s="690"/>
      <c r="AU35530" s="690"/>
    </row>
    <row r="35531" spans="46:47">
      <c r="AT35531" s="690"/>
      <c r="AU35531" s="690"/>
    </row>
    <row r="35532" spans="46:47">
      <c r="AT35532" s="690"/>
      <c r="AU35532" s="690"/>
    </row>
    <row r="35533" spans="46:47">
      <c r="AT35533" s="690"/>
      <c r="AU35533" s="690"/>
    </row>
    <row r="35534" spans="46:47">
      <c r="AT35534" s="690"/>
      <c r="AU35534" s="690"/>
    </row>
    <row r="35535" spans="46:47">
      <c r="AT35535" s="690"/>
      <c r="AU35535" s="690"/>
    </row>
    <row r="35536" spans="46:47">
      <c r="AT35536" s="690"/>
      <c r="AU35536" s="690"/>
    </row>
    <row r="35537" spans="46:47">
      <c r="AT35537" s="690"/>
      <c r="AU35537" s="690"/>
    </row>
    <row r="35538" spans="46:47">
      <c r="AT35538" s="690"/>
      <c r="AU35538" s="690"/>
    </row>
    <row r="35539" spans="46:47">
      <c r="AT35539" s="690"/>
      <c r="AU35539" s="690"/>
    </row>
    <row r="35540" spans="46:47">
      <c r="AT35540" s="690"/>
      <c r="AU35540" s="690"/>
    </row>
    <row r="35541" spans="46:47">
      <c r="AT35541" s="690"/>
      <c r="AU35541" s="690"/>
    </row>
    <row r="35542" spans="46:47">
      <c r="AT35542" s="690"/>
      <c r="AU35542" s="690"/>
    </row>
    <row r="35543" spans="46:47">
      <c r="AT35543" s="690"/>
      <c r="AU35543" s="690"/>
    </row>
    <row r="35544" spans="46:47">
      <c r="AT35544" s="690"/>
      <c r="AU35544" s="690"/>
    </row>
    <row r="35545" spans="46:47">
      <c r="AT35545" s="690"/>
      <c r="AU35545" s="690"/>
    </row>
    <row r="35546" spans="46:47">
      <c r="AT35546" s="690"/>
      <c r="AU35546" s="690"/>
    </row>
    <row r="35547" spans="46:47">
      <c r="AT35547" s="690"/>
      <c r="AU35547" s="690"/>
    </row>
    <row r="35548" spans="46:47">
      <c r="AT35548" s="690"/>
      <c r="AU35548" s="690"/>
    </row>
    <row r="35549" spans="46:47">
      <c r="AT35549" s="690"/>
      <c r="AU35549" s="690"/>
    </row>
    <row r="35550" spans="46:47">
      <c r="AT35550" s="690"/>
      <c r="AU35550" s="690"/>
    </row>
    <row r="35551" spans="46:47">
      <c r="AT35551" s="690"/>
      <c r="AU35551" s="690"/>
    </row>
    <row r="35552" spans="46:47">
      <c r="AT35552" s="690"/>
      <c r="AU35552" s="690"/>
    </row>
    <row r="35553" spans="46:47">
      <c r="AT35553" s="690"/>
      <c r="AU35553" s="690"/>
    </row>
    <row r="35554" spans="46:47">
      <c r="AT35554" s="690"/>
      <c r="AU35554" s="690"/>
    </row>
    <row r="35555" spans="46:47">
      <c r="AT35555" s="690"/>
      <c r="AU35555" s="690"/>
    </row>
    <row r="35556" spans="46:47">
      <c r="AT35556" s="690"/>
      <c r="AU35556" s="690"/>
    </row>
    <row r="35557" spans="46:47">
      <c r="AT35557" s="690"/>
      <c r="AU35557" s="690"/>
    </row>
    <row r="35558" spans="46:47">
      <c r="AT35558" s="690"/>
      <c r="AU35558" s="690"/>
    </row>
    <row r="35559" spans="46:47">
      <c r="AT35559" s="690"/>
      <c r="AU35559" s="690"/>
    </row>
    <row r="35560" spans="46:47">
      <c r="AT35560" s="690"/>
      <c r="AU35560" s="690"/>
    </row>
    <row r="35561" spans="46:47">
      <c r="AT35561" s="690"/>
      <c r="AU35561" s="690"/>
    </row>
    <row r="35562" spans="46:47">
      <c r="AT35562" s="690"/>
      <c r="AU35562" s="690"/>
    </row>
    <row r="35563" spans="46:47">
      <c r="AT35563" s="690"/>
      <c r="AU35563" s="690"/>
    </row>
    <row r="35564" spans="46:47">
      <c r="AT35564" s="690"/>
      <c r="AU35564" s="690"/>
    </row>
    <row r="35565" spans="46:47">
      <c r="AT35565" s="690"/>
      <c r="AU35565" s="690"/>
    </row>
    <row r="35566" spans="46:47">
      <c r="AT35566" s="690"/>
      <c r="AU35566" s="690"/>
    </row>
    <row r="35567" spans="46:47">
      <c r="AT35567" s="690"/>
      <c r="AU35567" s="690"/>
    </row>
    <row r="35568" spans="46:47">
      <c r="AT35568" s="690"/>
      <c r="AU35568" s="690"/>
    </row>
    <row r="35569" spans="46:47">
      <c r="AT35569" s="690"/>
      <c r="AU35569" s="690"/>
    </row>
    <row r="35570" spans="46:47">
      <c r="AT35570" s="690"/>
      <c r="AU35570" s="690"/>
    </row>
    <row r="35571" spans="46:47">
      <c r="AT35571" s="690"/>
      <c r="AU35571" s="690"/>
    </row>
    <row r="35572" spans="46:47">
      <c r="AT35572" s="690"/>
      <c r="AU35572" s="690"/>
    </row>
    <row r="35573" spans="46:47">
      <c r="AT35573" s="690"/>
      <c r="AU35573" s="690"/>
    </row>
    <row r="35574" spans="46:47">
      <c r="AT35574" s="690"/>
      <c r="AU35574" s="690"/>
    </row>
    <row r="35575" spans="46:47">
      <c r="AT35575" s="690"/>
      <c r="AU35575" s="690"/>
    </row>
    <row r="35576" spans="46:47">
      <c r="AT35576" s="690"/>
      <c r="AU35576" s="690"/>
    </row>
    <row r="35577" spans="46:47">
      <c r="AT35577" s="690"/>
      <c r="AU35577" s="690"/>
    </row>
    <row r="35578" spans="46:47">
      <c r="AT35578" s="690"/>
      <c r="AU35578" s="690"/>
    </row>
    <row r="35579" spans="46:47">
      <c r="AT35579" s="690"/>
      <c r="AU35579" s="690"/>
    </row>
    <row r="35580" spans="46:47">
      <c r="AT35580" s="690"/>
      <c r="AU35580" s="690"/>
    </row>
    <row r="35581" spans="46:47">
      <c r="AT35581" s="690"/>
      <c r="AU35581" s="690"/>
    </row>
    <row r="35582" spans="46:47">
      <c r="AT35582" s="690"/>
      <c r="AU35582" s="690"/>
    </row>
    <row r="35583" spans="46:47">
      <c r="AT35583" s="690"/>
      <c r="AU35583" s="690"/>
    </row>
    <row r="35584" spans="46:47">
      <c r="AT35584" s="690"/>
      <c r="AU35584" s="690"/>
    </row>
    <row r="35585" spans="46:47">
      <c r="AT35585" s="690"/>
      <c r="AU35585" s="690"/>
    </row>
    <row r="35586" spans="46:47">
      <c r="AT35586" s="690"/>
      <c r="AU35586" s="690"/>
    </row>
    <row r="35587" spans="46:47">
      <c r="AT35587" s="690"/>
      <c r="AU35587" s="690"/>
    </row>
    <row r="35588" spans="46:47">
      <c r="AT35588" s="690"/>
      <c r="AU35588" s="690"/>
    </row>
    <row r="35589" spans="46:47">
      <c r="AT35589" s="690"/>
      <c r="AU35589" s="690"/>
    </row>
    <row r="35590" spans="46:47">
      <c r="AT35590" s="690"/>
      <c r="AU35590" s="690"/>
    </row>
    <row r="35591" spans="46:47">
      <c r="AT35591" s="690"/>
      <c r="AU35591" s="690"/>
    </row>
    <row r="35592" spans="46:47">
      <c r="AT35592" s="690"/>
      <c r="AU35592" s="690"/>
    </row>
    <row r="35593" spans="46:47">
      <c r="AT35593" s="690"/>
      <c r="AU35593" s="690"/>
    </row>
    <row r="35594" spans="46:47">
      <c r="AT35594" s="690"/>
      <c r="AU35594" s="690"/>
    </row>
    <row r="35595" spans="46:47">
      <c r="AT35595" s="690"/>
      <c r="AU35595" s="690"/>
    </row>
    <row r="35596" spans="46:47">
      <c r="AT35596" s="690"/>
      <c r="AU35596" s="690"/>
    </row>
    <row r="35597" spans="46:47">
      <c r="AT35597" s="690"/>
      <c r="AU35597" s="690"/>
    </row>
    <row r="35598" spans="46:47">
      <c r="AT35598" s="690"/>
      <c r="AU35598" s="690"/>
    </row>
    <row r="35599" spans="46:47">
      <c r="AT35599" s="690"/>
      <c r="AU35599" s="690"/>
    </row>
    <row r="35600" spans="46:47">
      <c r="AT35600" s="690"/>
      <c r="AU35600" s="690"/>
    </row>
    <row r="35601" spans="46:47">
      <c r="AT35601" s="690"/>
      <c r="AU35601" s="690"/>
    </row>
    <row r="35602" spans="46:47">
      <c r="AT35602" s="690"/>
      <c r="AU35602" s="690"/>
    </row>
    <row r="35603" spans="46:47">
      <c r="AT35603" s="690"/>
      <c r="AU35603" s="690"/>
    </row>
    <row r="35604" spans="46:47">
      <c r="AT35604" s="690"/>
      <c r="AU35604" s="690"/>
    </row>
    <row r="35605" spans="46:47">
      <c r="AT35605" s="690"/>
      <c r="AU35605" s="690"/>
    </row>
    <row r="35606" spans="46:47">
      <c r="AT35606" s="690"/>
      <c r="AU35606" s="690"/>
    </row>
    <row r="35607" spans="46:47">
      <c r="AT35607" s="690"/>
      <c r="AU35607" s="690"/>
    </row>
    <row r="35608" spans="46:47">
      <c r="AT35608" s="690"/>
      <c r="AU35608" s="690"/>
    </row>
    <row r="35609" spans="46:47">
      <c r="AT35609" s="690"/>
      <c r="AU35609" s="690"/>
    </row>
    <row r="35610" spans="46:47">
      <c r="AT35610" s="690"/>
      <c r="AU35610" s="690"/>
    </row>
    <row r="35611" spans="46:47">
      <c r="AT35611" s="690"/>
      <c r="AU35611" s="690"/>
    </row>
    <row r="35612" spans="46:47">
      <c r="AT35612" s="690"/>
      <c r="AU35612" s="690"/>
    </row>
    <row r="35613" spans="46:47">
      <c r="AT35613" s="690"/>
      <c r="AU35613" s="690"/>
    </row>
    <row r="35614" spans="46:47">
      <c r="AT35614" s="690"/>
      <c r="AU35614" s="690"/>
    </row>
    <row r="35615" spans="46:47">
      <c r="AT35615" s="690"/>
      <c r="AU35615" s="690"/>
    </row>
    <row r="35616" spans="46:47">
      <c r="AT35616" s="690"/>
      <c r="AU35616" s="690"/>
    </row>
    <row r="35617" spans="46:47">
      <c r="AT35617" s="690"/>
      <c r="AU35617" s="690"/>
    </row>
    <row r="35618" spans="46:47">
      <c r="AT35618" s="690"/>
      <c r="AU35618" s="690"/>
    </row>
    <row r="35619" spans="46:47">
      <c r="AT35619" s="690"/>
      <c r="AU35619" s="690"/>
    </row>
    <row r="35620" spans="46:47">
      <c r="AT35620" s="690"/>
      <c r="AU35620" s="690"/>
    </row>
    <row r="35621" spans="46:47">
      <c r="AT35621" s="690"/>
      <c r="AU35621" s="690"/>
    </row>
    <row r="35622" spans="46:47">
      <c r="AT35622" s="690"/>
      <c r="AU35622" s="690"/>
    </row>
    <row r="35623" spans="46:47">
      <c r="AT35623" s="690"/>
      <c r="AU35623" s="690"/>
    </row>
    <row r="35624" spans="46:47">
      <c r="AT35624" s="690"/>
      <c r="AU35624" s="690"/>
    </row>
    <row r="35625" spans="46:47">
      <c r="AT35625" s="690"/>
      <c r="AU35625" s="690"/>
    </row>
    <row r="35626" spans="46:47">
      <c r="AT35626" s="690"/>
      <c r="AU35626" s="690"/>
    </row>
    <row r="35627" spans="46:47">
      <c r="AT35627" s="690"/>
      <c r="AU35627" s="690"/>
    </row>
    <row r="35628" spans="46:47">
      <c r="AT35628" s="690"/>
      <c r="AU35628" s="690"/>
    </row>
    <row r="35629" spans="46:47">
      <c r="AT35629" s="690"/>
      <c r="AU35629" s="690"/>
    </row>
    <row r="35630" spans="46:47">
      <c r="AT35630" s="690"/>
      <c r="AU35630" s="690"/>
    </row>
    <row r="35631" spans="46:47">
      <c r="AT35631" s="690"/>
      <c r="AU35631" s="690"/>
    </row>
    <row r="35632" spans="46:47">
      <c r="AT35632" s="690"/>
      <c r="AU35632" s="690"/>
    </row>
    <row r="35633" spans="46:47">
      <c r="AT35633" s="690"/>
      <c r="AU35633" s="690"/>
    </row>
    <row r="35634" spans="46:47">
      <c r="AT35634" s="690"/>
      <c r="AU35634" s="690"/>
    </row>
    <row r="35635" spans="46:47">
      <c r="AT35635" s="690"/>
      <c r="AU35635" s="690"/>
    </row>
    <row r="35636" spans="46:47">
      <c r="AT35636" s="690"/>
      <c r="AU35636" s="690"/>
    </row>
    <row r="35637" spans="46:47">
      <c r="AT35637" s="690"/>
      <c r="AU35637" s="690"/>
    </row>
    <row r="35638" spans="46:47">
      <c r="AT35638" s="690"/>
      <c r="AU35638" s="690"/>
    </row>
    <row r="35639" spans="46:47">
      <c r="AT35639" s="690"/>
      <c r="AU35639" s="690"/>
    </row>
    <row r="35640" spans="46:47">
      <c r="AT35640" s="690"/>
      <c r="AU35640" s="690"/>
    </row>
    <row r="35641" spans="46:47">
      <c r="AT35641" s="690"/>
      <c r="AU35641" s="690"/>
    </row>
    <row r="35642" spans="46:47">
      <c r="AT35642" s="690"/>
      <c r="AU35642" s="690"/>
    </row>
    <row r="35643" spans="46:47">
      <c r="AT35643" s="690"/>
      <c r="AU35643" s="690"/>
    </row>
    <row r="35644" spans="46:47">
      <c r="AT35644" s="690"/>
      <c r="AU35644" s="690"/>
    </row>
    <row r="35645" spans="46:47">
      <c r="AT35645" s="690"/>
      <c r="AU35645" s="690"/>
    </row>
    <row r="35646" spans="46:47">
      <c r="AT35646" s="690"/>
      <c r="AU35646" s="690"/>
    </row>
    <row r="35647" spans="46:47">
      <c r="AT35647" s="690"/>
      <c r="AU35647" s="690"/>
    </row>
    <row r="35648" spans="46:47">
      <c r="AT35648" s="690"/>
      <c r="AU35648" s="690"/>
    </row>
    <row r="35649" spans="46:47">
      <c r="AT35649" s="690"/>
      <c r="AU35649" s="690"/>
    </row>
    <row r="35650" spans="46:47">
      <c r="AT35650" s="690"/>
      <c r="AU35650" s="690"/>
    </row>
    <row r="35651" spans="46:47">
      <c r="AT35651" s="690"/>
      <c r="AU35651" s="690"/>
    </row>
    <row r="35652" spans="46:47">
      <c r="AT35652" s="690"/>
      <c r="AU35652" s="690"/>
    </row>
    <row r="35653" spans="46:47">
      <c r="AT35653" s="690"/>
      <c r="AU35653" s="690"/>
    </row>
    <row r="35654" spans="46:47">
      <c r="AT35654" s="690"/>
      <c r="AU35654" s="690"/>
    </row>
    <row r="35655" spans="46:47">
      <c r="AT35655" s="690"/>
      <c r="AU35655" s="690"/>
    </row>
    <row r="35656" spans="46:47">
      <c r="AT35656" s="690"/>
      <c r="AU35656" s="690"/>
    </row>
    <row r="35657" spans="46:47">
      <c r="AT35657" s="690"/>
      <c r="AU35657" s="690"/>
    </row>
    <row r="35658" spans="46:47">
      <c r="AT35658" s="690"/>
      <c r="AU35658" s="690"/>
    </row>
    <row r="35659" spans="46:47">
      <c r="AT35659" s="690"/>
      <c r="AU35659" s="690"/>
    </row>
    <row r="35660" spans="46:47">
      <c r="AT35660" s="690"/>
      <c r="AU35660" s="690"/>
    </row>
    <row r="35661" spans="46:47">
      <c r="AT35661" s="690"/>
      <c r="AU35661" s="690"/>
    </row>
    <row r="35662" spans="46:47">
      <c r="AT35662" s="690"/>
      <c r="AU35662" s="690"/>
    </row>
    <row r="35663" spans="46:47">
      <c r="AT35663" s="690"/>
      <c r="AU35663" s="690"/>
    </row>
    <row r="35664" spans="46:47">
      <c r="AT35664" s="690"/>
      <c r="AU35664" s="690"/>
    </row>
    <row r="35665" spans="46:47">
      <c r="AT35665" s="690"/>
      <c r="AU35665" s="690"/>
    </row>
    <row r="35666" spans="46:47">
      <c r="AT35666" s="690"/>
      <c r="AU35666" s="690"/>
    </row>
    <row r="35667" spans="46:47">
      <c r="AT35667" s="690"/>
      <c r="AU35667" s="690"/>
    </row>
    <row r="35668" spans="46:47">
      <c r="AT35668" s="690"/>
      <c r="AU35668" s="690"/>
    </row>
    <row r="35669" spans="46:47">
      <c r="AT35669" s="690"/>
      <c r="AU35669" s="690"/>
    </row>
    <row r="35670" spans="46:47">
      <c r="AT35670" s="690"/>
      <c r="AU35670" s="690"/>
    </row>
    <row r="35671" spans="46:47">
      <c r="AT35671" s="690"/>
      <c r="AU35671" s="690"/>
    </row>
    <row r="35672" spans="46:47">
      <c r="AT35672" s="690"/>
      <c r="AU35672" s="690"/>
    </row>
    <row r="35673" spans="46:47">
      <c r="AT35673" s="690"/>
      <c r="AU35673" s="690"/>
    </row>
    <row r="35674" spans="46:47">
      <c r="AT35674" s="690"/>
      <c r="AU35674" s="690"/>
    </row>
    <row r="35675" spans="46:47">
      <c r="AT35675" s="690"/>
      <c r="AU35675" s="690"/>
    </row>
    <row r="35676" spans="46:47">
      <c r="AT35676" s="690"/>
      <c r="AU35676" s="690"/>
    </row>
    <row r="35677" spans="46:47">
      <c r="AT35677" s="690"/>
      <c r="AU35677" s="690"/>
    </row>
    <row r="35678" spans="46:47">
      <c r="AT35678" s="690"/>
      <c r="AU35678" s="690"/>
    </row>
    <row r="35679" spans="46:47">
      <c r="AT35679" s="690"/>
      <c r="AU35679" s="690"/>
    </row>
    <row r="35680" spans="46:47">
      <c r="AT35680" s="690"/>
      <c r="AU35680" s="690"/>
    </row>
    <row r="35681" spans="46:47">
      <c r="AT35681" s="690"/>
      <c r="AU35681" s="690"/>
    </row>
    <row r="35682" spans="46:47">
      <c r="AT35682" s="690"/>
      <c r="AU35682" s="690"/>
    </row>
    <row r="35683" spans="46:47">
      <c r="AT35683" s="690"/>
      <c r="AU35683" s="690"/>
    </row>
    <row r="35684" spans="46:47">
      <c r="AT35684" s="690"/>
      <c r="AU35684" s="690"/>
    </row>
    <row r="35685" spans="46:47">
      <c r="AT35685" s="690"/>
      <c r="AU35685" s="690"/>
    </row>
    <row r="35686" spans="46:47">
      <c r="AT35686" s="690"/>
      <c r="AU35686" s="690"/>
    </row>
    <row r="35687" spans="46:47">
      <c r="AT35687" s="690"/>
      <c r="AU35687" s="690"/>
    </row>
    <row r="35688" spans="46:47">
      <c r="AT35688" s="690"/>
      <c r="AU35688" s="690"/>
    </row>
    <row r="35689" spans="46:47">
      <c r="AT35689" s="690"/>
      <c r="AU35689" s="690"/>
    </row>
    <row r="35690" spans="46:47">
      <c r="AT35690" s="690"/>
      <c r="AU35690" s="690"/>
    </row>
    <row r="35691" spans="46:47">
      <c r="AT35691" s="690"/>
      <c r="AU35691" s="690"/>
    </row>
    <row r="35692" spans="46:47">
      <c r="AT35692" s="690"/>
      <c r="AU35692" s="690"/>
    </row>
    <row r="35693" spans="46:47">
      <c r="AT35693" s="690"/>
      <c r="AU35693" s="690"/>
    </row>
    <row r="35694" spans="46:47">
      <c r="AT35694" s="690"/>
      <c r="AU35694" s="690"/>
    </row>
    <row r="35695" spans="46:47">
      <c r="AT35695" s="690"/>
      <c r="AU35695" s="690"/>
    </row>
    <row r="35696" spans="46:47">
      <c r="AT35696" s="690"/>
      <c r="AU35696" s="690"/>
    </row>
    <row r="35697" spans="46:47">
      <c r="AT35697" s="690"/>
      <c r="AU35697" s="690"/>
    </row>
    <row r="35698" spans="46:47">
      <c r="AT35698" s="690"/>
      <c r="AU35698" s="690"/>
    </row>
    <row r="35699" spans="46:47">
      <c r="AT35699" s="690"/>
      <c r="AU35699" s="690"/>
    </row>
    <row r="35700" spans="46:47">
      <c r="AT35700" s="690"/>
      <c r="AU35700" s="690"/>
    </row>
    <row r="35701" spans="46:47">
      <c r="AT35701" s="690"/>
      <c r="AU35701" s="690"/>
    </row>
    <row r="35702" spans="46:47">
      <c r="AT35702" s="690"/>
      <c r="AU35702" s="690"/>
    </row>
    <row r="35703" spans="46:47">
      <c r="AT35703" s="690"/>
      <c r="AU35703" s="690"/>
    </row>
    <row r="35704" spans="46:47">
      <c r="AT35704" s="690"/>
      <c r="AU35704" s="690"/>
    </row>
    <row r="35705" spans="46:47">
      <c r="AT35705" s="690"/>
      <c r="AU35705" s="690"/>
    </row>
    <row r="35706" spans="46:47">
      <c r="AT35706" s="690"/>
      <c r="AU35706" s="690"/>
    </row>
    <row r="35707" spans="46:47">
      <c r="AT35707" s="690"/>
      <c r="AU35707" s="690"/>
    </row>
    <row r="35708" spans="46:47">
      <c r="AT35708" s="690"/>
      <c r="AU35708" s="690"/>
    </row>
    <row r="35709" spans="46:47">
      <c r="AT35709" s="690"/>
      <c r="AU35709" s="690"/>
    </row>
    <row r="35710" spans="46:47">
      <c r="AT35710" s="690"/>
      <c r="AU35710" s="690"/>
    </row>
    <row r="35711" spans="46:47">
      <c r="AT35711" s="690"/>
      <c r="AU35711" s="690"/>
    </row>
    <row r="35712" spans="46:47">
      <c r="AT35712" s="690"/>
      <c r="AU35712" s="690"/>
    </row>
    <row r="35713" spans="46:47">
      <c r="AT35713" s="690"/>
      <c r="AU35713" s="690"/>
    </row>
    <row r="35714" spans="46:47">
      <c r="AT35714" s="690"/>
      <c r="AU35714" s="690"/>
    </row>
    <row r="35715" spans="46:47">
      <c r="AT35715" s="690"/>
      <c r="AU35715" s="690"/>
    </row>
    <row r="35716" spans="46:47">
      <c r="AT35716" s="690"/>
      <c r="AU35716" s="690"/>
    </row>
    <row r="35717" spans="46:47">
      <c r="AT35717" s="690"/>
      <c r="AU35717" s="690"/>
    </row>
    <row r="35718" spans="46:47">
      <c r="AT35718" s="690"/>
      <c r="AU35718" s="690"/>
    </row>
    <row r="35719" spans="46:47">
      <c r="AT35719" s="690"/>
      <c r="AU35719" s="690"/>
    </row>
    <row r="35720" spans="46:47">
      <c r="AT35720" s="690"/>
      <c r="AU35720" s="690"/>
    </row>
    <row r="35721" spans="46:47">
      <c r="AT35721" s="690"/>
      <c r="AU35721" s="690"/>
    </row>
    <row r="35722" spans="46:47">
      <c r="AT35722" s="690"/>
      <c r="AU35722" s="690"/>
    </row>
    <row r="35723" spans="46:47">
      <c r="AT35723" s="690"/>
      <c r="AU35723" s="690"/>
    </row>
    <row r="35724" spans="46:47">
      <c r="AT35724" s="690"/>
      <c r="AU35724" s="690"/>
    </row>
    <row r="35725" spans="46:47">
      <c r="AT35725" s="690"/>
      <c r="AU35725" s="690"/>
    </row>
    <row r="35726" spans="46:47">
      <c r="AT35726" s="690"/>
      <c r="AU35726" s="690"/>
    </row>
    <row r="35727" spans="46:47">
      <c r="AT35727" s="690"/>
      <c r="AU35727" s="690"/>
    </row>
    <row r="35728" spans="46:47">
      <c r="AT35728" s="690"/>
      <c r="AU35728" s="690"/>
    </row>
    <row r="35729" spans="46:47">
      <c r="AT35729" s="690"/>
      <c r="AU35729" s="690"/>
    </row>
    <row r="35730" spans="46:47">
      <c r="AT35730" s="690"/>
      <c r="AU35730" s="690"/>
    </row>
    <row r="35731" spans="46:47">
      <c r="AT35731" s="690"/>
      <c r="AU35731" s="690"/>
    </row>
    <row r="35732" spans="46:47">
      <c r="AT35732" s="690"/>
      <c r="AU35732" s="690"/>
    </row>
    <row r="35733" spans="46:47">
      <c r="AT35733" s="690"/>
      <c r="AU35733" s="690"/>
    </row>
    <row r="35734" spans="46:47">
      <c r="AT35734" s="690"/>
      <c r="AU35734" s="690"/>
    </row>
    <row r="35735" spans="46:47">
      <c r="AT35735" s="690"/>
      <c r="AU35735" s="690"/>
    </row>
    <row r="35736" spans="46:47">
      <c r="AT35736" s="690"/>
      <c r="AU35736" s="690"/>
    </row>
    <row r="35737" spans="46:47">
      <c r="AT35737" s="690"/>
      <c r="AU35737" s="690"/>
    </row>
    <row r="35738" spans="46:47">
      <c r="AT35738" s="690"/>
      <c r="AU35738" s="690"/>
    </row>
    <row r="35739" spans="46:47">
      <c r="AT35739" s="690"/>
      <c r="AU35739" s="690"/>
    </row>
    <row r="35740" spans="46:47">
      <c r="AT35740" s="690"/>
      <c r="AU35740" s="690"/>
    </row>
    <row r="35741" spans="46:47">
      <c r="AT35741" s="690"/>
      <c r="AU35741" s="690"/>
    </row>
    <row r="35742" spans="46:47">
      <c r="AT35742" s="690"/>
      <c r="AU35742" s="690"/>
    </row>
    <row r="35743" spans="46:47">
      <c r="AT35743" s="690"/>
      <c r="AU35743" s="690"/>
    </row>
    <row r="35744" spans="46:47">
      <c r="AT35744" s="690"/>
      <c r="AU35744" s="690"/>
    </row>
    <row r="35745" spans="46:47">
      <c r="AT35745" s="690"/>
      <c r="AU35745" s="690"/>
    </row>
    <row r="35746" spans="46:47">
      <c r="AT35746" s="690"/>
      <c r="AU35746" s="690"/>
    </row>
    <row r="35747" spans="46:47">
      <c r="AT35747" s="690"/>
      <c r="AU35747" s="690"/>
    </row>
    <row r="35748" spans="46:47">
      <c r="AT35748" s="690"/>
      <c r="AU35748" s="690"/>
    </row>
    <row r="35749" spans="46:47">
      <c r="AT35749" s="690"/>
      <c r="AU35749" s="690"/>
    </row>
    <row r="35750" spans="46:47">
      <c r="AT35750" s="690"/>
      <c r="AU35750" s="690"/>
    </row>
    <row r="35751" spans="46:47">
      <c r="AT35751" s="690"/>
      <c r="AU35751" s="690"/>
    </row>
    <row r="35752" spans="46:47">
      <c r="AT35752" s="690"/>
      <c r="AU35752" s="690"/>
    </row>
    <row r="35753" spans="46:47">
      <c r="AT35753" s="690"/>
      <c r="AU35753" s="690"/>
    </row>
    <row r="35754" spans="46:47">
      <c r="AT35754" s="690"/>
      <c r="AU35754" s="690"/>
    </row>
    <row r="35755" spans="46:47">
      <c r="AT35755" s="690"/>
      <c r="AU35755" s="690"/>
    </row>
    <row r="35756" spans="46:47">
      <c r="AT35756" s="690"/>
      <c r="AU35756" s="690"/>
    </row>
    <row r="35757" spans="46:47">
      <c r="AT35757" s="690"/>
      <c r="AU35757" s="690"/>
    </row>
    <row r="35758" spans="46:47">
      <c r="AT35758" s="690"/>
      <c r="AU35758" s="690"/>
    </row>
    <row r="35759" spans="46:47">
      <c r="AT35759" s="690"/>
      <c r="AU35759" s="690"/>
    </row>
    <row r="35760" spans="46:47">
      <c r="AT35760" s="690"/>
      <c r="AU35760" s="690"/>
    </row>
    <row r="35761" spans="46:47">
      <c r="AT35761" s="690"/>
      <c r="AU35761" s="690"/>
    </row>
    <row r="35762" spans="46:47">
      <c r="AT35762" s="690"/>
      <c r="AU35762" s="690"/>
    </row>
    <row r="35763" spans="46:47">
      <c r="AT35763" s="690"/>
      <c r="AU35763" s="690"/>
    </row>
    <row r="35764" spans="46:47">
      <c r="AT35764" s="690"/>
      <c r="AU35764" s="690"/>
    </row>
    <row r="35765" spans="46:47">
      <c r="AT35765" s="690"/>
      <c r="AU35765" s="690"/>
    </row>
    <row r="35766" spans="46:47">
      <c r="AT35766" s="690"/>
      <c r="AU35766" s="690"/>
    </row>
    <row r="35767" spans="46:47">
      <c r="AT35767" s="690"/>
      <c r="AU35767" s="690"/>
    </row>
    <row r="35768" spans="46:47">
      <c r="AT35768" s="690"/>
      <c r="AU35768" s="690"/>
    </row>
    <row r="35769" spans="46:47">
      <c r="AT35769" s="690"/>
      <c r="AU35769" s="690"/>
    </row>
    <row r="35770" spans="46:47">
      <c r="AT35770" s="690"/>
      <c r="AU35770" s="690"/>
    </row>
    <row r="35771" spans="46:47">
      <c r="AT35771" s="690"/>
      <c r="AU35771" s="690"/>
    </row>
    <row r="35772" spans="46:47">
      <c r="AT35772" s="690"/>
      <c r="AU35772" s="690"/>
    </row>
    <row r="35773" spans="46:47">
      <c r="AT35773" s="690"/>
      <c r="AU35773" s="690"/>
    </row>
    <row r="35774" spans="46:47">
      <c r="AT35774" s="690"/>
      <c r="AU35774" s="690"/>
    </row>
    <row r="35775" spans="46:47">
      <c r="AT35775" s="690"/>
      <c r="AU35775" s="690"/>
    </row>
    <row r="35776" spans="46:47">
      <c r="AT35776" s="690"/>
      <c r="AU35776" s="690"/>
    </row>
    <row r="35777" spans="46:47">
      <c r="AT35777" s="690"/>
      <c r="AU35777" s="690"/>
    </row>
    <row r="35778" spans="46:47">
      <c r="AT35778" s="690"/>
      <c r="AU35778" s="690"/>
    </row>
    <row r="35779" spans="46:47">
      <c r="AT35779" s="690"/>
      <c r="AU35779" s="690"/>
    </row>
    <row r="35780" spans="46:47">
      <c r="AT35780" s="690"/>
      <c r="AU35780" s="690"/>
    </row>
    <row r="35781" spans="46:47">
      <c r="AT35781" s="690"/>
      <c r="AU35781" s="690"/>
    </row>
    <row r="35782" spans="46:47">
      <c r="AT35782" s="690"/>
      <c r="AU35782" s="690"/>
    </row>
    <row r="35783" spans="46:47">
      <c r="AT35783" s="690"/>
      <c r="AU35783" s="690"/>
    </row>
    <row r="35784" spans="46:47">
      <c r="AT35784" s="690"/>
      <c r="AU35784" s="690"/>
    </row>
    <row r="35785" spans="46:47">
      <c r="AT35785" s="690"/>
      <c r="AU35785" s="690"/>
    </row>
    <row r="35786" spans="46:47">
      <c r="AT35786" s="690"/>
      <c r="AU35786" s="690"/>
    </row>
    <row r="35787" spans="46:47">
      <c r="AT35787" s="690"/>
      <c r="AU35787" s="690"/>
    </row>
    <row r="35788" spans="46:47">
      <c r="AT35788" s="690"/>
      <c r="AU35788" s="690"/>
    </row>
    <row r="35789" spans="46:47">
      <c r="AT35789" s="690"/>
      <c r="AU35789" s="690"/>
    </row>
    <row r="35790" spans="46:47">
      <c r="AT35790" s="690"/>
      <c r="AU35790" s="690"/>
    </row>
    <row r="35791" spans="46:47">
      <c r="AT35791" s="690"/>
      <c r="AU35791" s="690"/>
    </row>
    <row r="35792" spans="46:47">
      <c r="AT35792" s="690"/>
      <c r="AU35792" s="690"/>
    </row>
    <row r="35793" spans="46:47">
      <c r="AT35793" s="690"/>
      <c r="AU35793" s="690"/>
    </row>
    <row r="35794" spans="46:47">
      <c r="AT35794" s="690"/>
      <c r="AU35794" s="690"/>
    </row>
    <row r="35795" spans="46:47">
      <c r="AT35795" s="690"/>
      <c r="AU35795" s="690"/>
    </row>
    <row r="35796" spans="46:47">
      <c r="AT35796" s="690"/>
      <c r="AU35796" s="690"/>
    </row>
    <row r="35797" spans="46:47">
      <c r="AT35797" s="690"/>
      <c r="AU35797" s="690"/>
    </row>
    <row r="35798" spans="46:47">
      <c r="AT35798" s="690"/>
      <c r="AU35798" s="690"/>
    </row>
    <row r="35799" spans="46:47">
      <c r="AT35799" s="690"/>
      <c r="AU35799" s="690"/>
    </row>
    <row r="35800" spans="46:47">
      <c r="AT35800" s="690"/>
      <c r="AU35800" s="690"/>
    </row>
    <row r="35801" spans="46:47">
      <c r="AT35801" s="690"/>
      <c r="AU35801" s="690"/>
    </row>
    <row r="35802" spans="46:47">
      <c r="AT35802" s="690"/>
      <c r="AU35802" s="690"/>
    </row>
    <row r="35803" spans="46:47">
      <c r="AT35803" s="690"/>
      <c r="AU35803" s="690"/>
    </row>
    <row r="35804" spans="46:47">
      <c r="AT35804" s="690"/>
      <c r="AU35804" s="690"/>
    </row>
    <row r="35805" spans="46:47">
      <c r="AT35805" s="690"/>
      <c r="AU35805" s="690"/>
    </row>
    <row r="35806" spans="46:47">
      <c r="AT35806" s="690"/>
      <c r="AU35806" s="690"/>
    </row>
    <row r="35807" spans="46:47">
      <c r="AT35807" s="690"/>
      <c r="AU35807" s="690"/>
    </row>
    <row r="35808" spans="46:47">
      <c r="AT35808" s="690"/>
      <c r="AU35808" s="690"/>
    </row>
    <row r="35809" spans="46:47">
      <c r="AT35809" s="690"/>
      <c r="AU35809" s="690"/>
    </row>
    <row r="35810" spans="46:47">
      <c r="AT35810" s="690"/>
      <c r="AU35810" s="690"/>
    </row>
    <row r="35811" spans="46:47">
      <c r="AT35811" s="690"/>
      <c r="AU35811" s="690"/>
    </row>
    <row r="35812" spans="46:47">
      <c r="AT35812" s="690"/>
      <c r="AU35812" s="690"/>
    </row>
    <row r="35813" spans="46:47">
      <c r="AT35813" s="690"/>
      <c r="AU35813" s="690"/>
    </row>
    <row r="35814" spans="46:47">
      <c r="AT35814" s="690"/>
      <c r="AU35814" s="690"/>
    </row>
    <row r="35815" spans="46:47">
      <c r="AT35815" s="690"/>
      <c r="AU35815" s="690"/>
    </row>
    <row r="35816" spans="46:47">
      <c r="AT35816" s="690"/>
      <c r="AU35816" s="690"/>
    </row>
    <row r="35817" spans="46:47">
      <c r="AT35817" s="690"/>
      <c r="AU35817" s="690"/>
    </row>
    <row r="35818" spans="46:47">
      <c r="AT35818" s="690"/>
      <c r="AU35818" s="690"/>
    </row>
    <row r="35819" spans="46:47">
      <c r="AT35819" s="690"/>
      <c r="AU35819" s="690"/>
    </row>
    <row r="35820" spans="46:47">
      <c r="AT35820" s="690"/>
      <c r="AU35820" s="690"/>
    </row>
    <row r="35821" spans="46:47">
      <c r="AT35821" s="690"/>
      <c r="AU35821" s="690"/>
    </row>
    <row r="35822" spans="46:47">
      <c r="AT35822" s="690"/>
      <c r="AU35822" s="690"/>
    </row>
    <row r="35823" spans="46:47">
      <c r="AT35823" s="690"/>
      <c r="AU35823" s="690"/>
    </row>
    <row r="35824" spans="46:47">
      <c r="AT35824" s="690"/>
      <c r="AU35824" s="690"/>
    </row>
    <row r="35825" spans="46:47">
      <c r="AT35825" s="690"/>
      <c r="AU35825" s="690"/>
    </row>
    <row r="35826" spans="46:47">
      <c r="AT35826" s="690"/>
      <c r="AU35826" s="690"/>
    </row>
    <row r="35827" spans="46:47">
      <c r="AT35827" s="690"/>
      <c r="AU35827" s="690"/>
    </row>
    <row r="35828" spans="46:47">
      <c r="AT35828" s="690"/>
      <c r="AU35828" s="690"/>
    </row>
    <row r="35829" spans="46:47">
      <c r="AT35829" s="690"/>
      <c r="AU35829" s="690"/>
    </row>
    <row r="35830" spans="46:47">
      <c r="AT35830" s="690"/>
      <c r="AU35830" s="690"/>
    </row>
    <row r="35831" spans="46:47">
      <c r="AT35831" s="690"/>
      <c r="AU35831" s="690"/>
    </row>
    <row r="35832" spans="46:47">
      <c r="AT35832" s="690"/>
      <c r="AU35832" s="690"/>
    </row>
    <row r="35833" spans="46:47">
      <c r="AT35833" s="690"/>
      <c r="AU35833" s="690"/>
    </row>
    <row r="35834" spans="46:47">
      <c r="AT35834" s="690"/>
      <c r="AU35834" s="690"/>
    </row>
    <row r="35835" spans="46:47">
      <c r="AT35835" s="690"/>
      <c r="AU35835" s="690"/>
    </row>
    <row r="35836" spans="46:47">
      <c r="AT35836" s="690"/>
      <c r="AU35836" s="690"/>
    </row>
    <row r="35837" spans="46:47">
      <c r="AT35837" s="690"/>
      <c r="AU35837" s="690"/>
    </row>
    <row r="35838" spans="46:47">
      <c r="AT35838" s="690"/>
      <c r="AU35838" s="690"/>
    </row>
    <row r="35839" spans="46:47">
      <c r="AT35839" s="690"/>
      <c r="AU35839" s="690"/>
    </row>
    <row r="35840" spans="46:47">
      <c r="AT35840" s="690"/>
      <c r="AU35840" s="690"/>
    </row>
    <row r="35841" spans="46:47">
      <c r="AT35841" s="690"/>
      <c r="AU35841" s="690"/>
    </row>
    <row r="35842" spans="46:47">
      <c r="AT35842" s="690"/>
      <c r="AU35842" s="690"/>
    </row>
    <row r="35843" spans="46:47">
      <c r="AT35843" s="690"/>
      <c r="AU35843" s="690"/>
    </row>
    <row r="35844" spans="46:47">
      <c r="AT35844" s="690"/>
      <c r="AU35844" s="690"/>
    </row>
    <row r="35845" spans="46:47">
      <c r="AT35845" s="690"/>
      <c r="AU35845" s="690"/>
    </row>
    <row r="35846" spans="46:47">
      <c r="AT35846" s="690"/>
      <c r="AU35846" s="690"/>
    </row>
    <row r="35847" spans="46:47">
      <c r="AT35847" s="690"/>
      <c r="AU35847" s="690"/>
    </row>
    <row r="35848" spans="46:47">
      <c r="AT35848" s="690"/>
      <c r="AU35848" s="690"/>
    </row>
    <row r="35849" spans="46:47">
      <c r="AT35849" s="690"/>
      <c r="AU35849" s="690"/>
    </row>
    <row r="35850" spans="46:47">
      <c r="AT35850" s="690"/>
      <c r="AU35850" s="690"/>
    </row>
    <row r="35851" spans="46:47">
      <c r="AT35851" s="690"/>
      <c r="AU35851" s="690"/>
    </row>
    <row r="35852" spans="46:47">
      <c r="AT35852" s="690"/>
      <c r="AU35852" s="690"/>
    </row>
    <row r="35853" spans="46:47">
      <c r="AT35853" s="690"/>
      <c r="AU35853" s="690"/>
    </row>
    <row r="35854" spans="46:47">
      <c r="AT35854" s="690"/>
      <c r="AU35854" s="690"/>
    </row>
    <row r="35855" spans="46:47">
      <c r="AT35855" s="690"/>
      <c r="AU35855" s="690"/>
    </row>
    <row r="35856" spans="46:47">
      <c r="AT35856" s="690"/>
      <c r="AU35856" s="690"/>
    </row>
    <row r="35857" spans="46:47">
      <c r="AT35857" s="690"/>
      <c r="AU35857" s="690"/>
    </row>
    <row r="35858" spans="46:47">
      <c r="AT35858" s="690"/>
      <c r="AU35858" s="690"/>
    </row>
    <row r="35859" spans="46:47">
      <c r="AT35859" s="690"/>
      <c r="AU35859" s="690"/>
    </row>
    <row r="35860" spans="46:47">
      <c r="AT35860" s="690"/>
      <c r="AU35860" s="690"/>
    </row>
    <row r="35861" spans="46:47">
      <c r="AT35861" s="690"/>
      <c r="AU35861" s="690"/>
    </row>
    <row r="35862" spans="46:47">
      <c r="AT35862" s="690"/>
      <c r="AU35862" s="690"/>
    </row>
    <row r="35863" spans="46:47">
      <c r="AT35863" s="690"/>
      <c r="AU35863" s="690"/>
    </row>
    <row r="35864" spans="46:47">
      <c r="AT35864" s="690"/>
      <c r="AU35864" s="690"/>
    </row>
    <row r="35865" spans="46:47">
      <c r="AT35865" s="690"/>
      <c r="AU35865" s="690"/>
    </row>
    <row r="35866" spans="46:47">
      <c r="AT35866" s="690"/>
      <c r="AU35866" s="690"/>
    </row>
    <row r="35867" spans="46:47">
      <c r="AT35867" s="690"/>
      <c r="AU35867" s="690"/>
    </row>
    <row r="35868" spans="46:47">
      <c r="AT35868" s="690"/>
      <c r="AU35868" s="690"/>
    </row>
    <row r="35869" spans="46:47">
      <c r="AT35869" s="690"/>
      <c r="AU35869" s="690"/>
    </row>
    <row r="35870" spans="46:47">
      <c r="AT35870" s="690"/>
      <c r="AU35870" s="690"/>
    </row>
    <row r="35871" spans="46:47">
      <c r="AT35871" s="690"/>
      <c r="AU35871" s="690"/>
    </row>
    <row r="35872" spans="46:47">
      <c r="AT35872" s="690"/>
      <c r="AU35872" s="690"/>
    </row>
    <row r="35873" spans="46:47">
      <c r="AT35873" s="690"/>
      <c r="AU35873" s="690"/>
    </row>
    <row r="35874" spans="46:47">
      <c r="AT35874" s="690"/>
      <c r="AU35874" s="690"/>
    </row>
    <row r="35875" spans="46:47">
      <c r="AT35875" s="690"/>
      <c r="AU35875" s="690"/>
    </row>
    <row r="35876" spans="46:47">
      <c r="AT35876" s="690"/>
      <c r="AU35876" s="690"/>
    </row>
    <row r="35877" spans="46:47">
      <c r="AT35877" s="690"/>
      <c r="AU35877" s="690"/>
    </row>
    <row r="35878" spans="46:47">
      <c r="AT35878" s="690"/>
      <c r="AU35878" s="690"/>
    </row>
    <row r="35879" spans="46:47">
      <c r="AT35879" s="690"/>
      <c r="AU35879" s="690"/>
    </row>
    <row r="35880" spans="46:47">
      <c r="AT35880" s="690"/>
      <c r="AU35880" s="690"/>
    </row>
    <row r="35881" spans="46:47">
      <c r="AT35881" s="690"/>
      <c r="AU35881" s="690"/>
    </row>
    <row r="35882" spans="46:47">
      <c r="AT35882" s="690"/>
      <c r="AU35882" s="690"/>
    </row>
    <row r="35883" spans="46:47">
      <c r="AT35883" s="690"/>
      <c r="AU35883" s="690"/>
    </row>
    <row r="35884" spans="46:47">
      <c r="AT35884" s="690"/>
      <c r="AU35884" s="690"/>
    </row>
    <row r="35885" spans="46:47">
      <c r="AT35885" s="690"/>
      <c r="AU35885" s="690"/>
    </row>
    <row r="35886" spans="46:47">
      <c r="AT35886" s="690"/>
      <c r="AU35886" s="690"/>
    </row>
    <row r="35887" spans="46:47">
      <c r="AT35887" s="690"/>
      <c r="AU35887" s="690"/>
    </row>
    <row r="35888" spans="46:47">
      <c r="AT35888" s="690"/>
      <c r="AU35888" s="690"/>
    </row>
    <row r="35889" spans="46:47">
      <c r="AT35889" s="690"/>
      <c r="AU35889" s="690"/>
    </row>
    <row r="35890" spans="46:47">
      <c r="AT35890" s="690"/>
      <c r="AU35890" s="690"/>
    </row>
    <row r="35891" spans="46:47">
      <c r="AT35891" s="690"/>
      <c r="AU35891" s="690"/>
    </row>
    <row r="35892" spans="46:47">
      <c r="AT35892" s="690"/>
      <c r="AU35892" s="690"/>
    </row>
    <row r="35893" spans="46:47">
      <c r="AT35893" s="690"/>
      <c r="AU35893" s="690"/>
    </row>
    <row r="35894" spans="46:47">
      <c r="AT35894" s="690"/>
      <c r="AU35894" s="690"/>
    </row>
    <row r="35895" spans="46:47">
      <c r="AT35895" s="690"/>
      <c r="AU35895" s="690"/>
    </row>
    <row r="35896" spans="46:47">
      <c r="AT35896" s="690"/>
      <c r="AU35896" s="690"/>
    </row>
    <row r="35897" spans="46:47">
      <c r="AT35897" s="690"/>
      <c r="AU35897" s="690"/>
    </row>
    <row r="35898" spans="46:47">
      <c r="AT35898" s="690"/>
      <c r="AU35898" s="690"/>
    </row>
    <row r="35899" spans="46:47">
      <c r="AT35899" s="690"/>
      <c r="AU35899" s="690"/>
    </row>
    <row r="35900" spans="46:47">
      <c r="AT35900" s="690"/>
      <c r="AU35900" s="690"/>
    </row>
    <row r="35901" spans="46:47">
      <c r="AT35901" s="690"/>
      <c r="AU35901" s="690"/>
    </row>
    <row r="35902" spans="46:47">
      <c r="AT35902" s="690"/>
      <c r="AU35902" s="690"/>
    </row>
    <row r="35903" spans="46:47">
      <c r="AT35903" s="690"/>
      <c r="AU35903" s="690"/>
    </row>
    <row r="35904" spans="46:47">
      <c r="AT35904" s="690"/>
      <c r="AU35904" s="690"/>
    </row>
    <row r="35905" spans="46:47">
      <c r="AT35905" s="690"/>
      <c r="AU35905" s="690"/>
    </row>
    <row r="35906" spans="46:47">
      <c r="AT35906" s="690"/>
      <c r="AU35906" s="690"/>
    </row>
    <row r="35907" spans="46:47">
      <c r="AT35907" s="690"/>
      <c r="AU35907" s="690"/>
    </row>
    <row r="35908" spans="46:47">
      <c r="AT35908" s="690"/>
      <c r="AU35908" s="690"/>
    </row>
    <row r="35909" spans="46:47">
      <c r="AT35909" s="690"/>
      <c r="AU35909" s="690"/>
    </row>
    <row r="35910" spans="46:47">
      <c r="AT35910" s="690"/>
      <c r="AU35910" s="690"/>
    </row>
    <row r="35911" spans="46:47">
      <c r="AT35911" s="690"/>
      <c r="AU35911" s="690"/>
    </row>
    <row r="35912" spans="46:47">
      <c r="AT35912" s="690"/>
      <c r="AU35912" s="690"/>
    </row>
    <row r="35913" spans="46:47">
      <c r="AT35913" s="690"/>
      <c r="AU35913" s="690"/>
    </row>
    <row r="35914" spans="46:47">
      <c r="AT35914" s="690"/>
      <c r="AU35914" s="690"/>
    </row>
    <row r="35915" spans="46:47">
      <c r="AT35915" s="690"/>
      <c r="AU35915" s="690"/>
    </row>
    <row r="35916" spans="46:47">
      <c r="AT35916" s="690"/>
      <c r="AU35916" s="690"/>
    </row>
    <row r="35917" spans="46:47">
      <c r="AT35917" s="690"/>
      <c r="AU35917" s="690"/>
    </row>
    <row r="35918" spans="46:47">
      <c r="AT35918" s="690"/>
      <c r="AU35918" s="690"/>
    </row>
    <row r="35919" spans="46:47">
      <c r="AT35919" s="690"/>
      <c r="AU35919" s="690"/>
    </row>
    <row r="35920" spans="46:47">
      <c r="AT35920" s="690"/>
      <c r="AU35920" s="690"/>
    </row>
    <row r="35921" spans="46:47">
      <c r="AT35921" s="690"/>
      <c r="AU35921" s="690"/>
    </row>
    <row r="35922" spans="46:47">
      <c r="AT35922" s="690"/>
      <c r="AU35922" s="690"/>
    </row>
    <row r="35923" spans="46:47">
      <c r="AT35923" s="690"/>
      <c r="AU35923" s="690"/>
    </row>
    <row r="35924" spans="46:47">
      <c r="AT35924" s="690"/>
      <c r="AU35924" s="690"/>
    </row>
    <row r="35925" spans="46:47">
      <c r="AT35925" s="690"/>
      <c r="AU35925" s="690"/>
    </row>
    <row r="35926" spans="46:47">
      <c r="AT35926" s="690"/>
      <c r="AU35926" s="690"/>
    </row>
    <row r="35927" spans="46:47">
      <c r="AT35927" s="690"/>
      <c r="AU35927" s="690"/>
    </row>
    <row r="35928" spans="46:47">
      <c r="AT35928" s="690"/>
      <c r="AU35928" s="690"/>
    </row>
    <row r="35929" spans="46:47">
      <c r="AT35929" s="690"/>
      <c r="AU35929" s="690"/>
    </row>
    <row r="35930" spans="46:47">
      <c r="AT35930" s="690"/>
      <c r="AU35930" s="690"/>
    </row>
    <row r="35931" spans="46:47">
      <c r="AT35931" s="690"/>
      <c r="AU35931" s="690"/>
    </row>
    <row r="35932" spans="46:47">
      <c r="AT35932" s="690"/>
      <c r="AU35932" s="690"/>
    </row>
    <row r="35933" spans="46:47">
      <c r="AT35933" s="690"/>
      <c r="AU35933" s="690"/>
    </row>
    <row r="35934" spans="46:47">
      <c r="AT35934" s="690"/>
      <c r="AU35934" s="690"/>
    </row>
    <row r="35935" spans="46:47">
      <c r="AT35935" s="690"/>
      <c r="AU35935" s="690"/>
    </row>
    <row r="35936" spans="46:47">
      <c r="AT35936" s="690"/>
      <c r="AU35936" s="690"/>
    </row>
    <row r="35937" spans="46:47">
      <c r="AT35937" s="690"/>
      <c r="AU35937" s="690"/>
    </row>
    <row r="35938" spans="46:47">
      <c r="AT35938" s="690"/>
      <c r="AU35938" s="690"/>
    </row>
    <row r="35939" spans="46:47">
      <c r="AT35939" s="690"/>
      <c r="AU35939" s="690"/>
    </row>
    <row r="35940" spans="46:47">
      <c r="AT35940" s="690"/>
      <c r="AU35940" s="690"/>
    </row>
    <row r="35941" spans="46:47">
      <c r="AT35941" s="690"/>
      <c r="AU35941" s="690"/>
    </row>
    <row r="35942" spans="46:47">
      <c r="AT35942" s="690"/>
      <c r="AU35942" s="690"/>
    </row>
    <row r="35943" spans="46:47">
      <c r="AT35943" s="690"/>
      <c r="AU35943" s="690"/>
    </row>
    <row r="35944" spans="46:47">
      <c r="AT35944" s="690"/>
      <c r="AU35944" s="690"/>
    </row>
    <row r="35945" spans="46:47">
      <c r="AT35945" s="690"/>
      <c r="AU35945" s="690"/>
    </row>
    <row r="35946" spans="46:47">
      <c r="AT35946" s="690"/>
      <c r="AU35946" s="690"/>
    </row>
    <row r="35947" spans="46:47">
      <c r="AT35947" s="690"/>
      <c r="AU35947" s="690"/>
    </row>
    <row r="35948" spans="46:47">
      <c r="AT35948" s="690"/>
      <c r="AU35948" s="690"/>
    </row>
    <row r="35949" spans="46:47">
      <c r="AT35949" s="690"/>
      <c r="AU35949" s="690"/>
    </row>
    <row r="35950" spans="46:47">
      <c r="AT35950" s="690"/>
      <c r="AU35950" s="690"/>
    </row>
    <row r="35951" spans="46:47">
      <c r="AT35951" s="690"/>
      <c r="AU35951" s="690"/>
    </row>
    <row r="35952" spans="46:47">
      <c r="AT35952" s="690"/>
      <c r="AU35952" s="690"/>
    </row>
    <row r="35953" spans="46:47">
      <c r="AT35953" s="690"/>
      <c r="AU35953" s="690"/>
    </row>
    <row r="35954" spans="46:47">
      <c r="AT35954" s="690"/>
      <c r="AU35954" s="690"/>
    </row>
    <row r="35955" spans="46:47">
      <c r="AT35955" s="690"/>
      <c r="AU35955" s="690"/>
    </row>
    <row r="35956" spans="46:47">
      <c r="AT35956" s="690"/>
      <c r="AU35956" s="690"/>
    </row>
    <row r="35957" spans="46:47">
      <c r="AT35957" s="690"/>
      <c r="AU35957" s="690"/>
    </row>
    <row r="35958" spans="46:47">
      <c r="AT35958" s="690"/>
      <c r="AU35958" s="690"/>
    </row>
    <row r="35959" spans="46:47">
      <c r="AT35959" s="690"/>
      <c r="AU35959" s="690"/>
    </row>
    <row r="35960" spans="46:47">
      <c r="AT35960" s="690"/>
      <c r="AU35960" s="690"/>
    </row>
    <row r="35961" spans="46:47">
      <c r="AT35961" s="690"/>
      <c r="AU35961" s="690"/>
    </row>
    <row r="35962" spans="46:47">
      <c r="AT35962" s="690"/>
      <c r="AU35962" s="690"/>
    </row>
    <row r="35963" spans="46:47">
      <c r="AT35963" s="690"/>
      <c r="AU35963" s="690"/>
    </row>
    <row r="35964" spans="46:47">
      <c r="AT35964" s="690"/>
      <c r="AU35964" s="690"/>
    </row>
    <row r="35965" spans="46:47">
      <c r="AT35965" s="690"/>
      <c r="AU35965" s="690"/>
    </row>
    <row r="35966" spans="46:47">
      <c r="AT35966" s="690"/>
      <c r="AU35966" s="690"/>
    </row>
    <row r="35967" spans="46:47">
      <c r="AT35967" s="690"/>
      <c r="AU35967" s="690"/>
    </row>
    <row r="35968" spans="46:47">
      <c r="AT35968" s="690"/>
      <c r="AU35968" s="690"/>
    </row>
    <row r="35969" spans="46:47">
      <c r="AT35969" s="690"/>
      <c r="AU35969" s="690"/>
    </row>
    <row r="35970" spans="46:47">
      <c r="AT35970" s="690"/>
      <c r="AU35970" s="690"/>
    </row>
    <row r="35971" spans="46:47">
      <c r="AT35971" s="690"/>
      <c r="AU35971" s="690"/>
    </row>
    <row r="35972" spans="46:47">
      <c r="AT35972" s="690"/>
      <c r="AU35972" s="690"/>
    </row>
    <row r="35973" spans="46:47">
      <c r="AT35973" s="690"/>
      <c r="AU35973" s="690"/>
    </row>
    <row r="35974" spans="46:47">
      <c r="AT35974" s="690"/>
      <c r="AU35974" s="690"/>
    </row>
    <row r="35975" spans="46:47">
      <c r="AT35975" s="690"/>
      <c r="AU35975" s="690"/>
    </row>
    <row r="35976" spans="46:47">
      <c r="AT35976" s="690"/>
      <c r="AU35976" s="690"/>
    </row>
    <row r="35977" spans="46:47">
      <c r="AT35977" s="690"/>
      <c r="AU35977" s="690"/>
    </row>
    <row r="35978" spans="46:47">
      <c r="AT35978" s="690"/>
      <c r="AU35978" s="690"/>
    </row>
    <row r="35979" spans="46:47">
      <c r="AT35979" s="690"/>
      <c r="AU35979" s="690"/>
    </row>
    <row r="35980" spans="46:47">
      <c r="AT35980" s="690"/>
      <c r="AU35980" s="690"/>
    </row>
    <row r="35981" spans="46:47">
      <c r="AT35981" s="690"/>
      <c r="AU35981" s="690"/>
    </row>
    <row r="35982" spans="46:47">
      <c r="AT35982" s="690"/>
      <c r="AU35982" s="690"/>
    </row>
    <row r="35983" spans="46:47">
      <c r="AT35983" s="690"/>
      <c r="AU35983" s="690"/>
    </row>
    <row r="35984" spans="46:47">
      <c r="AT35984" s="690"/>
      <c r="AU35984" s="690"/>
    </row>
    <row r="35985" spans="46:47">
      <c r="AT35985" s="690"/>
      <c r="AU35985" s="690"/>
    </row>
    <row r="35986" spans="46:47">
      <c r="AT35986" s="690"/>
      <c r="AU35986" s="690"/>
    </row>
    <row r="35987" spans="46:47">
      <c r="AT35987" s="690"/>
      <c r="AU35987" s="690"/>
    </row>
    <row r="35988" spans="46:47">
      <c r="AT35988" s="690"/>
      <c r="AU35988" s="690"/>
    </row>
    <row r="35989" spans="46:47">
      <c r="AT35989" s="690"/>
      <c r="AU35989" s="690"/>
    </row>
    <row r="35990" spans="46:47">
      <c r="AT35990" s="690"/>
      <c r="AU35990" s="690"/>
    </row>
    <row r="35991" spans="46:47">
      <c r="AT35991" s="690"/>
      <c r="AU35991" s="690"/>
    </row>
    <row r="35992" spans="46:47">
      <c r="AT35992" s="690"/>
      <c r="AU35992" s="690"/>
    </row>
    <row r="35993" spans="46:47">
      <c r="AT35993" s="690"/>
      <c r="AU35993" s="690"/>
    </row>
    <row r="35994" spans="46:47">
      <c r="AT35994" s="690"/>
      <c r="AU35994" s="690"/>
    </row>
    <row r="35995" spans="46:47">
      <c r="AT35995" s="690"/>
      <c r="AU35995" s="690"/>
    </row>
    <row r="35996" spans="46:47">
      <c r="AT35996" s="690"/>
      <c r="AU35996" s="690"/>
    </row>
    <row r="35997" spans="46:47">
      <c r="AT35997" s="690"/>
      <c r="AU35997" s="690"/>
    </row>
    <row r="35998" spans="46:47">
      <c r="AT35998" s="690"/>
      <c r="AU35998" s="690"/>
    </row>
    <row r="35999" spans="46:47">
      <c r="AT35999" s="690"/>
      <c r="AU35999" s="690"/>
    </row>
    <row r="36000" spans="46:47">
      <c r="AT36000" s="690"/>
      <c r="AU36000" s="690"/>
    </row>
    <row r="36001" spans="46:47">
      <c r="AT36001" s="690"/>
      <c r="AU36001" s="690"/>
    </row>
    <row r="36002" spans="46:47">
      <c r="AT36002" s="690"/>
      <c r="AU36002" s="690"/>
    </row>
    <row r="36003" spans="46:47">
      <c r="AT36003" s="690"/>
      <c r="AU36003" s="690"/>
    </row>
    <row r="36004" spans="46:47">
      <c r="AT36004" s="690"/>
      <c r="AU36004" s="690"/>
    </row>
    <row r="36005" spans="46:47">
      <c r="AT36005" s="690"/>
      <c r="AU36005" s="690"/>
    </row>
    <row r="36006" spans="46:47">
      <c r="AT36006" s="690"/>
      <c r="AU36006" s="690"/>
    </row>
    <row r="36007" spans="46:47">
      <c r="AT36007" s="690"/>
      <c r="AU36007" s="690"/>
    </row>
    <row r="36008" spans="46:47">
      <c r="AT36008" s="690"/>
      <c r="AU36008" s="690"/>
    </row>
    <row r="36009" spans="46:47">
      <c r="AT36009" s="690"/>
      <c r="AU36009" s="690"/>
    </row>
    <row r="36010" spans="46:47">
      <c r="AT36010" s="690"/>
      <c r="AU36010" s="690"/>
    </row>
    <row r="36011" spans="46:47">
      <c r="AT36011" s="690"/>
      <c r="AU36011" s="690"/>
    </row>
    <row r="36012" spans="46:47">
      <c r="AT36012" s="690"/>
      <c r="AU36012" s="690"/>
    </row>
    <row r="36013" spans="46:47">
      <c r="AT36013" s="690"/>
      <c r="AU36013" s="690"/>
    </row>
    <row r="36014" spans="46:47">
      <c r="AT36014" s="690"/>
      <c r="AU36014" s="690"/>
    </row>
    <row r="36015" spans="46:47">
      <c r="AT36015" s="690"/>
      <c r="AU36015" s="690"/>
    </row>
    <row r="36016" spans="46:47">
      <c r="AT36016" s="690"/>
      <c r="AU36016" s="690"/>
    </row>
    <row r="36017" spans="46:47">
      <c r="AT36017" s="690"/>
      <c r="AU36017" s="690"/>
    </row>
    <row r="36018" spans="46:47">
      <c r="AT36018" s="690"/>
      <c r="AU36018" s="690"/>
    </row>
    <row r="36019" spans="46:47">
      <c r="AT36019" s="690"/>
      <c r="AU36019" s="690"/>
    </row>
    <row r="36020" spans="46:47">
      <c r="AT36020" s="690"/>
      <c r="AU36020" s="690"/>
    </row>
    <row r="36021" spans="46:47">
      <c r="AT36021" s="690"/>
      <c r="AU36021" s="690"/>
    </row>
    <row r="36022" spans="46:47">
      <c r="AT36022" s="690"/>
      <c r="AU36022" s="690"/>
    </row>
    <row r="36023" spans="46:47">
      <c r="AT36023" s="690"/>
      <c r="AU36023" s="690"/>
    </row>
    <row r="36024" spans="46:47">
      <c r="AT36024" s="690"/>
      <c r="AU36024" s="690"/>
    </row>
    <row r="36025" spans="46:47">
      <c r="AT36025" s="690"/>
      <c r="AU36025" s="690"/>
    </row>
    <row r="36026" spans="46:47">
      <c r="AT36026" s="690"/>
      <c r="AU36026" s="690"/>
    </row>
    <row r="36027" spans="46:47">
      <c r="AT36027" s="690"/>
      <c r="AU36027" s="690"/>
    </row>
    <row r="36028" spans="46:47">
      <c r="AT36028" s="690"/>
      <c r="AU36028" s="690"/>
    </row>
    <row r="36029" spans="46:47">
      <c r="AT36029" s="690"/>
      <c r="AU36029" s="690"/>
    </row>
    <row r="36030" spans="46:47">
      <c r="AT36030" s="690"/>
      <c r="AU36030" s="690"/>
    </row>
    <row r="36031" spans="46:47">
      <c r="AT36031" s="690"/>
      <c r="AU36031" s="690"/>
    </row>
    <row r="36032" spans="46:47">
      <c r="AT36032" s="690"/>
      <c r="AU36032" s="690"/>
    </row>
    <row r="36033" spans="46:47">
      <c r="AT36033" s="690"/>
      <c r="AU36033" s="690"/>
    </row>
    <row r="36034" spans="46:47">
      <c r="AT36034" s="690"/>
      <c r="AU36034" s="690"/>
    </row>
    <row r="36035" spans="46:47">
      <c r="AT36035" s="690"/>
      <c r="AU36035" s="690"/>
    </row>
    <row r="36036" spans="46:47">
      <c r="AT36036" s="690"/>
      <c r="AU36036" s="690"/>
    </row>
    <row r="36037" spans="46:47">
      <c r="AT36037" s="690"/>
      <c r="AU36037" s="690"/>
    </row>
    <row r="36038" spans="46:47">
      <c r="AT36038" s="690"/>
      <c r="AU36038" s="690"/>
    </row>
    <row r="36039" spans="46:47">
      <c r="AT36039" s="690"/>
      <c r="AU36039" s="690"/>
    </row>
    <row r="36040" spans="46:47">
      <c r="AT36040" s="690"/>
      <c r="AU36040" s="690"/>
    </row>
    <row r="36041" spans="46:47">
      <c r="AT36041" s="690"/>
      <c r="AU36041" s="690"/>
    </row>
    <row r="36042" spans="46:47">
      <c r="AT36042" s="690"/>
      <c r="AU36042" s="690"/>
    </row>
    <row r="36043" spans="46:47">
      <c r="AT36043" s="690"/>
      <c r="AU36043" s="690"/>
    </row>
    <row r="36044" spans="46:47">
      <c r="AT36044" s="690"/>
      <c r="AU36044" s="690"/>
    </row>
    <row r="36045" spans="46:47">
      <c r="AT36045" s="690"/>
      <c r="AU36045" s="690"/>
    </row>
    <row r="36046" spans="46:47">
      <c r="AT36046" s="690"/>
      <c r="AU36046" s="690"/>
    </row>
    <row r="36047" spans="46:47">
      <c r="AT36047" s="690"/>
      <c r="AU36047" s="690"/>
    </row>
    <row r="36048" spans="46:47">
      <c r="AT36048" s="690"/>
      <c r="AU36048" s="690"/>
    </row>
    <row r="36049" spans="46:47">
      <c r="AT36049" s="690"/>
      <c r="AU36049" s="690"/>
    </row>
    <row r="36050" spans="46:47">
      <c r="AT36050" s="690"/>
      <c r="AU36050" s="690"/>
    </row>
    <row r="36051" spans="46:47">
      <c r="AT36051" s="690"/>
      <c r="AU36051" s="690"/>
    </row>
    <row r="36052" spans="46:47">
      <c r="AT36052" s="690"/>
      <c r="AU36052" s="690"/>
    </row>
    <row r="36053" spans="46:47">
      <c r="AT36053" s="690"/>
      <c r="AU36053" s="690"/>
    </row>
    <row r="36054" spans="46:47">
      <c r="AT36054" s="690"/>
      <c r="AU36054" s="690"/>
    </row>
    <row r="36055" spans="46:47">
      <c r="AT36055" s="690"/>
      <c r="AU36055" s="690"/>
    </row>
    <row r="36056" spans="46:47">
      <c r="AT36056" s="690"/>
      <c r="AU36056" s="690"/>
    </row>
    <row r="36057" spans="46:47">
      <c r="AT36057" s="690"/>
      <c r="AU36057" s="690"/>
    </row>
    <row r="36058" spans="46:47">
      <c r="AT36058" s="690"/>
      <c r="AU36058" s="690"/>
    </row>
    <row r="36059" spans="46:47">
      <c r="AT36059" s="690"/>
      <c r="AU36059" s="690"/>
    </row>
    <row r="36060" spans="46:47">
      <c r="AT36060" s="690"/>
      <c r="AU36060" s="690"/>
    </row>
    <row r="36061" spans="46:47">
      <c r="AT36061" s="690"/>
      <c r="AU36061" s="690"/>
    </row>
    <row r="36062" spans="46:47">
      <c r="AT36062" s="690"/>
      <c r="AU36062" s="690"/>
    </row>
    <row r="36063" spans="46:47">
      <c r="AT36063" s="690"/>
      <c r="AU36063" s="690"/>
    </row>
    <row r="36064" spans="46:47">
      <c r="AT36064" s="690"/>
      <c r="AU36064" s="690"/>
    </row>
    <row r="36065" spans="46:47">
      <c r="AT36065" s="690"/>
      <c r="AU36065" s="690"/>
    </row>
    <row r="36066" spans="46:47">
      <c r="AT36066" s="690"/>
      <c r="AU36066" s="690"/>
    </row>
    <row r="36067" spans="46:47">
      <c r="AT36067" s="690"/>
      <c r="AU36067" s="690"/>
    </row>
    <row r="36068" spans="46:47">
      <c r="AT36068" s="690"/>
      <c r="AU36068" s="690"/>
    </row>
    <row r="36069" spans="46:47">
      <c r="AT36069" s="690"/>
      <c r="AU36069" s="690"/>
    </row>
    <row r="36070" spans="46:47">
      <c r="AT36070" s="690"/>
      <c r="AU36070" s="690"/>
    </row>
    <row r="36071" spans="46:47">
      <c r="AT36071" s="690"/>
      <c r="AU36071" s="690"/>
    </row>
    <row r="36072" spans="46:47">
      <c r="AT36072" s="690"/>
      <c r="AU36072" s="690"/>
    </row>
    <row r="36073" spans="46:47">
      <c r="AT36073" s="690"/>
      <c r="AU36073" s="690"/>
    </row>
    <row r="36074" spans="46:47">
      <c r="AT36074" s="690"/>
      <c r="AU36074" s="690"/>
    </row>
    <row r="36075" spans="46:47">
      <c r="AT36075" s="690"/>
      <c r="AU36075" s="690"/>
    </row>
    <row r="36076" spans="46:47">
      <c r="AT36076" s="690"/>
      <c r="AU36076" s="690"/>
    </row>
    <row r="36077" spans="46:47">
      <c r="AT36077" s="690"/>
      <c r="AU36077" s="690"/>
    </row>
    <row r="36078" spans="46:47">
      <c r="AT36078" s="690"/>
      <c r="AU36078" s="690"/>
    </row>
    <row r="36079" spans="46:47">
      <c r="AT36079" s="690"/>
      <c r="AU36079" s="690"/>
    </row>
    <row r="36080" spans="46:47">
      <c r="AT36080" s="690"/>
      <c r="AU36080" s="690"/>
    </row>
    <row r="36081" spans="46:47">
      <c r="AT36081" s="690"/>
      <c r="AU36081" s="690"/>
    </row>
    <row r="36082" spans="46:47">
      <c r="AT36082" s="690"/>
      <c r="AU36082" s="690"/>
    </row>
    <row r="36083" spans="46:47">
      <c r="AT36083" s="690"/>
      <c r="AU36083" s="690"/>
    </row>
    <row r="36084" spans="46:47">
      <c r="AT36084" s="690"/>
      <c r="AU36084" s="690"/>
    </row>
    <row r="36085" spans="46:47">
      <c r="AT36085" s="690"/>
      <c r="AU36085" s="690"/>
    </row>
    <row r="36086" spans="46:47">
      <c r="AT36086" s="690"/>
      <c r="AU36086" s="690"/>
    </row>
    <row r="36087" spans="46:47">
      <c r="AT36087" s="690"/>
      <c r="AU36087" s="690"/>
    </row>
    <row r="36088" spans="46:47">
      <c r="AT36088" s="690"/>
      <c r="AU36088" s="690"/>
    </row>
    <row r="36089" spans="46:47">
      <c r="AT36089" s="690"/>
      <c r="AU36089" s="690"/>
    </row>
    <row r="36090" spans="46:47">
      <c r="AT36090" s="690"/>
      <c r="AU36090" s="690"/>
    </row>
    <row r="36091" spans="46:47">
      <c r="AT36091" s="690"/>
      <c r="AU36091" s="690"/>
    </row>
    <row r="36092" spans="46:47">
      <c r="AT36092" s="690"/>
      <c r="AU36092" s="690"/>
    </row>
    <row r="36093" spans="46:47">
      <c r="AT36093" s="690"/>
      <c r="AU36093" s="690"/>
    </row>
    <row r="36094" spans="46:47">
      <c r="AT36094" s="690"/>
      <c r="AU36094" s="690"/>
    </row>
    <row r="36095" spans="46:47">
      <c r="AT36095" s="690"/>
      <c r="AU36095" s="690"/>
    </row>
    <row r="36096" spans="46:47">
      <c r="AT36096" s="690"/>
      <c r="AU36096" s="690"/>
    </row>
    <row r="36097" spans="46:47">
      <c r="AT36097" s="690"/>
      <c r="AU36097" s="690"/>
    </row>
    <row r="36098" spans="46:47">
      <c r="AT36098" s="690"/>
      <c r="AU36098" s="690"/>
    </row>
    <row r="36099" spans="46:47">
      <c r="AT36099" s="690"/>
      <c r="AU36099" s="690"/>
    </row>
    <row r="36100" spans="46:47">
      <c r="AT36100" s="690"/>
      <c r="AU36100" s="690"/>
    </row>
    <row r="36101" spans="46:47">
      <c r="AT36101" s="690"/>
      <c r="AU36101" s="690"/>
    </row>
    <row r="36102" spans="46:47">
      <c r="AT36102" s="690"/>
      <c r="AU36102" s="690"/>
    </row>
    <row r="36103" spans="46:47">
      <c r="AT36103" s="690"/>
      <c r="AU36103" s="690"/>
    </row>
    <row r="36104" spans="46:47">
      <c r="AT36104" s="690"/>
      <c r="AU36104" s="690"/>
    </row>
    <row r="36105" spans="46:47">
      <c r="AT36105" s="690"/>
      <c r="AU36105" s="690"/>
    </row>
    <row r="36106" spans="46:47">
      <c r="AT36106" s="690"/>
      <c r="AU36106" s="690"/>
    </row>
    <row r="36107" spans="46:47">
      <c r="AT36107" s="690"/>
      <c r="AU36107" s="690"/>
    </row>
    <row r="36108" spans="46:47">
      <c r="AT36108" s="690"/>
      <c r="AU36108" s="690"/>
    </row>
    <row r="36109" spans="46:47">
      <c r="AT36109" s="690"/>
      <c r="AU36109" s="690"/>
    </row>
    <row r="36110" spans="46:47">
      <c r="AT36110" s="690"/>
      <c r="AU36110" s="690"/>
    </row>
    <row r="36111" spans="46:47">
      <c r="AT36111" s="690"/>
      <c r="AU36111" s="690"/>
    </row>
    <row r="36112" spans="46:47">
      <c r="AT36112" s="690"/>
      <c r="AU36112" s="690"/>
    </row>
    <row r="36113" spans="46:47">
      <c r="AT36113" s="690"/>
      <c r="AU36113" s="690"/>
    </row>
    <row r="36114" spans="46:47">
      <c r="AT36114" s="690"/>
      <c r="AU36114" s="690"/>
    </row>
    <row r="36115" spans="46:47">
      <c r="AT36115" s="690"/>
      <c r="AU36115" s="690"/>
    </row>
    <row r="36116" spans="46:47">
      <c r="AT36116" s="690"/>
      <c r="AU36116" s="690"/>
    </row>
    <row r="36117" spans="46:47">
      <c r="AT36117" s="690"/>
      <c r="AU36117" s="690"/>
    </row>
    <row r="36118" spans="46:47">
      <c r="AT36118" s="690"/>
      <c r="AU36118" s="690"/>
    </row>
    <row r="36119" spans="46:47">
      <c r="AT36119" s="690"/>
      <c r="AU36119" s="690"/>
    </row>
    <row r="36120" spans="46:47">
      <c r="AT36120" s="690"/>
      <c r="AU36120" s="690"/>
    </row>
    <row r="36121" spans="46:47">
      <c r="AT36121" s="690"/>
      <c r="AU36121" s="690"/>
    </row>
    <row r="36122" spans="46:47">
      <c r="AT36122" s="690"/>
      <c r="AU36122" s="690"/>
    </row>
    <row r="36123" spans="46:47">
      <c r="AT36123" s="690"/>
      <c r="AU36123" s="690"/>
    </row>
    <row r="36124" spans="46:47">
      <c r="AT36124" s="690"/>
      <c r="AU36124" s="690"/>
    </row>
    <row r="36125" spans="46:47">
      <c r="AT36125" s="690"/>
      <c r="AU36125" s="690"/>
    </row>
    <row r="36126" spans="46:47">
      <c r="AT36126" s="690"/>
      <c r="AU36126" s="690"/>
    </row>
    <row r="36127" spans="46:47">
      <c r="AT36127" s="690"/>
      <c r="AU36127" s="690"/>
    </row>
    <row r="36128" spans="46:47">
      <c r="AT36128" s="690"/>
      <c r="AU36128" s="690"/>
    </row>
    <row r="36129" spans="46:47">
      <c r="AT36129" s="690"/>
      <c r="AU36129" s="690"/>
    </row>
    <row r="36130" spans="46:47">
      <c r="AT36130" s="690"/>
      <c r="AU36130" s="690"/>
    </row>
    <row r="36131" spans="46:47">
      <c r="AT36131" s="690"/>
      <c r="AU36131" s="690"/>
    </row>
    <row r="36132" spans="46:47">
      <c r="AT36132" s="690"/>
      <c r="AU36132" s="690"/>
    </row>
    <row r="36133" spans="46:47">
      <c r="AT36133" s="690"/>
      <c r="AU36133" s="690"/>
    </row>
    <row r="36134" spans="46:47">
      <c r="AT36134" s="690"/>
      <c r="AU36134" s="690"/>
    </row>
    <row r="36135" spans="46:47">
      <c r="AT36135" s="690"/>
      <c r="AU36135" s="690"/>
    </row>
    <row r="36136" spans="46:47">
      <c r="AT36136" s="690"/>
      <c r="AU36136" s="690"/>
    </row>
    <row r="36137" spans="46:47">
      <c r="AT36137" s="690"/>
      <c r="AU36137" s="690"/>
    </row>
    <row r="36138" spans="46:47">
      <c r="AT36138" s="690"/>
      <c r="AU36138" s="690"/>
    </row>
    <row r="36139" spans="46:47">
      <c r="AT36139" s="690"/>
      <c r="AU36139" s="690"/>
    </row>
    <row r="36140" spans="46:47">
      <c r="AT36140" s="690"/>
      <c r="AU36140" s="690"/>
    </row>
    <row r="36141" spans="46:47">
      <c r="AT36141" s="690"/>
      <c r="AU36141" s="690"/>
    </row>
    <row r="36142" spans="46:47">
      <c r="AT36142" s="690"/>
      <c r="AU36142" s="690"/>
    </row>
    <row r="36143" spans="46:47">
      <c r="AT36143" s="690"/>
      <c r="AU36143" s="690"/>
    </row>
    <row r="36144" spans="46:47">
      <c r="AT36144" s="690"/>
      <c r="AU36144" s="690"/>
    </row>
    <row r="36145" spans="46:47">
      <c r="AT36145" s="690"/>
      <c r="AU36145" s="690"/>
    </row>
    <row r="36146" spans="46:47">
      <c r="AT36146" s="690"/>
      <c r="AU36146" s="690"/>
    </row>
    <row r="36147" spans="46:47">
      <c r="AT36147" s="690"/>
      <c r="AU36147" s="690"/>
    </row>
    <row r="36148" spans="46:47">
      <c r="AT36148" s="690"/>
      <c r="AU36148" s="690"/>
    </row>
    <row r="36149" spans="46:47">
      <c r="AT36149" s="690"/>
      <c r="AU36149" s="690"/>
    </row>
    <row r="36150" spans="46:47">
      <c r="AT36150" s="690"/>
      <c r="AU36150" s="690"/>
    </row>
    <row r="36151" spans="46:47">
      <c r="AT36151" s="690"/>
      <c r="AU36151" s="690"/>
    </row>
    <row r="36152" spans="46:47">
      <c r="AT36152" s="690"/>
      <c r="AU36152" s="690"/>
    </row>
    <row r="36153" spans="46:47">
      <c r="AT36153" s="690"/>
      <c r="AU36153" s="690"/>
    </row>
    <row r="36154" spans="46:47">
      <c r="AT36154" s="690"/>
      <c r="AU36154" s="690"/>
    </row>
    <row r="36155" spans="46:47">
      <c r="AT36155" s="690"/>
      <c r="AU36155" s="690"/>
    </row>
    <row r="36156" spans="46:47">
      <c r="AT36156" s="690"/>
      <c r="AU36156" s="690"/>
    </row>
    <row r="36157" spans="46:47">
      <c r="AT36157" s="690"/>
      <c r="AU36157" s="690"/>
    </row>
    <row r="36158" spans="46:47">
      <c r="AT36158" s="690"/>
      <c r="AU36158" s="690"/>
    </row>
    <row r="36159" spans="46:47">
      <c r="AT36159" s="690"/>
      <c r="AU36159" s="690"/>
    </row>
    <row r="36160" spans="46:47">
      <c r="AT36160" s="690"/>
      <c r="AU36160" s="690"/>
    </row>
    <row r="36161" spans="46:47">
      <c r="AT36161" s="690"/>
      <c r="AU36161" s="690"/>
    </row>
    <row r="36162" spans="46:47">
      <c r="AT36162" s="690"/>
      <c r="AU36162" s="690"/>
    </row>
    <row r="36163" spans="46:47">
      <c r="AT36163" s="690"/>
      <c r="AU36163" s="690"/>
    </row>
    <row r="36164" spans="46:47">
      <c r="AT36164" s="690"/>
      <c r="AU36164" s="690"/>
    </row>
    <row r="36165" spans="46:47">
      <c r="AT36165" s="690"/>
      <c r="AU36165" s="690"/>
    </row>
    <row r="36166" spans="46:47">
      <c r="AT36166" s="690"/>
      <c r="AU36166" s="690"/>
    </row>
    <row r="36167" spans="46:47">
      <c r="AT36167" s="690"/>
      <c r="AU36167" s="690"/>
    </row>
    <row r="36168" spans="46:47">
      <c r="AT36168" s="690"/>
      <c r="AU36168" s="690"/>
    </row>
    <row r="36169" spans="46:47">
      <c r="AT36169" s="690"/>
      <c r="AU36169" s="690"/>
    </row>
    <row r="36170" spans="46:47">
      <c r="AT36170" s="690"/>
      <c r="AU36170" s="690"/>
    </row>
    <row r="36171" spans="46:47">
      <c r="AT36171" s="690"/>
      <c r="AU36171" s="690"/>
    </row>
    <row r="36172" spans="46:47">
      <c r="AT36172" s="690"/>
      <c r="AU36172" s="690"/>
    </row>
    <row r="36173" spans="46:47">
      <c r="AT36173" s="690"/>
      <c r="AU36173" s="690"/>
    </row>
    <row r="36174" spans="46:47">
      <c r="AT36174" s="690"/>
      <c r="AU36174" s="690"/>
    </row>
    <row r="36175" spans="46:47">
      <c r="AT36175" s="690"/>
      <c r="AU36175" s="690"/>
    </row>
    <row r="36176" spans="46:47">
      <c r="AT36176" s="690"/>
      <c r="AU36176" s="690"/>
    </row>
    <row r="36177" spans="46:47">
      <c r="AT36177" s="690"/>
      <c r="AU36177" s="690"/>
    </row>
    <row r="36178" spans="46:47">
      <c r="AT36178" s="690"/>
      <c r="AU36178" s="690"/>
    </row>
    <row r="36179" spans="46:47">
      <c r="AT36179" s="690"/>
      <c r="AU36179" s="690"/>
    </row>
    <row r="36180" spans="46:47">
      <c r="AT36180" s="690"/>
      <c r="AU36180" s="690"/>
    </row>
    <row r="36181" spans="46:47">
      <c r="AT36181" s="690"/>
      <c r="AU36181" s="690"/>
    </row>
    <row r="36182" spans="46:47">
      <c r="AT36182" s="690"/>
      <c r="AU36182" s="690"/>
    </row>
    <row r="36183" spans="46:47">
      <c r="AT36183" s="690"/>
      <c r="AU36183" s="690"/>
    </row>
    <row r="36184" spans="46:47">
      <c r="AT36184" s="690"/>
      <c r="AU36184" s="690"/>
    </row>
    <row r="36185" spans="46:47">
      <c r="AT36185" s="690"/>
      <c r="AU36185" s="690"/>
    </row>
    <row r="36186" spans="46:47">
      <c r="AT36186" s="690"/>
      <c r="AU36186" s="690"/>
    </row>
    <row r="36187" spans="46:47">
      <c r="AT36187" s="690"/>
      <c r="AU36187" s="690"/>
    </row>
    <row r="36188" spans="46:47">
      <c r="AT36188" s="690"/>
      <c r="AU36188" s="690"/>
    </row>
    <row r="36189" spans="46:47">
      <c r="AT36189" s="690"/>
      <c r="AU36189" s="690"/>
    </row>
    <row r="36190" spans="46:47">
      <c r="AT36190" s="690"/>
      <c r="AU36190" s="690"/>
    </row>
    <row r="36191" spans="46:47">
      <c r="AT36191" s="690"/>
      <c r="AU36191" s="690"/>
    </row>
    <row r="36192" spans="46:47">
      <c r="AT36192" s="690"/>
      <c r="AU36192" s="690"/>
    </row>
    <row r="36193" spans="46:47">
      <c r="AT36193" s="690"/>
      <c r="AU36193" s="690"/>
    </row>
    <row r="36194" spans="46:47">
      <c r="AT36194" s="690"/>
      <c r="AU36194" s="690"/>
    </row>
    <row r="36195" spans="46:47">
      <c r="AT36195" s="690"/>
      <c r="AU36195" s="690"/>
    </row>
    <row r="36196" spans="46:47">
      <c r="AT36196" s="690"/>
      <c r="AU36196" s="690"/>
    </row>
    <row r="36197" spans="46:47">
      <c r="AT36197" s="690"/>
      <c r="AU36197" s="690"/>
    </row>
    <row r="36198" spans="46:47">
      <c r="AT36198" s="690"/>
      <c r="AU36198" s="690"/>
    </row>
    <row r="36199" spans="46:47">
      <c r="AT36199" s="690"/>
      <c r="AU36199" s="690"/>
    </row>
    <row r="36200" spans="46:47">
      <c r="AT36200" s="690"/>
      <c r="AU36200" s="690"/>
    </row>
    <row r="36201" spans="46:47">
      <c r="AT36201" s="690"/>
      <c r="AU36201" s="690"/>
    </row>
    <row r="36202" spans="46:47">
      <c r="AT36202" s="690"/>
      <c r="AU36202" s="690"/>
    </row>
    <row r="36203" spans="46:47">
      <c r="AT36203" s="690"/>
      <c r="AU36203" s="690"/>
    </row>
    <row r="36204" spans="46:47">
      <c r="AT36204" s="690"/>
      <c r="AU36204" s="690"/>
    </row>
    <row r="36205" spans="46:47">
      <c r="AT36205" s="690"/>
      <c r="AU36205" s="690"/>
    </row>
    <row r="36206" spans="46:47">
      <c r="AT36206" s="690"/>
      <c r="AU36206" s="690"/>
    </row>
    <row r="36207" spans="46:47">
      <c r="AT36207" s="690"/>
      <c r="AU36207" s="690"/>
    </row>
    <row r="36208" spans="46:47">
      <c r="AT36208" s="690"/>
      <c r="AU36208" s="690"/>
    </row>
    <row r="36209" spans="46:47">
      <c r="AT36209" s="690"/>
      <c r="AU36209" s="690"/>
    </row>
    <row r="36210" spans="46:47">
      <c r="AT36210" s="690"/>
      <c r="AU36210" s="690"/>
    </row>
    <row r="36211" spans="46:47">
      <c r="AT36211" s="690"/>
      <c r="AU36211" s="690"/>
    </row>
    <row r="36212" spans="46:47">
      <c r="AT36212" s="690"/>
      <c r="AU36212" s="690"/>
    </row>
    <row r="36213" spans="46:47">
      <c r="AT36213" s="690"/>
      <c r="AU36213" s="690"/>
    </row>
    <row r="36214" spans="46:47">
      <c r="AT36214" s="690"/>
      <c r="AU36214" s="690"/>
    </row>
    <row r="36215" spans="46:47">
      <c r="AT36215" s="690"/>
      <c r="AU36215" s="690"/>
    </row>
    <row r="36216" spans="46:47">
      <c r="AT36216" s="690"/>
      <c r="AU36216" s="690"/>
    </row>
    <row r="36217" spans="46:47">
      <c r="AT36217" s="690"/>
      <c r="AU36217" s="690"/>
    </row>
    <row r="36218" spans="46:47">
      <c r="AT36218" s="690"/>
      <c r="AU36218" s="690"/>
    </row>
    <row r="36219" spans="46:47">
      <c r="AT36219" s="690"/>
      <c r="AU36219" s="690"/>
    </row>
    <row r="36220" spans="46:47">
      <c r="AT36220" s="690"/>
      <c r="AU36220" s="690"/>
    </row>
    <row r="36221" spans="46:47">
      <c r="AT36221" s="690"/>
      <c r="AU36221" s="690"/>
    </row>
    <row r="36222" spans="46:47">
      <c r="AT36222" s="690"/>
      <c r="AU36222" s="690"/>
    </row>
    <row r="36223" spans="46:47">
      <c r="AT36223" s="690"/>
      <c r="AU36223" s="690"/>
    </row>
    <row r="36224" spans="46:47">
      <c r="AT36224" s="690"/>
      <c r="AU36224" s="690"/>
    </row>
    <row r="36225" spans="46:47">
      <c r="AT36225" s="690"/>
      <c r="AU36225" s="690"/>
    </row>
    <row r="36226" spans="46:47">
      <c r="AT36226" s="690"/>
      <c r="AU36226" s="690"/>
    </row>
    <row r="36227" spans="46:47">
      <c r="AT36227" s="690"/>
      <c r="AU36227" s="690"/>
    </row>
    <row r="36228" spans="46:47">
      <c r="AT36228" s="690"/>
      <c r="AU36228" s="690"/>
    </row>
    <row r="36229" spans="46:47">
      <c r="AT36229" s="690"/>
      <c r="AU36229" s="690"/>
    </row>
    <row r="36230" spans="46:47">
      <c r="AT36230" s="690"/>
      <c r="AU36230" s="690"/>
    </row>
    <row r="36231" spans="46:47">
      <c r="AT36231" s="690"/>
      <c r="AU36231" s="690"/>
    </row>
    <row r="36232" spans="46:47">
      <c r="AT36232" s="690"/>
      <c r="AU36232" s="690"/>
    </row>
    <row r="36233" spans="46:47">
      <c r="AT36233" s="690"/>
      <c r="AU36233" s="690"/>
    </row>
    <row r="36234" spans="46:47">
      <c r="AT36234" s="690"/>
      <c r="AU36234" s="690"/>
    </row>
    <row r="36235" spans="46:47">
      <c r="AT36235" s="690"/>
      <c r="AU36235" s="690"/>
    </row>
    <row r="36236" spans="46:47">
      <c r="AT36236" s="690"/>
      <c r="AU36236" s="690"/>
    </row>
    <row r="36237" spans="46:47">
      <c r="AT36237" s="690"/>
      <c r="AU36237" s="690"/>
    </row>
    <row r="36238" spans="46:47">
      <c r="AT36238" s="690"/>
      <c r="AU36238" s="690"/>
    </row>
    <row r="36239" spans="46:47">
      <c r="AT36239" s="690"/>
      <c r="AU36239" s="690"/>
    </row>
    <row r="36240" spans="46:47">
      <c r="AT36240" s="690"/>
      <c r="AU36240" s="690"/>
    </row>
    <row r="36241" spans="46:47">
      <c r="AT36241" s="690"/>
      <c r="AU36241" s="690"/>
    </row>
    <row r="36242" spans="46:47">
      <c r="AT36242" s="690"/>
      <c r="AU36242" s="690"/>
    </row>
    <row r="36243" spans="46:47">
      <c r="AT36243" s="690"/>
      <c r="AU36243" s="690"/>
    </row>
    <row r="36244" spans="46:47">
      <c r="AT36244" s="690"/>
      <c r="AU36244" s="690"/>
    </row>
    <row r="36245" spans="46:47">
      <c r="AT36245" s="690"/>
      <c r="AU36245" s="690"/>
    </row>
    <row r="36246" spans="46:47">
      <c r="AT36246" s="690"/>
      <c r="AU36246" s="690"/>
    </row>
    <row r="36247" spans="46:47">
      <c r="AT36247" s="690"/>
      <c r="AU36247" s="690"/>
    </row>
    <row r="36248" spans="46:47">
      <c r="AT36248" s="690"/>
      <c r="AU36248" s="690"/>
    </row>
    <row r="36249" spans="46:47">
      <c r="AT36249" s="690"/>
      <c r="AU36249" s="690"/>
    </row>
    <row r="36250" spans="46:47">
      <c r="AT36250" s="690"/>
      <c r="AU36250" s="690"/>
    </row>
    <row r="36251" spans="46:47">
      <c r="AT36251" s="690"/>
      <c r="AU36251" s="690"/>
    </row>
    <row r="36252" spans="46:47">
      <c r="AT36252" s="690"/>
      <c r="AU36252" s="690"/>
    </row>
    <row r="36253" spans="46:47">
      <c r="AT36253" s="690"/>
      <c r="AU36253" s="690"/>
    </row>
    <row r="36254" spans="46:47">
      <c r="AT36254" s="690"/>
      <c r="AU36254" s="690"/>
    </row>
    <row r="36255" spans="46:47">
      <c r="AT36255" s="690"/>
      <c r="AU36255" s="690"/>
    </row>
    <row r="36256" spans="46:47">
      <c r="AT36256" s="690"/>
      <c r="AU36256" s="690"/>
    </row>
    <row r="36257" spans="46:47">
      <c r="AT36257" s="690"/>
      <c r="AU36257" s="690"/>
    </row>
    <row r="36258" spans="46:47">
      <c r="AT36258" s="690"/>
      <c r="AU36258" s="690"/>
    </row>
    <row r="36259" spans="46:47">
      <c r="AT36259" s="690"/>
      <c r="AU36259" s="690"/>
    </row>
    <row r="36260" spans="46:47">
      <c r="AT36260" s="690"/>
      <c r="AU36260" s="690"/>
    </row>
    <row r="36261" spans="46:47">
      <c r="AT36261" s="690"/>
      <c r="AU36261" s="690"/>
    </row>
    <row r="36262" spans="46:47">
      <c r="AT36262" s="690"/>
      <c r="AU36262" s="690"/>
    </row>
    <row r="36263" spans="46:47">
      <c r="AT36263" s="690"/>
      <c r="AU36263" s="690"/>
    </row>
    <row r="36264" spans="46:47">
      <c r="AT36264" s="690"/>
      <c r="AU36264" s="690"/>
    </row>
    <row r="36265" spans="46:47">
      <c r="AT36265" s="690"/>
      <c r="AU36265" s="690"/>
    </row>
    <row r="36266" spans="46:47">
      <c r="AT36266" s="690"/>
      <c r="AU36266" s="690"/>
    </row>
    <row r="36267" spans="46:47">
      <c r="AT36267" s="690"/>
      <c r="AU36267" s="690"/>
    </row>
    <row r="36268" spans="46:47">
      <c r="AT36268" s="690"/>
      <c r="AU36268" s="690"/>
    </row>
    <row r="36269" spans="46:47">
      <c r="AT36269" s="690"/>
      <c r="AU36269" s="690"/>
    </row>
    <row r="36270" spans="46:47">
      <c r="AT36270" s="690"/>
      <c r="AU36270" s="690"/>
    </row>
    <row r="36271" spans="46:47">
      <c r="AT36271" s="690"/>
      <c r="AU36271" s="690"/>
    </row>
    <row r="36272" spans="46:47">
      <c r="AT36272" s="690"/>
      <c r="AU36272" s="690"/>
    </row>
    <row r="36273" spans="46:47">
      <c r="AT36273" s="690"/>
      <c r="AU36273" s="690"/>
    </row>
    <row r="36274" spans="46:47">
      <c r="AT36274" s="690"/>
      <c r="AU36274" s="690"/>
    </row>
    <row r="36275" spans="46:47">
      <c r="AT36275" s="690"/>
      <c r="AU36275" s="690"/>
    </row>
    <row r="36276" spans="46:47">
      <c r="AT36276" s="690"/>
      <c r="AU36276" s="690"/>
    </row>
    <row r="36277" spans="46:47">
      <c r="AT36277" s="690"/>
      <c r="AU36277" s="690"/>
    </row>
    <row r="36278" spans="46:47">
      <c r="AT36278" s="690"/>
      <c r="AU36278" s="690"/>
    </row>
    <row r="36279" spans="46:47">
      <c r="AT36279" s="690"/>
      <c r="AU36279" s="690"/>
    </row>
    <row r="36280" spans="46:47">
      <c r="AT36280" s="690"/>
      <c r="AU36280" s="690"/>
    </row>
    <row r="36281" spans="46:47">
      <c r="AT36281" s="690"/>
      <c r="AU36281" s="690"/>
    </row>
    <row r="36282" spans="46:47">
      <c r="AT36282" s="690"/>
      <c r="AU36282" s="690"/>
    </row>
    <row r="36283" spans="46:47">
      <c r="AT36283" s="690"/>
      <c r="AU36283" s="690"/>
    </row>
    <row r="36284" spans="46:47">
      <c r="AT36284" s="690"/>
      <c r="AU36284" s="690"/>
    </row>
    <row r="36285" spans="46:47">
      <c r="AT36285" s="690"/>
      <c r="AU36285" s="690"/>
    </row>
    <row r="36286" spans="46:47">
      <c r="AT36286" s="690"/>
      <c r="AU36286" s="690"/>
    </row>
    <row r="36287" spans="46:47">
      <c r="AT36287" s="690"/>
      <c r="AU36287" s="690"/>
    </row>
    <row r="36288" spans="46:47">
      <c r="AT36288" s="690"/>
      <c r="AU36288" s="690"/>
    </row>
    <row r="36289" spans="46:47">
      <c r="AT36289" s="690"/>
      <c r="AU36289" s="690"/>
    </row>
    <row r="36290" spans="46:47">
      <c r="AT36290" s="690"/>
      <c r="AU36290" s="690"/>
    </row>
    <row r="36291" spans="46:47">
      <c r="AT36291" s="690"/>
      <c r="AU36291" s="690"/>
    </row>
    <row r="36292" spans="46:47">
      <c r="AT36292" s="690"/>
      <c r="AU36292" s="690"/>
    </row>
    <row r="36293" spans="46:47">
      <c r="AT36293" s="690"/>
      <c r="AU36293" s="690"/>
    </row>
    <row r="36294" spans="46:47">
      <c r="AT36294" s="690"/>
      <c r="AU36294" s="690"/>
    </row>
    <row r="36295" spans="46:47">
      <c r="AT36295" s="690"/>
      <c r="AU36295" s="690"/>
    </row>
    <row r="36296" spans="46:47">
      <c r="AT36296" s="690"/>
      <c r="AU36296" s="690"/>
    </row>
    <row r="36297" spans="46:47">
      <c r="AT36297" s="690"/>
      <c r="AU36297" s="690"/>
    </row>
    <row r="36298" spans="46:47">
      <c r="AT36298" s="690"/>
      <c r="AU36298" s="690"/>
    </row>
    <row r="36299" spans="46:47">
      <c r="AT36299" s="690"/>
      <c r="AU36299" s="690"/>
    </row>
    <row r="36300" spans="46:47">
      <c r="AT36300" s="690"/>
      <c r="AU36300" s="690"/>
    </row>
    <row r="36301" spans="46:47">
      <c r="AT36301" s="690"/>
      <c r="AU36301" s="690"/>
    </row>
    <row r="36302" spans="46:47">
      <c r="AT36302" s="690"/>
      <c r="AU36302" s="690"/>
    </row>
    <row r="36303" spans="46:47">
      <c r="AT36303" s="690"/>
      <c r="AU36303" s="690"/>
    </row>
    <row r="36304" spans="46:47">
      <c r="AT36304" s="690"/>
      <c r="AU36304" s="690"/>
    </row>
    <row r="36305" spans="46:47">
      <c r="AT36305" s="690"/>
      <c r="AU36305" s="690"/>
    </row>
    <row r="36306" spans="46:47">
      <c r="AT36306" s="690"/>
      <c r="AU36306" s="690"/>
    </row>
    <row r="36307" spans="46:47">
      <c r="AT36307" s="690"/>
      <c r="AU36307" s="690"/>
    </row>
    <row r="36308" spans="46:47">
      <c r="AT36308" s="690"/>
      <c r="AU36308" s="690"/>
    </row>
    <row r="36309" spans="46:47">
      <c r="AT36309" s="690"/>
      <c r="AU36309" s="690"/>
    </row>
    <row r="36310" spans="46:47">
      <c r="AT36310" s="690"/>
      <c r="AU36310" s="690"/>
    </row>
    <row r="36311" spans="46:47">
      <c r="AT36311" s="690"/>
      <c r="AU36311" s="690"/>
    </row>
    <row r="36312" spans="46:47">
      <c r="AT36312" s="690"/>
      <c r="AU36312" s="690"/>
    </row>
    <row r="36313" spans="46:47">
      <c r="AT36313" s="690"/>
      <c r="AU36313" s="690"/>
    </row>
    <row r="36314" spans="46:47">
      <c r="AT36314" s="690"/>
      <c r="AU36314" s="690"/>
    </row>
    <row r="36315" spans="46:47">
      <c r="AT36315" s="690"/>
      <c r="AU36315" s="690"/>
    </row>
    <row r="36316" spans="46:47">
      <c r="AT36316" s="690"/>
      <c r="AU36316" s="690"/>
    </row>
    <row r="36317" spans="46:47">
      <c r="AT36317" s="690"/>
      <c r="AU36317" s="690"/>
    </row>
    <row r="36318" spans="46:47">
      <c r="AT36318" s="690"/>
      <c r="AU36318" s="690"/>
    </row>
    <row r="36319" spans="46:47">
      <c r="AT36319" s="690"/>
      <c r="AU36319" s="690"/>
    </row>
    <row r="36320" spans="46:47">
      <c r="AT36320" s="690"/>
      <c r="AU36320" s="690"/>
    </row>
    <row r="36321" spans="46:47">
      <c r="AT36321" s="690"/>
      <c r="AU36321" s="690"/>
    </row>
    <row r="36322" spans="46:47">
      <c r="AT36322" s="690"/>
      <c r="AU36322" s="690"/>
    </row>
    <row r="36323" spans="46:47">
      <c r="AT36323" s="690"/>
      <c r="AU36323" s="690"/>
    </row>
    <row r="36324" spans="46:47">
      <c r="AT36324" s="690"/>
      <c r="AU36324" s="690"/>
    </row>
    <row r="36325" spans="46:47">
      <c r="AT36325" s="690"/>
      <c r="AU36325" s="690"/>
    </row>
    <row r="36326" spans="46:47">
      <c r="AT36326" s="690"/>
      <c r="AU36326" s="690"/>
    </row>
    <row r="36327" spans="46:47">
      <c r="AT36327" s="690"/>
      <c r="AU36327" s="690"/>
    </row>
    <row r="36328" spans="46:47">
      <c r="AT36328" s="690"/>
      <c r="AU36328" s="690"/>
    </row>
    <row r="36329" spans="46:47">
      <c r="AT36329" s="690"/>
      <c r="AU36329" s="690"/>
    </row>
    <row r="36330" spans="46:47">
      <c r="AT36330" s="690"/>
      <c r="AU36330" s="690"/>
    </row>
    <row r="36331" spans="46:47">
      <c r="AT36331" s="690"/>
      <c r="AU36331" s="690"/>
    </row>
    <row r="36332" spans="46:47">
      <c r="AT36332" s="690"/>
      <c r="AU36332" s="690"/>
    </row>
    <row r="36333" spans="46:47">
      <c r="AT36333" s="690"/>
      <c r="AU36333" s="690"/>
    </row>
    <row r="36334" spans="46:47">
      <c r="AT36334" s="690"/>
      <c r="AU36334" s="690"/>
    </row>
    <row r="36335" spans="46:47">
      <c r="AT36335" s="690"/>
      <c r="AU36335" s="690"/>
    </row>
    <row r="36336" spans="46:47">
      <c r="AT36336" s="690"/>
      <c r="AU36336" s="690"/>
    </row>
    <row r="36337" spans="46:47">
      <c r="AT36337" s="690"/>
      <c r="AU36337" s="690"/>
    </row>
    <row r="36338" spans="46:47">
      <c r="AT36338" s="690"/>
      <c r="AU36338" s="690"/>
    </row>
    <row r="36339" spans="46:47">
      <c r="AT36339" s="690"/>
      <c r="AU36339" s="690"/>
    </row>
    <row r="36340" spans="46:47">
      <c r="AT36340" s="690"/>
      <c r="AU36340" s="690"/>
    </row>
    <row r="36341" spans="46:47">
      <c r="AT36341" s="690"/>
      <c r="AU36341" s="690"/>
    </row>
    <row r="36342" spans="46:47">
      <c r="AT36342" s="690"/>
      <c r="AU36342" s="690"/>
    </row>
    <row r="36343" spans="46:47">
      <c r="AT36343" s="690"/>
      <c r="AU36343" s="690"/>
    </row>
    <row r="36344" spans="46:47">
      <c r="AT36344" s="690"/>
      <c r="AU36344" s="690"/>
    </row>
    <row r="36345" spans="46:47">
      <c r="AT36345" s="690"/>
      <c r="AU36345" s="690"/>
    </row>
    <row r="36346" spans="46:47">
      <c r="AT36346" s="690"/>
      <c r="AU36346" s="690"/>
    </row>
    <row r="36347" spans="46:47">
      <c r="AT36347" s="690"/>
      <c r="AU36347" s="690"/>
    </row>
    <row r="36348" spans="46:47">
      <c r="AT36348" s="690"/>
      <c r="AU36348" s="690"/>
    </row>
    <row r="36349" spans="46:47">
      <c r="AT36349" s="690"/>
      <c r="AU36349" s="690"/>
    </row>
    <row r="36350" spans="46:47">
      <c r="AT36350" s="690"/>
      <c r="AU36350" s="690"/>
    </row>
    <row r="36351" spans="46:47">
      <c r="AT36351" s="690"/>
      <c r="AU36351" s="690"/>
    </row>
    <row r="36352" spans="46:47">
      <c r="AT36352" s="690"/>
      <c r="AU36352" s="690"/>
    </row>
    <row r="36353" spans="46:47">
      <c r="AT36353" s="690"/>
      <c r="AU36353" s="690"/>
    </row>
    <row r="36354" spans="46:47">
      <c r="AT36354" s="690"/>
      <c r="AU36354" s="690"/>
    </row>
    <row r="36355" spans="46:47">
      <c r="AT36355" s="690"/>
      <c r="AU36355" s="690"/>
    </row>
    <row r="36356" spans="46:47">
      <c r="AT36356" s="690"/>
      <c r="AU36356" s="690"/>
    </row>
    <row r="36357" spans="46:47">
      <c r="AT36357" s="690"/>
      <c r="AU36357" s="690"/>
    </row>
    <row r="36358" spans="46:47">
      <c r="AT36358" s="690"/>
      <c r="AU36358" s="690"/>
    </row>
    <row r="36359" spans="46:47">
      <c r="AT36359" s="690"/>
      <c r="AU36359" s="690"/>
    </row>
    <row r="36360" spans="46:47">
      <c r="AT36360" s="690"/>
      <c r="AU36360" s="690"/>
    </row>
    <row r="36361" spans="46:47">
      <c r="AT36361" s="690"/>
      <c r="AU36361" s="690"/>
    </row>
    <row r="36362" spans="46:47">
      <c r="AT36362" s="690"/>
      <c r="AU36362" s="690"/>
    </row>
    <row r="36363" spans="46:47">
      <c r="AT36363" s="690"/>
      <c r="AU36363" s="690"/>
    </row>
    <row r="36364" spans="46:47">
      <c r="AT36364" s="690"/>
      <c r="AU36364" s="690"/>
    </row>
    <row r="36365" spans="46:47">
      <c r="AT36365" s="690"/>
      <c r="AU36365" s="690"/>
    </row>
    <row r="36366" spans="46:47">
      <c r="AT36366" s="690"/>
      <c r="AU36366" s="690"/>
    </row>
    <row r="36367" spans="46:47">
      <c r="AT36367" s="690"/>
      <c r="AU36367" s="690"/>
    </row>
    <row r="36368" spans="46:47">
      <c r="AT36368" s="690"/>
      <c r="AU36368" s="690"/>
    </row>
    <row r="36369" spans="46:47">
      <c r="AT36369" s="690"/>
      <c r="AU36369" s="690"/>
    </row>
    <row r="36370" spans="46:47">
      <c r="AT36370" s="690"/>
      <c r="AU36370" s="690"/>
    </row>
    <row r="36371" spans="46:47">
      <c r="AT36371" s="690"/>
      <c r="AU36371" s="690"/>
    </row>
    <row r="36372" spans="46:47">
      <c r="AT36372" s="690"/>
      <c r="AU36372" s="690"/>
    </row>
    <row r="36373" spans="46:47">
      <c r="AT36373" s="690"/>
      <c r="AU36373" s="690"/>
    </row>
    <row r="36374" spans="46:47">
      <c r="AT36374" s="690"/>
      <c r="AU36374" s="690"/>
    </row>
    <row r="36375" spans="46:47">
      <c r="AT36375" s="690"/>
      <c r="AU36375" s="690"/>
    </row>
    <row r="36376" spans="46:47">
      <c r="AT36376" s="690"/>
      <c r="AU36376" s="690"/>
    </row>
    <row r="36377" spans="46:47">
      <c r="AT36377" s="690"/>
      <c r="AU36377" s="690"/>
    </row>
    <row r="36378" spans="46:47">
      <c r="AT36378" s="690"/>
      <c r="AU36378" s="690"/>
    </row>
    <row r="36379" spans="46:47">
      <c r="AT36379" s="690"/>
      <c r="AU36379" s="690"/>
    </row>
    <row r="36380" spans="46:47">
      <c r="AT36380" s="690"/>
      <c r="AU36380" s="690"/>
    </row>
    <row r="36381" spans="46:47">
      <c r="AT36381" s="690"/>
      <c r="AU36381" s="690"/>
    </row>
    <row r="36382" spans="46:47">
      <c r="AT36382" s="690"/>
      <c r="AU36382" s="690"/>
    </row>
    <row r="36383" spans="46:47">
      <c r="AT36383" s="690"/>
      <c r="AU36383" s="690"/>
    </row>
    <row r="36384" spans="46:47">
      <c r="AT36384" s="690"/>
      <c r="AU36384" s="690"/>
    </row>
    <row r="36385" spans="46:47">
      <c r="AT36385" s="690"/>
      <c r="AU36385" s="690"/>
    </row>
    <row r="36386" spans="46:47">
      <c r="AT36386" s="690"/>
      <c r="AU36386" s="690"/>
    </row>
    <row r="36387" spans="46:47">
      <c r="AT36387" s="690"/>
      <c r="AU36387" s="690"/>
    </row>
    <row r="36388" spans="46:47">
      <c r="AT36388" s="690"/>
      <c r="AU36388" s="690"/>
    </row>
    <row r="36389" spans="46:47">
      <c r="AT36389" s="690"/>
      <c r="AU36389" s="690"/>
    </row>
    <row r="36390" spans="46:47">
      <c r="AT36390" s="690"/>
      <c r="AU36390" s="690"/>
    </row>
    <row r="36391" spans="46:47">
      <c r="AT36391" s="690"/>
      <c r="AU36391" s="690"/>
    </row>
    <row r="36392" spans="46:47">
      <c r="AT36392" s="690"/>
      <c r="AU36392" s="690"/>
    </row>
    <row r="36393" spans="46:47">
      <c r="AT36393" s="690"/>
      <c r="AU36393" s="690"/>
    </row>
    <row r="36394" spans="46:47">
      <c r="AT36394" s="690"/>
      <c r="AU36394" s="690"/>
    </row>
    <row r="36395" spans="46:47">
      <c r="AT36395" s="690"/>
      <c r="AU36395" s="690"/>
    </row>
    <row r="36396" spans="46:47">
      <c r="AT36396" s="690"/>
      <c r="AU36396" s="690"/>
    </row>
    <row r="36397" spans="46:47">
      <c r="AT36397" s="690"/>
      <c r="AU36397" s="690"/>
    </row>
    <row r="36398" spans="46:47">
      <c r="AT36398" s="690"/>
      <c r="AU36398" s="690"/>
    </row>
    <row r="36399" spans="46:47">
      <c r="AT36399" s="690"/>
      <c r="AU36399" s="690"/>
    </row>
    <row r="36400" spans="46:47">
      <c r="AT36400" s="690"/>
      <c r="AU36400" s="690"/>
    </row>
    <row r="36401" spans="46:47">
      <c r="AT36401" s="690"/>
      <c r="AU36401" s="690"/>
    </row>
    <row r="36402" spans="46:47">
      <c r="AT36402" s="690"/>
      <c r="AU36402" s="690"/>
    </row>
    <row r="36403" spans="46:47">
      <c r="AT36403" s="690"/>
      <c r="AU36403" s="690"/>
    </row>
    <row r="36404" spans="46:47">
      <c r="AT36404" s="690"/>
      <c r="AU36404" s="690"/>
    </row>
    <row r="36405" spans="46:47">
      <c r="AT36405" s="690"/>
      <c r="AU36405" s="690"/>
    </row>
    <row r="36406" spans="46:47">
      <c r="AT36406" s="690"/>
      <c r="AU36406" s="690"/>
    </row>
    <row r="36407" spans="46:47">
      <c r="AT36407" s="690"/>
      <c r="AU36407" s="690"/>
    </row>
    <row r="36408" spans="46:47">
      <c r="AT36408" s="690"/>
      <c r="AU36408" s="690"/>
    </row>
    <row r="36409" spans="46:47">
      <c r="AT36409" s="690"/>
      <c r="AU36409" s="690"/>
    </row>
    <row r="36410" spans="46:47">
      <c r="AT36410" s="690"/>
      <c r="AU36410" s="690"/>
    </row>
    <row r="36411" spans="46:47">
      <c r="AT36411" s="690"/>
      <c r="AU36411" s="690"/>
    </row>
    <row r="36412" spans="46:47">
      <c r="AT36412" s="690"/>
      <c r="AU36412" s="690"/>
    </row>
    <row r="36413" spans="46:47">
      <c r="AT36413" s="690"/>
      <c r="AU36413" s="690"/>
    </row>
    <row r="36414" spans="46:47">
      <c r="AT36414" s="690"/>
      <c r="AU36414" s="690"/>
    </row>
    <row r="36415" spans="46:47">
      <c r="AT36415" s="690"/>
      <c r="AU36415" s="690"/>
    </row>
    <row r="36416" spans="46:47">
      <c r="AT36416" s="690"/>
      <c r="AU36416" s="690"/>
    </row>
    <row r="36417" spans="46:47">
      <c r="AT36417" s="690"/>
      <c r="AU36417" s="690"/>
    </row>
    <row r="36418" spans="46:47">
      <c r="AT36418" s="690"/>
      <c r="AU36418" s="690"/>
    </row>
    <row r="36419" spans="46:47">
      <c r="AT36419" s="690"/>
      <c r="AU36419" s="690"/>
    </row>
    <row r="36420" spans="46:47">
      <c r="AT36420" s="690"/>
      <c r="AU36420" s="690"/>
    </row>
    <row r="36421" spans="46:47">
      <c r="AT36421" s="690"/>
      <c r="AU36421" s="690"/>
    </row>
    <row r="36422" spans="46:47">
      <c r="AT36422" s="690"/>
      <c r="AU36422" s="690"/>
    </row>
    <row r="36423" spans="46:47">
      <c r="AT36423" s="690"/>
      <c r="AU36423" s="690"/>
    </row>
    <row r="36424" spans="46:47">
      <c r="AT36424" s="690"/>
      <c r="AU36424" s="690"/>
    </row>
    <row r="36425" spans="46:47">
      <c r="AT36425" s="690"/>
      <c r="AU36425" s="690"/>
    </row>
    <row r="36426" spans="46:47">
      <c r="AT36426" s="690"/>
      <c r="AU36426" s="690"/>
    </row>
    <row r="36427" spans="46:47">
      <c r="AT36427" s="690"/>
      <c r="AU36427" s="690"/>
    </row>
    <row r="36428" spans="46:47">
      <c r="AT36428" s="690"/>
      <c r="AU36428" s="690"/>
    </row>
    <row r="36429" spans="46:47">
      <c r="AT36429" s="690"/>
      <c r="AU36429" s="690"/>
    </row>
    <row r="36430" spans="46:47">
      <c r="AT36430" s="690"/>
      <c r="AU36430" s="690"/>
    </row>
    <row r="36431" spans="46:47">
      <c r="AT36431" s="690"/>
      <c r="AU36431" s="690"/>
    </row>
    <row r="36432" spans="46:47">
      <c r="AT36432" s="690"/>
      <c r="AU36432" s="690"/>
    </row>
    <row r="36433" spans="46:47">
      <c r="AT36433" s="690"/>
      <c r="AU36433" s="690"/>
    </row>
    <row r="36434" spans="46:47">
      <c r="AT36434" s="690"/>
      <c r="AU36434" s="690"/>
    </row>
    <row r="36435" spans="46:47">
      <c r="AT36435" s="690"/>
      <c r="AU36435" s="690"/>
    </row>
    <row r="36436" spans="46:47">
      <c r="AT36436" s="690"/>
      <c r="AU36436" s="690"/>
    </row>
    <row r="36437" spans="46:47">
      <c r="AT36437" s="690"/>
      <c r="AU36437" s="690"/>
    </row>
    <row r="36438" spans="46:47">
      <c r="AT36438" s="690"/>
      <c r="AU36438" s="690"/>
    </row>
    <row r="36439" spans="46:47">
      <c r="AT36439" s="690"/>
      <c r="AU36439" s="690"/>
    </row>
    <row r="36440" spans="46:47">
      <c r="AT36440" s="690"/>
      <c r="AU36440" s="690"/>
    </row>
    <row r="36441" spans="46:47">
      <c r="AT36441" s="690"/>
      <c r="AU36441" s="690"/>
    </row>
    <row r="36442" spans="46:47">
      <c r="AT36442" s="690"/>
      <c r="AU36442" s="690"/>
    </row>
    <row r="36443" spans="46:47">
      <c r="AT36443" s="690"/>
      <c r="AU36443" s="690"/>
    </row>
    <row r="36444" spans="46:47">
      <c r="AT36444" s="690"/>
      <c r="AU36444" s="690"/>
    </row>
    <row r="36445" spans="46:47">
      <c r="AT36445" s="690"/>
      <c r="AU36445" s="690"/>
    </row>
    <row r="36446" spans="46:47">
      <c r="AT36446" s="690"/>
      <c r="AU36446" s="690"/>
    </row>
    <row r="36447" spans="46:47">
      <c r="AT36447" s="690"/>
      <c r="AU36447" s="690"/>
    </row>
    <row r="36448" spans="46:47">
      <c r="AT36448" s="690"/>
      <c r="AU36448" s="690"/>
    </row>
    <row r="36449" spans="46:47">
      <c r="AT36449" s="690"/>
      <c r="AU36449" s="690"/>
    </row>
    <row r="36450" spans="46:47">
      <c r="AT36450" s="690"/>
      <c r="AU36450" s="690"/>
    </row>
    <row r="36451" spans="46:47">
      <c r="AT36451" s="690"/>
      <c r="AU36451" s="690"/>
    </row>
    <row r="36452" spans="46:47">
      <c r="AT36452" s="690"/>
      <c r="AU36452" s="690"/>
    </row>
    <row r="36453" spans="46:47">
      <c r="AT36453" s="690"/>
      <c r="AU36453" s="690"/>
    </row>
    <row r="36454" spans="46:47">
      <c r="AT36454" s="690"/>
      <c r="AU36454" s="690"/>
    </row>
    <row r="36455" spans="46:47">
      <c r="AT36455" s="690"/>
      <c r="AU36455" s="690"/>
    </row>
    <row r="36456" spans="46:47">
      <c r="AT36456" s="690"/>
      <c r="AU36456" s="690"/>
    </row>
    <row r="36457" spans="46:47">
      <c r="AT36457" s="690"/>
      <c r="AU36457" s="690"/>
    </row>
    <row r="36458" spans="46:47">
      <c r="AT36458" s="690"/>
      <c r="AU36458" s="690"/>
    </row>
    <row r="36459" spans="46:47">
      <c r="AT36459" s="690"/>
      <c r="AU36459" s="690"/>
    </row>
    <row r="36460" spans="46:47">
      <c r="AT36460" s="690"/>
      <c r="AU36460" s="690"/>
    </row>
    <row r="36461" spans="46:47">
      <c r="AT36461" s="690"/>
      <c r="AU36461" s="690"/>
    </row>
    <row r="36462" spans="46:47">
      <c r="AT36462" s="690"/>
      <c r="AU36462" s="690"/>
    </row>
    <row r="36463" spans="46:47">
      <c r="AT36463" s="690"/>
      <c r="AU36463" s="690"/>
    </row>
    <row r="36464" spans="46:47">
      <c r="AT36464" s="690"/>
      <c r="AU36464" s="690"/>
    </row>
    <row r="36465" spans="46:47">
      <c r="AT36465" s="690"/>
      <c r="AU36465" s="690"/>
    </row>
    <row r="36466" spans="46:47">
      <c r="AT36466" s="690"/>
      <c r="AU36466" s="690"/>
    </row>
    <row r="36467" spans="46:47">
      <c r="AT36467" s="690"/>
      <c r="AU36467" s="690"/>
    </row>
    <row r="36468" spans="46:47">
      <c r="AT36468" s="690"/>
      <c r="AU36468" s="690"/>
    </row>
    <row r="36469" spans="46:47">
      <c r="AT36469" s="690"/>
      <c r="AU36469" s="690"/>
    </row>
    <row r="36470" spans="46:47">
      <c r="AT36470" s="690"/>
      <c r="AU36470" s="690"/>
    </row>
    <row r="36471" spans="46:47">
      <c r="AT36471" s="690"/>
      <c r="AU36471" s="690"/>
    </row>
    <row r="36472" spans="46:47">
      <c r="AT36472" s="690"/>
      <c r="AU36472" s="690"/>
    </row>
    <row r="36473" spans="46:47">
      <c r="AT36473" s="690"/>
      <c r="AU36473" s="690"/>
    </row>
    <row r="36474" spans="46:47">
      <c r="AT36474" s="690"/>
      <c r="AU36474" s="690"/>
    </row>
    <row r="36475" spans="46:47">
      <c r="AT36475" s="690"/>
      <c r="AU36475" s="690"/>
    </row>
    <row r="36476" spans="46:47">
      <c r="AT36476" s="690"/>
      <c r="AU36476" s="690"/>
    </row>
    <row r="36477" spans="46:47">
      <c r="AT36477" s="690"/>
      <c r="AU36477" s="690"/>
    </row>
    <row r="36478" spans="46:47">
      <c r="AT36478" s="690"/>
      <c r="AU36478" s="690"/>
    </row>
    <row r="36479" spans="46:47">
      <c r="AT36479" s="690"/>
      <c r="AU36479" s="690"/>
    </row>
    <row r="36480" spans="46:47">
      <c r="AT36480" s="690"/>
      <c r="AU36480" s="690"/>
    </row>
    <row r="36481" spans="46:47">
      <c r="AT36481" s="690"/>
      <c r="AU36481" s="690"/>
    </row>
    <row r="36482" spans="46:47">
      <c r="AT36482" s="690"/>
      <c r="AU36482" s="690"/>
    </row>
    <row r="36483" spans="46:47">
      <c r="AT36483" s="690"/>
      <c r="AU36483" s="690"/>
    </row>
    <row r="36484" spans="46:47">
      <c r="AT36484" s="690"/>
      <c r="AU36484" s="690"/>
    </row>
    <row r="36485" spans="46:47">
      <c r="AT36485" s="690"/>
      <c r="AU36485" s="690"/>
    </row>
    <row r="36486" spans="46:47">
      <c r="AT36486" s="690"/>
      <c r="AU36486" s="690"/>
    </row>
    <row r="36487" spans="46:47">
      <c r="AT36487" s="690"/>
      <c r="AU36487" s="690"/>
    </row>
    <row r="36488" spans="46:47">
      <c r="AT36488" s="690"/>
      <c r="AU36488" s="690"/>
    </row>
    <row r="36489" spans="46:47">
      <c r="AT36489" s="690"/>
      <c r="AU36489" s="690"/>
    </row>
    <row r="36490" spans="46:47">
      <c r="AT36490" s="690"/>
      <c r="AU36490" s="690"/>
    </row>
    <row r="36491" spans="46:47">
      <c r="AT36491" s="690"/>
      <c r="AU36491" s="690"/>
    </row>
    <row r="36492" spans="46:47">
      <c r="AT36492" s="690"/>
      <c r="AU36492" s="690"/>
    </row>
    <row r="36493" spans="46:47">
      <c r="AT36493" s="690"/>
      <c r="AU36493" s="690"/>
    </row>
    <row r="36494" spans="46:47">
      <c r="AT36494" s="690"/>
      <c r="AU36494" s="690"/>
    </row>
    <row r="36495" spans="46:47">
      <c r="AT36495" s="690"/>
      <c r="AU36495" s="690"/>
    </row>
    <row r="36496" spans="46:47">
      <c r="AT36496" s="690"/>
      <c r="AU36496" s="690"/>
    </row>
    <row r="36497" spans="46:47">
      <c r="AT36497" s="690"/>
      <c r="AU36497" s="690"/>
    </row>
    <row r="36498" spans="46:47">
      <c r="AT36498" s="690"/>
      <c r="AU36498" s="690"/>
    </row>
    <row r="36499" spans="46:47">
      <c r="AT36499" s="690"/>
      <c r="AU36499" s="690"/>
    </row>
    <row r="36500" spans="46:47">
      <c r="AT36500" s="690"/>
      <c r="AU36500" s="690"/>
    </row>
    <row r="36501" spans="46:47">
      <c r="AT36501" s="690"/>
      <c r="AU36501" s="690"/>
    </row>
    <row r="36502" spans="46:47">
      <c r="AT36502" s="690"/>
      <c r="AU36502" s="690"/>
    </row>
    <row r="36503" spans="46:47">
      <c r="AT36503" s="690"/>
      <c r="AU36503" s="690"/>
    </row>
    <row r="36504" spans="46:47">
      <c r="AT36504" s="690"/>
      <c r="AU36504" s="690"/>
    </row>
    <row r="36505" spans="46:47">
      <c r="AT36505" s="690"/>
      <c r="AU36505" s="690"/>
    </row>
    <row r="36506" spans="46:47">
      <c r="AT36506" s="690"/>
      <c r="AU36506" s="690"/>
    </row>
    <row r="36507" spans="46:47">
      <c r="AT36507" s="690"/>
      <c r="AU36507" s="690"/>
    </row>
    <row r="36508" spans="46:47">
      <c r="AT36508" s="690"/>
      <c r="AU36508" s="690"/>
    </row>
    <row r="36509" spans="46:47">
      <c r="AT36509" s="690"/>
      <c r="AU36509" s="690"/>
    </row>
    <row r="36510" spans="46:47">
      <c r="AT36510" s="690"/>
      <c r="AU36510" s="690"/>
    </row>
    <row r="36511" spans="46:47">
      <c r="AT36511" s="690"/>
      <c r="AU36511" s="690"/>
    </row>
    <row r="36512" spans="46:47">
      <c r="AT36512" s="690"/>
      <c r="AU36512" s="690"/>
    </row>
    <row r="36513" spans="46:47">
      <c r="AT36513" s="690"/>
      <c r="AU36513" s="690"/>
    </row>
    <row r="36514" spans="46:47">
      <c r="AT36514" s="690"/>
      <c r="AU36514" s="690"/>
    </row>
    <row r="36515" spans="46:47">
      <c r="AT36515" s="690"/>
      <c r="AU36515" s="690"/>
    </row>
    <row r="36516" spans="46:47">
      <c r="AT36516" s="690"/>
      <c r="AU36516" s="690"/>
    </row>
    <row r="36517" spans="46:47">
      <c r="AT36517" s="690"/>
      <c r="AU36517" s="690"/>
    </row>
    <row r="36518" spans="46:47">
      <c r="AT36518" s="690"/>
      <c r="AU36518" s="690"/>
    </row>
    <row r="36519" spans="46:47">
      <c r="AT36519" s="690"/>
      <c r="AU36519" s="690"/>
    </row>
    <row r="36520" spans="46:47">
      <c r="AT36520" s="690"/>
      <c r="AU36520" s="690"/>
    </row>
    <row r="36521" spans="46:47">
      <c r="AT36521" s="690"/>
      <c r="AU36521" s="690"/>
    </row>
    <row r="36522" spans="46:47">
      <c r="AT36522" s="690"/>
      <c r="AU36522" s="690"/>
    </row>
    <row r="36523" spans="46:47">
      <c r="AT36523" s="690"/>
      <c r="AU36523" s="690"/>
    </row>
    <row r="36524" spans="46:47">
      <c r="AT36524" s="690"/>
      <c r="AU36524" s="690"/>
    </row>
    <row r="36525" spans="46:47">
      <c r="AT36525" s="690"/>
      <c r="AU36525" s="690"/>
    </row>
    <row r="36526" spans="46:47">
      <c r="AT36526" s="690"/>
      <c r="AU36526" s="690"/>
    </row>
    <row r="36527" spans="46:47">
      <c r="AT36527" s="690"/>
      <c r="AU36527" s="690"/>
    </row>
    <row r="36528" spans="46:47">
      <c r="AT36528" s="690"/>
      <c r="AU36528" s="690"/>
    </row>
    <row r="36529" spans="46:47">
      <c r="AT36529" s="690"/>
      <c r="AU36529" s="690"/>
    </row>
    <row r="36530" spans="46:47">
      <c r="AT36530" s="690"/>
      <c r="AU36530" s="690"/>
    </row>
    <row r="36531" spans="46:47">
      <c r="AT36531" s="690"/>
      <c r="AU36531" s="690"/>
    </row>
    <row r="36532" spans="46:47">
      <c r="AT36532" s="690"/>
      <c r="AU36532" s="690"/>
    </row>
    <row r="36533" spans="46:47">
      <c r="AT36533" s="690"/>
      <c r="AU36533" s="690"/>
    </row>
    <row r="36534" spans="46:47">
      <c r="AT36534" s="690"/>
      <c r="AU36534" s="690"/>
    </row>
    <row r="36535" spans="46:47">
      <c r="AT36535" s="690"/>
      <c r="AU36535" s="690"/>
    </row>
    <row r="36536" spans="46:47">
      <c r="AT36536" s="690"/>
      <c r="AU36536" s="690"/>
    </row>
    <row r="36537" spans="46:47">
      <c r="AT36537" s="690"/>
      <c r="AU36537" s="690"/>
    </row>
    <row r="36538" spans="46:47">
      <c r="AT36538" s="690"/>
      <c r="AU36538" s="690"/>
    </row>
    <row r="36539" spans="46:47">
      <c r="AT36539" s="690"/>
      <c r="AU36539" s="690"/>
    </row>
    <row r="36540" spans="46:47">
      <c r="AT36540" s="690"/>
      <c r="AU36540" s="690"/>
    </row>
    <row r="36541" spans="46:47">
      <c r="AT36541" s="690"/>
      <c r="AU36541" s="690"/>
    </row>
    <row r="36542" spans="46:47">
      <c r="AT36542" s="690"/>
      <c r="AU36542" s="690"/>
    </row>
    <row r="36543" spans="46:47">
      <c r="AT36543" s="690"/>
      <c r="AU36543" s="690"/>
    </row>
    <row r="36544" spans="46:47">
      <c r="AT36544" s="690"/>
      <c r="AU36544" s="690"/>
    </row>
    <row r="36545" spans="46:47">
      <c r="AT36545" s="690"/>
      <c r="AU36545" s="690"/>
    </row>
    <row r="36546" spans="46:47">
      <c r="AT36546" s="690"/>
      <c r="AU36546" s="690"/>
    </row>
    <row r="36547" spans="46:47">
      <c r="AT36547" s="690"/>
      <c r="AU36547" s="690"/>
    </row>
    <row r="36548" spans="46:47">
      <c r="AT36548" s="690"/>
      <c r="AU36548" s="690"/>
    </row>
    <row r="36549" spans="46:47">
      <c r="AT36549" s="690"/>
      <c r="AU36549" s="690"/>
    </row>
    <row r="36550" spans="46:47">
      <c r="AT36550" s="690"/>
      <c r="AU36550" s="690"/>
    </row>
    <row r="36551" spans="46:47">
      <c r="AT36551" s="690"/>
      <c r="AU36551" s="690"/>
    </row>
    <row r="36552" spans="46:47">
      <c r="AT36552" s="690"/>
      <c r="AU36552" s="690"/>
    </row>
    <row r="36553" spans="46:47">
      <c r="AT36553" s="690"/>
      <c r="AU36553" s="690"/>
    </row>
    <row r="36554" spans="46:47">
      <c r="AT36554" s="690"/>
      <c r="AU36554" s="690"/>
    </row>
    <row r="36555" spans="46:47">
      <c r="AT36555" s="690"/>
      <c r="AU36555" s="690"/>
    </row>
    <row r="36556" spans="46:47">
      <c r="AT36556" s="690"/>
      <c r="AU36556" s="690"/>
    </row>
    <row r="36557" spans="46:47">
      <c r="AT36557" s="690"/>
      <c r="AU36557" s="690"/>
    </row>
    <row r="36558" spans="46:47">
      <c r="AT36558" s="690"/>
      <c r="AU36558" s="690"/>
    </row>
    <row r="36559" spans="46:47">
      <c r="AT36559" s="690"/>
      <c r="AU36559" s="690"/>
    </row>
    <row r="36560" spans="46:47">
      <c r="AT36560" s="690"/>
      <c r="AU36560" s="690"/>
    </row>
    <row r="36561" spans="46:47">
      <c r="AT36561" s="690"/>
      <c r="AU36561" s="690"/>
    </row>
    <row r="36562" spans="46:47">
      <c r="AT36562" s="690"/>
      <c r="AU36562" s="690"/>
    </row>
    <row r="36563" spans="46:47">
      <c r="AT36563" s="690"/>
      <c r="AU36563" s="690"/>
    </row>
    <row r="36564" spans="46:47">
      <c r="AT36564" s="690"/>
      <c r="AU36564" s="690"/>
    </row>
    <row r="36565" spans="46:47">
      <c r="AT36565" s="690"/>
      <c r="AU36565" s="690"/>
    </row>
    <row r="36566" spans="46:47">
      <c r="AT36566" s="690"/>
      <c r="AU36566" s="690"/>
    </row>
    <row r="36567" spans="46:47">
      <c r="AT36567" s="690"/>
      <c r="AU36567" s="690"/>
    </row>
    <row r="36568" spans="46:47">
      <c r="AT36568" s="690"/>
      <c r="AU36568" s="690"/>
    </row>
    <row r="36569" spans="46:47">
      <c r="AT36569" s="690"/>
      <c r="AU36569" s="690"/>
    </row>
    <row r="36570" spans="46:47">
      <c r="AT36570" s="690"/>
      <c r="AU36570" s="690"/>
    </row>
    <row r="36571" spans="46:47">
      <c r="AT36571" s="690"/>
      <c r="AU36571" s="690"/>
    </row>
    <row r="36572" spans="46:47">
      <c r="AT36572" s="690"/>
      <c r="AU36572" s="690"/>
    </row>
    <row r="36573" spans="46:47">
      <c r="AT36573" s="690"/>
      <c r="AU36573" s="690"/>
    </row>
    <row r="36574" spans="46:47">
      <c r="AT36574" s="690"/>
      <c r="AU36574" s="690"/>
    </row>
    <row r="36575" spans="46:47">
      <c r="AT36575" s="690"/>
      <c r="AU36575" s="690"/>
    </row>
    <row r="36576" spans="46:47">
      <c r="AT36576" s="690"/>
      <c r="AU36576" s="690"/>
    </row>
    <row r="36577" spans="46:47">
      <c r="AT36577" s="690"/>
      <c r="AU36577" s="690"/>
    </row>
    <row r="36578" spans="46:47">
      <c r="AT36578" s="690"/>
      <c r="AU36578" s="690"/>
    </row>
    <row r="36579" spans="46:47">
      <c r="AT36579" s="690"/>
      <c r="AU36579" s="690"/>
    </row>
    <row r="36580" spans="46:47">
      <c r="AT36580" s="690"/>
      <c r="AU36580" s="690"/>
    </row>
    <row r="36581" spans="46:47">
      <c r="AT36581" s="690"/>
      <c r="AU36581" s="690"/>
    </row>
    <row r="36582" spans="46:47">
      <c r="AT36582" s="690"/>
      <c r="AU36582" s="690"/>
    </row>
    <row r="36583" spans="46:47">
      <c r="AT36583" s="690"/>
      <c r="AU36583" s="690"/>
    </row>
    <row r="36584" spans="46:47">
      <c r="AT36584" s="690"/>
      <c r="AU36584" s="690"/>
    </row>
    <row r="36585" spans="46:47">
      <c r="AT36585" s="690"/>
      <c r="AU36585" s="690"/>
    </row>
    <row r="36586" spans="46:47">
      <c r="AT36586" s="690"/>
      <c r="AU36586" s="690"/>
    </row>
    <row r="36587" spans="46:47">
      <c r="AT36587" s="690"/>
      <c r="AU36587" s="690"/>
    </row>
    <row r="36588" spans="46:47">
      <c r="AT36588" s="690"/>
      <c r="AU36588" s="690"/>
    </row>
    <row r="36589" spans="46:47">
      <c r="AT36589" s="690"/>
      <c r="AU36589" s="690"/>
    </row>
    <row r="36590" spans="46:47">
      <c r="AT36590" s="690"/>
      <c r="AU36590" s="690"/>
    </row>
    <row r="36591" spans="46:47">
      <c r="AT36591" s="690"/>
      <c r="AU36591" s="690"/>
    </row>
    <row r="36592" spans="46:47">
      <c r="AT36592" s="690"/>
      <c r="AU36592" s="690"/>
    </row>
    <row r="36593" spans="46:47">
      <c r="AT36593" s="690"/>
      <c r="AU36593" s="690"/>
    </row>
    <row r="36594" spans="46:47">
      <c r="AT36594" s="690"/>
      <c r="AU36594" s="690"/>
    </row>
    <row r="36595" spans="46:47">
      <c r="AT36595" s="690"/>
      <c r="AU36595" s="690"/>
    </row>
    <row r="36596" spans="46:47">
      <c r="AT36596" s="690"/>
      <c r="AU36596" s="690"/>
    </row>
    <row r="36597" spans="46:47">
      <c r="AT36597" s="690"/>
      <c r="AU36597" s="690"/>
    </row>
    <row r="36598" spans="46:47">
      <c r="AT36598" s="690"/>
      <c r="AU36598" s="690"/>
    </row>
    <row r="36599" spans="46:47">
      <c r="AT36599" s="690"/>
      <c r="AU36599" s="690"/>
    </row>
    <row r="36600" spans="46:47">
      <c r="AT36600" s="690"/>
      <c r="AU36600" s="690"/>
    </row>
    <row r="36601" spans="46:47">
      <c r="AT36601" s="690"/>
      <c r="AU36601" s="690"/>
    </row>
    <row r="36602" spans="46:47">
      <c r="AT36602" s="690"/>
      <c r="AU36602" s="690"/>
    </row>
    <row r="36603" spans="46:47">
      <c r="AT36603" s="690"/>
      <c r="AU36603" s="690"/>
    </row>
    <row r="36604" spans="46:47">
      <c r="AT36604" s="690"/>
      <c r="AU36604" s="690"/>
    </row>
    <row r="36605" spans="46:47">
      <c r="AT36605" s="690"/>
      <c r="AU36605" s="690"/>
    </row>
    <row r="36606" spans="46:47">
      <c r="AT36606" s="690"/>
      <c r="AU36606" s="690"/>
    </row>
    <row r="36607" spans="46:47">
      <c r="AT36607" s="690"/>
      <c r="AU36607" s="690"/>
    </row>
    <row r="36608" spans="46:47">
      <c r="AT36608" s="690"/>
      <c r="AU36608" s="690"/>
    </row>
    <row r="36609" spans="46:47">
      <c r="AT36609" s="690"/>
      <c r="AU36609" s="690"/>
    </row>
    <row r="36610" spans="46:47">
      <c r="AT36610" s="690"/>
      <c r="AU36610" s="690"/>
    </row>
    <row r="36611" spans="46:47">
      <c r="AT36611" s="690"/>
      <c r="AU36611" s="690"/>
    </row>
    <row r="36612" spans="46:47">
      <c r="AT36612" s="690"/>
      <c r="AU36612" s="690"/>
    </row>
    <row r="36613" spans="46:47">
      <c r="AT36613" s="690"/>
      <c r="AU36613" s="690"/>
    </row>
    <row r="36614" spans="46:47">
      <c r="AT36614" s="690"/>
      <c r="AU36614" s="690"/>
    </row>
    <row r="36615" spans="46:47">
      <c r="AT36615" s="690"/>
      <c r="AU36615" s="690"/>
    </row>
    <row r="36616" spans="46:47">
      <c r="AT36616" s="690"/>
      <c r="AU36616" s="690"/>
    </row>
    <row r="36617" spans="46:47">
      <c r="AT36617" s="690"/>
      <c r="AU36617" s="690"/>
    </row>
    <row r="36618" spans="46:47">
      <c r="AT36618" s="690"/>
      <c r="AU36618" s="690"/>
    </row>
    <row r="36619" spans="46:47">
      <c r="AT36619" s="690"/>
      <c r="AU36619" s="690"/>
    </row>
    <row r="36620" spans="46:47">
      <c r="AT36620" s="690"/>
      <c r="AU36620" s="690"/>
    </row>
    <row r="36621" spans="46:47">
      <c r="AT36621" s="690"/>
      <c r="AU36621" s="690"/>
    </row>
    <row r="36622" spans="46:47">
      <c r="AT36622" s="690"/>
      <c r="AU36622" s="690"/>
    </row>
    <row r="36623" spans="46:47">
      <c r="AT36623" s="690"/>
      <c r="AU36623" s="690"/>
    </row>
    <row r="36624" spans="46:47">
      <c r="AT36624" s="690"/>
      <c r="AU36624" s="690"/>
    </row>
    <row r="36625" spans="46:47">
      <c r="AT36625" s="690"/>
      <c r="AU36625" s="690"/>
    </row>
    <row r="36626" spans="46:47">
      <c r="AT36626" s="690"/>
      <c r="AU36626" s="690"/>
    </row>
    <row r="36627" spans="46:47">
      <c r="AT36627" s="690"/>
      <c r="AU36627" s="690"/>
    </row>
    <row r="36628" spans="46:47">
      <c r="AT36628" s="690"/>
      <c r="AU36628" s="690"/>
    </row>
    <row r="36629" spans="46:47">
      <c r="AT36629" s="690"/>
      <c r="AU36629" s="690"/>
    </row>
    <row r="36630" spans="46:47">
      <c r="AT36630" s="690"/>
      <c r="AU36630" s="690"/>
    </row>
    <row r="36631" spans="46:47">
      <c r="AT36631" s="690"/>
      <c r="AU36631" s="690"/>
    </row>
    <row r="36632" spans="46:47">
      <c r="AT36632" s="690"/>
      <c r="AU36632" s="690"/>
    </row>
    <row r="36633" spans="46:47">
      <c r="AT36633" s="690"/>
      <c r="AU36633" s="690"/>
    </row>
    <row r="36634" spans="46:47">
      <c r="AT36634" s="690"/>
      <c r="AU36634" s="690"/>
    </row>
    <row r="36635" spans="46:47">
      <c r="AT36635" s="690"/>
      <c r="AU36635" s="690"/>
    </row>
    <row r="36636" spans="46:47">
      <c r="AT36636" s="690"/>
      <c r="AU36636" s="690"/>
    </row>
    <row r="36637" spans="46:47">
      <c r="AT36637" s="690"/>
      <c r="AU36637" s="690"/>
    </row>
    <row r="36638" spans="46:47">
      <c r="AT36638" s="690"/>
      <c r="AU36638" s="690"/>
    </row>
    <row r="36639" spans="46:47">
      <c r="AT36639" s="690"/>
      <c r="AU36639" s="690"/>
    </row>
    <row r="36640" spans="46:47">
      <c r="AT36640" s="690"/>
      <c r="AU36640" s="690"/>
    </row>
    <row r="36641" spans="46:47">
      <c r="AT36641" s="690"/>
      <c r="AU36641" s="690"/>
    </row>
    <row r="36642" spans="46:47">
      <c r="AT36642" s="690"/>
      <c r="AU36642" s="690"/>
    </row>
    <row r="36643" spans="46:47">
      <c r="AT36643" s="690"/>
      <c r="AU36643" s="690"/>
    </row>
    <row r="36644" spans="46:47">
      <c r="AT36644" s="690"/>
      <c r="AU36644" s="690"/>
    </row>
    <row r="36645" spans="46:47">
      <c r="AT36645" s="690"/>
      <c r="AU36645" s="690"/>
    </row>
    <row r="36646" spans="46:47">
      <c r="AT36646" s="690"/>
      <c r="AU36646" s="690"/>
    </row>
    <row r="36647" spans="46:47">
      <c r="AT36647" s="690"/>
      <c r="AU36647" s="690"/>
    </row>
    <row r="36648" spans="46:47">
      <c r="AT36648" s="690"/>
      <c r="AU36648" s="690"/>
    </row>
    <row r="36649" spans="46:47">
      <c r="AT36649" s="690"/>
      <c r="AU36649" s="690"/>
    </row>
    <row r="36650" spans="46:47">
      <c r="AT36650" s="690"/>
      <c r="AU36650" s="690"/>
    </row>
    <row r="36651" spans="46:47">
      <c r="AT36651" s="690"/>
      <c r="AU36651" s="690"/>
    </row>
    <row r="36652" spans="46:47">
      <c r="AT36652" s="690"/>
      <c r="AU36652" s="690"/>
    </row>
    <row r="36653" spans="46:47">
      <c r="AT36653" s="690"/>
      <c r="AU36653" s="690"/>
    </row>
    <row r="36654" spans="46:47">
      <c r="AT36654" s="690"/>
      <c r="AU36654" s="690"/>
    </row>
    <row r="36655" spans="46:47">
      <c r="AT36655" s="690"/>
      <c r="AU36655" s="690"/>
    </row>
    <row r="36656" spans="46:47">
      <c r="AT36656" s="690"/>
      <c r="AU36656" s="690"/>
    </row>
    <row r="36657" spans="46:47">
      <c r="AT36657" s="690"/>
      <c r="AU36657" s="690"/>
    </row>
    <row r="36658" spans="46:47">
      <c r="AT36658" s="690"/>
      <c r="AU36658" s="690"/>
    </row>
    <row r="36659" spans="46:47">
      <c r="AT36659" s="690"/>
      <c r="AU36659" s="690"/>
    </row>
    <row r="36660" spans="46:47">
      <c r="AT36660" s="690"/>
      <c r="AU36660" s="690"/>
    </row>
    <row r="36661" spans="46:47">
      <c r="AT36661" s="690"/>
      <c r="AU36661" s="690"/>
    </row>
    <row r="36662" spans="46:47">
      <c r="AT36662" s="690"/>
      <c r="AU36662" s="690"/>
    </row>
    <row r="36663" spans="46:47">
      <c r="AT36663" s="690"/>
      <c r="AU36663" s="690"/>
    </row>
    <row r="36664" spans="46:47">
      <c r="AT36664" s="690"/>
      <c r="AU36664" s="690"/>
    </row>
    <row r="36665" spans="46:47">
      <c r="AT36665" s="690"/>
      <c r="AU36665" s="690"/>
    </row>
    <row r="36666" spans="46:47">
      <c r="AT36666" s="690"/>
      <c r="AU36666" s="690"/>
    </row>
    <row r="36667" spans="46:47">
      <c r="AT36667" s="690"/>
      <c r="AU36667" s="690"/>
    </row>
    <row r="36668" spans="46:47">
      <c r="AT36668" s="690"/>
      <c r="AU36668" s="690"/>
    </row>
    <row r="36669" spans="46:47">
      <c r="AT36669" s="690"/>
      <c r="AU36669" s="690"/>
    </row>
    <row r="36670" spans="46:47">
      <c r="AT36670" s="690"/>
      <c r="AU36670" s="690"/>
    </row>
    <row r="36671" spans="46:47">
      <c r="AT36671" s="690"/>
      <c r="AU36671" s="690"/>
    </row>
    <row r="36672" spans="46:47">
      <c r="AT36672" s="690"/>
      <c r="AU36672" s="690"/>
    </row>
    <row r="36673" spans="46:47">
      <c r="AT36673" s="690"/>
      <c r="AU36673" s="690"/>
    </row>
    <row r="36674" spans="46:47">
      <c r="AT36674" s="690"/>
      <c r="AU36674" s="690"/>
    </row>
    <row r="36675" spans="46:47">
      <c r="AT36675" s="690"/>
      <c r="AU36675" s="690"/>
    </row>
    <row r="36676" spans="46:47">
      <c r="AT36676" s="690"/>
      <c r="AU36676" s="690"/>
    </row>
    <row r="36677" spans="46:47">
      <c r="AT36677" s="690"/>
      <c r="AU36677" s="690"/>
    </row>
    <row r="36678" spans="46:47">
      <c r="AT36678" s="690"/>
      <c r="AU36678" s="690"/>
    </row>
    <row r="36679" spans="46:47">
      <c r="AT36679" s="690"/>
      <c r="AU36679" s="690"/>
    </row>
    <row r="36680" spans="46:47">
      <c r="AT36680" s="690"/>
      <c r="AU36680" s="690"/>
    </row>
    <row r="36681" spans="46:47">
      <c r="AT36681" s="690"/>
      <c r="AU36681" s="690"/>
    </row>
    <row r="36682" spans="46:47">
      <c r="AT36682" s="690"/>
      <c r="AU36682" s="690"/>
    </row>
    <row r="36683" spans="46:47">
      <c r="AT36683" s="690"/>
      <c r="AU36683" s="690"/>
    </row>
    <row r="36684" spans="46:47">
      <c r="AT36684" s="690"/>
      <c r="AU36684" s="690"/>
    </row>
    <row r="36685" spans="46:47">
      <c r="AT36685" s="690"/>
      <c r="AU36685" s="690"/>
    </row>
    <row r="36686" spans="46:47">
      <c r="AT36686" s="690"/>
      <c r="AU36686" s="690"/>
    </row>
    <row r="36687" spans="46:47">
      <c r="AT36687" s="690"/>
      <c r="AU36687" s="690"/>
    </row>
    <row r="36688" spans="46:47">
      <c r="AT36688" s="690"/>
      <c r="AU36688" s="690"/>
    </row>
    <row r="36689" spans="46:47">
      <c r="AT36689" s="690"/>
      <c r="AU36689" s="690"/>
    </row>
    <row r="36690" spans="46:47">
      <c r="AT36690" s="690"/>
      <c r="AU36690" s="690"/>
    </row>
    <row r="36691" spans="46:47">
      <c r="AT36691" s="690"/>
      <c r="AU36691" s="690"/>
    </row>
    <row r="36692" spans="46:47">
      <c r="AT36692" s="690"/>
      <c r="AU36692" s="690"/>
    </row>
    <row r="36693" spans="46:47">
      <c r="AT36693" s="690"/>
      <c r="AU36693" s="690"/>
    </row>
    <row r="36694" spans="46:47">
      <c r="AT36694" s="690"/>
      <c r="AU36694" s="690"/>
    </row>
    <row r="36695" spans="46:47">
      <c r="AT36695" s="690"/>
      <c r="AU36695" s="690"/>
    </row>
    <row r="36696" spans="46:47">
      <c r="AT36696" s="690"/>
      <c r="AU36696" s="690"/>
    </row>
    <row r="36697" spans="46:47">
      <c r="AT36697" s="690"/>
      <c r="AU36697" s="690"/>
    </row>
    <row r="36698" spans="46:47">
      <c r="AT36698" s="690"/>
      <c r="AU36698" s="690"/>
    </row>
    <row r="36699" spans="46:47">
      <c r="AT36699" s="690"/>
      <c r="AU36699" s="690"/>
    </row>
    <row r="36700" spans="46:47">
      <c r="AT36700" s="690"/>
      <c r="AU36700" s="690"/>
    </row>
    <row r="36701" spans="46:47">
      <c r="AT36701" s="690"/>
      <c r="AU36701" s="690"/>
    </row>
    <row r="36702" spans="46:47">
      <c r="AT36702" s="690"/>
      <c r="AU36702" s="690"/>
    </row>
    <row r="36703" spans="46:47">
      <c r="AT36703" s="690"/>
      <c r="AU36703" s="690"/>
    </row>
    <row r="36704" spans="46:47">
      <c r="AT36704" s="690"/>
      <c r="AU36704" s="690"/>
    </row>
    <row r="36705" spans="46:47">
      <c r="AT36705" s="690"/>
      <c r="AU36705" s="690"/>
    </row>
    <row r="36706" spans="46:47">
      <c r="AT36706" s="690"/>
      <c r="AU36706" s="690"/>
    </row>
    <row r="36707" spans="46:47">
      <c r="AT36707" s="690"/>
      <c r="AU36707" s="690"/>
    </row>
    <row r="36708" spans="46:47">
      <c r="AT36708" s="690"/>
      <c r="AU36708" s="690"/>
    </row>
    <row r="36709" spans="46:47">
      <c r="AT36709" s="690"/>
      <c r="AU36709" s="690"/>
    </row>
    <row r="36710" spans="46:47">
      <c r="AT36710" s="690"/>
      <c r="AU36710" s="690"/>
    </row>
    <row r="36711" spans="46:47">
      <c r="AT36711" s="690"/>
      <c r="AU36711" s="690"/>
    </row>
    <row r="36712" spans="46:47">
      <c r="AT36712" s="690"/>
      <c r="AU36712" s="690"/>
    </row>
    <row r="36713" spans="46:47">
      <c r="AT36713" s="690"/>
      <c r="AU36713" s="690"/>
    </row>
    <row r="36714" spans="46:47">
      <c r="AT36714" s="690"/>
      <c r="AU36714" s="690"/>
    </row>
    <row r="36715" spans="46:47">
      <c r="AT36715" s="690"/>
      <c r="AU36715" s="690"/>
    </row>
    <row r="36716" spans="46:47">
      <c r="AT36716" s="690"/>
      <c r="AU36716" s="690"/>
    </row>
    <row r="36717" spans="46:47">
      <c r="AT36717" s="690"/>
      <c r="AU36717" s="690"/>
    </row>
    <row r="36718" spans="46:47">
      <c r="AT36718" s="690"/>
      <c r="AU36718" s="690"/>
    </row>
    <row r="36719" spans="46:47">
      <c r="AT36719" s="690"/>
      <c r="AU36719" s="690"/>
    </row>
    <row r="36720" spans="46:47">
      <c r="AT36720" s="690"/>
      <c r="AU36720" s="690"/>
    </row>
    <row r="36721" spans="46:47">
      <c r="AT36721" s="690"/>
      <c r="AU36721" s="690"/>
    </row>
    <row r="36722" spans="46:47">
      <c r="AT36722" s="690"/>
      <c r="AU36722" s="690"/>
    </row>
    <row r="36723" spans="46:47">
      <c r="AT36723" s="690"/>
      <c r="AU36723" s="690"/>
    </row>
    <row r="36724" spans="46:47">
      <c r="AT36724" s="690"/>
      <c r="AU36724" s="690"/>
    </row>
    <row r="36725" spans="46:47">
      <c r="AT36725" s="690"/>
      <c r="AU36725" s="690"/>
    </row>
    <row r="36726" spans="46:47">
      <c r="AT36726" s="690"/>
      <c r="AU36726" s="690"/>
    </row>
    <row r="36727" spans="46:47">
      <c r="AT36727" s="690"/>
      <c r="AU36727" s="690"/>
    </row>
    <row r="36728" spans="46:47">
      <c r="AT36728" s="690"/>
      <c r="AU36728" s="690"/>
    </row>
    <row r="36729" spans="46:47">
      <c r="AT36729" s="690"/>
      <c r="AU36729" s="690"/>
    </row>
    <row r="36730" spans="46:47">
      <c r="AT36730" s="690"/>
      <c r="AU36730" s="690"/>
    </row>
    <row r="36731" spans="46:47">
      <c r="AT36731" s="690"/>
      <c r="AU36731" s="690"/>
    </row>
    <row r="36732" spans="46:47">
      <c r="AT36732" s="690"/>
      <c r="AU36732" s="690"/>
    </row>
    <row r="36733" spans="46:47">
      <c r="AT36733" s="690"/>
      <c r="AU36733" s="690"/>
    </row>
    <row r="36734" spans="46:47">
      <c r="AT36734" s="690"/>
      <c r="AU36734" s="690"/>
    </row>
    <row r="36735" spans="46:47">
      <c r="AT36735" s="690"/>
      <c r="AU36735" s="690"/>
    </row>
    <row r="36736" spans="46:47">
      <c r="AT36736" s="690"/>
      <c r="AU36736" s="690"/>
    </row>
    <row r="36737" spans="46:47">
      <c r="AT36737" s="690"/>
      <c r="AU36737" s="690"/>
    </row>
    <row r="36738" spans="46:47">
      <c r="AT36738" s="690"/>
      <c r="AU36738" s="690"/>
    </row>
    <row r="36739" spans="46:47">
      <c r="AT36739" s="690"/>
      <c r="AU36739" s="690"/>
    </row>
    <row r="36740" spans="46:47">
      <c r="AT36740" s="690"/>
      <c r="AU36740" s="690"/>
    </row>
    <row r="36741" spans="46:47">
      <c r="AT36741" s="690"/>
      <c r="AU36741" s="690"/>
    </row>
    <row r="36742" spans="46:47">
      <c r="AT36742" s="690"/>
      <c r="AU36742" s="690"/>
    </row>
    <row r="36743" spans="46:47">
      <c r="AT36743" s="690"/>
      <c r="AU36743" s="690"/>
    </row>
    <row r="36744" spans="46:47">
      <c r="AT36744" s="690"/>
      <c r="AU36744" s="690"/>
    </row>
    <row r="36745" spans="46:47">
      <c r="AT36745" s="690"/>
      <c r="AU36745" s="690"/>
    </row>
    <row r="36746" spans="46:47">
      <c r="AT36746" s="690"/>
      <c r="AU36746" s="690"/>
    </row>
    <row r="36747" spans="46:47">
      <c r="AT36747" s="690"/>
      <c r="AU36747" s="690"/>
    </row>
    <row r="36748" spans="46:47">
      <c r="AT36748" s="690"/>
      <c r="AU36748" s="690"/>
    </row>
    <row r="36749" spans="46:47">
      <c r="AT36749" s="690"/>
      <c r="AU36749" s="690"/>
    </row>
    <row r="36750" spans="46:47">
      <c r="AT36750" s="690"/>
      <c r="AU36750" s="690"/>
    </row>
    <row r="36751" spans="46:47">
      <c r="AT36751" s="690"/>
      <c r="AU36751" s="690"/>
    </row>
    <row r="36752" spans="46:47">
      <c r="AT36752" s="690"/>
      <c r="AU36752" s="690"/>
    </row>
    <row r="36753" spans="46:47">
      <c r="AT36753" s="690"/>
      <c r="AU36753" s="690"/>
    </row>
    <row r="36754" spans="46:47">
      <c r="AT36754" s="690"/>
      <c r="AU36754" s="690"/>
    </row>
    <row r="36755" spans="46:47">
      <c r="AT36755" s="690"/>
      <c r="AU36755" s="690"/>
    </row>
    <row r="36756" spans="46:47">
      <c r="AT36756" s="690"/>
      <c r="AU36756" s="690"/>
    </row>
    <row r="36757" spans="46:47">
      <c r="AT36757" s="690"/>
      <c r="AU36757" s="690"/>
    </row>
    <row r="36758" spans="46:47">
      <c r="AT36758" s="690"/>
      <c r="AU36758" s="690"/>
    </row>
    <row r="36759" spans="46:47">
      <c r="AT36759" s="690"/>
      <c r="AU36759" s="690"/>
    </row>
    <row r="36760" spans="46:47">
      <c r="AT36760" s="690"/>
      <c r="AU36760" s="690"/>
    </row>
    <row r="36761" spans="46:47">
      <c r="AT36761" s="690"/>
      <c r="AU36761" s="690"/>
    </row>
    <row r="36762" spans="46:47">
      <c r="AT36762" s="690"/>
      <c r="AU36762" s="690"/>
    </row>
    <row r="36763" spans="46:47">
      <c r="AT36763" s="690"/>
      <c r="AU36763" s="690"/>
    </row>
    <row r="36764" spans="46:47">
      <c r="AT36764" s="690"/>
      <c r="AU36764" s="690"/>
    </row>
    <row r="36765" spans="46:47">
      <c r="AT36765" s="690"/>
      <c r="AU36765" s="690"/>
    </row>
    <row r="36766" spans="46:47">
      <c r="AT36766" s="690"/>
      <c r="AU36766" s="690"/>
    </row>
    <row r="36767" spans="46:47">
      <c r="AT36767" s="690"/>
      <c r="AU36767" s="690"/>
    </row>
    <row r="36768" spans="46:47">
      <c r="AT36768" s="690"/>
      <c r="AU36768" s="690"/>
    </row>
    <row r="36769" spans="46:47">
      <c r="AT36769" s="690"/>
      <c r="AU36769" s="690"/>
    </row>
    <row r="36770" spans="46:47">
      <c r="AT36770" s="690"/>
      <c r="AU36770" s="690"/>
    </row>
    <row r="36771" spans="46:47">
      <c r="AT36771" s="690"/>
      <c r="AU36771" s="690"/>
    </row>
    <row r="36772" spans="46:47">
      <c r="AT36772" s="690"/>
      <c r="AU36772" s="690"/>
    </row>
    <row r="36773" spans="46:47">
      <c r="AT36773" s="690"/>
      <c r="AU36773" s="690"/>
    </row>
    <row r="36774" spans="46:47">
      <c r="AT36774" s="690"/>
      <c r="AU36774" s="690"/>
    </row>
    <row r="36775" spans="46:47">
      <c r="AT36775" s="690"/>
      <c r="AU36775" s="690"/>
    </row>
    <row r="36776" spans="46:47">
      <c r="AT36776" s="690"/>
      <c r="AU36776" s="690"/>
    </row>
    <row r="36777" spans="46:47">
      <c r="AT36777" s="690"/>
      <c r="AU36777" s="690"/>
    </row>
    <row r="36778" spans="46:47">
      <c r="AT36778" s="690"/>
      <c r="AU36778" s="690"/>
    </row>
    <row r="36779" spans="46:47">
      <c r="AT36779" s="690"/>
      <c r="AU36779" s="690"/>
    </row>
    <row r="36780" spans="46:47">
      <c r="AT36780" s="690"/>
      <c r="AU36780" s="690"/>
    </row>
    <row r="36781" spans="46:47">
      <c r="AT36781" s="690"/>
      <c r="AU36781" s="690"/>
    </row>
    <row r="36782" spans="46:47">
      <c r="AT36782" s="690"/>
      <c r="AU36782" s="690"/>
    </row>
    <row r="36783" spans="46:47">
      <c r="AT36783" s="690"/>
      <c r="AU36783" s="690"/>
    </row>
    <row r="36784" spans="46:47">
      <c r="AT36784" s="690"/>
      <c r="AU36784" s="690"/>
    </row>
    <row r="36785" spans="46:47">
      <c r="AT36785" s="690"/>
      <c r="AU36785" s="690"/>
    </row>
    <row r="36786" spans="46:47">
      <c r="AT36786" s="690"/>
      <c r="AU36786" s="690"/>
    </row>
    <row r="36787" spans="46:47">
      <c r="AT36787" s="690"/>
      <c r="AU36787" s="690"/>
    </row>
    <row r="36788" spans="46:47">
      <c r="AT36788" s="690"/>
      <c r="AU36788" s="690"/>
    </row>
    <row r="36789" spans="46:47">
      <c r="AT36789" s="690"/>
      <c r="AU36789" s="690"/>
    </row>
    <row r="36790" spans="46:47">
      <c r="AT36790" s="690"/>
      <c r="AU36790" s="690"/>
    </row>
    <row r="36791" spans="46:47">
      <c r="AT36791" s="690"/>
      <c r="AU36791" s="690"/>
    </row>
    <row r="36792" spans="46:47">
      <c r="AT36792" s="690"/>
      <c r="AU36792" s="690"/>
    </row>
    <row r="36793" spans="46:47">
      <c r="AT36793" s="690"/>
      <c r="AU36793" s="690"/>
    </row>
    <row r="36794" spans="46:47">
      <c r="AT36794" s="690"/>
      <c r="AU36794" s="690"/>
    </row>
    <row r="36795" spans="46:47">
      <c r="AT36795" s="690"/>
      <c r="AU36795" s="690"/>
    </row>
    <row r="36796" spans="46:47">
      <c r="AT36796" s="690"/>
      <c r="AU36796" s="690"/>
    </row>
    <row r="36797" spans="46:47">
      <c r="AT36797" s="690"/>
      <c r="AU36797" s="690"/>
    </row>
    <row r="36798" spans="46:47">
      <c r="AT36798" s="690"/>
      <c r="AU36798" s="690"/>
    </row>
    <row r="36799" spans="46:47">
      <c r="AT36799" s="690"/>
      <c r="AU36799" s="690"/>
    </row>
    <row r="36800" spans="46:47">
      <c r="AT36800" s="690"/>
      <c r="AU36800" s="690"/>
    </row>
    <row r="36801" spans="46:47">
      <c r="AT36801" s="690"/>
      <c r="AU36801" s="690"/>
    </row>
    <row r="36802" spans="46:47">
      <c r="AT36802" s="690"/>
      <c r="AU36802" s="690"/>
    </row>
    <row r="36803" spans="46:47">
      <c r="AT36803" s="690"/>
      <c r="AU36803" s="690"/>
    </row>
    <row r="36804" spans="46:47">
      <c r="AT36804" s="690"/>
      <c r="AU36804" s="690"/>
    </row>
    <row r="36805" spans="46:47">
      <c r="AT36805" s="690"/>
      <c r="AU36805" s="690"/>
    </row>
    <row r="36806" spans="46:47">
      <c r="AT36806" s="690"/>
      <c r="AU36806" s="690"/>
    </row>
    <row r="36807" spans="46:47">
      <c r="AT36807" s="690"/>
      <c r="AU36807" s="690"/>
    </row>
    <row r="36808" spans="46:47">
      <c r="AT36808" s="690"/>
      <c r="AU36808" s="690"/>
    </row>
    <row r="36809" spans="46:47">
      <c r="AT36809" s="690"/>
      <c r="AU36809" s="690"/>
    </row>
    <row r="36810" spans="46:47">
      <c r="AT36810" s="690"/>
      <c r="AU36810" s="690"/>
    </row>
    <row r="36811" spans="46:47">
      <c r="AT36811" s="690"/>
      <c r="AU36811" s="690"/>
    </row>
    <row r="36812" spans="46:47">
      <c r="AT36812" s="690"/>
      <c r="AU36812" s="690"/>
    </row>
    <row r="36813" spans="46:47">
      <c r="AT36813" s="690"/>
      <c r="AU36813" s="690"/>
    </row>
    <row r="36814" spans="46:47">
      <c r="AT36814" s="690"/>
      <c r="AU36814" s="690"/>
    </row>
    <row r="36815" spans="46:47">
      <c r="AT36815" s="690"/>
      <c r="AU36815" s="690"/>
    </row>
    <row r="36816" spans="46:47">
      <c r="AT36816" s="690"/>
      <c r="AU36816" s="690"/>
    </row>
    <row r="36817" spans="46:47">
      <c r="AT36817" s="690"/>
      <c r="AU36817" s="690"/>
    </row>
    <row r="36818" spans="46:47">
      <c r="AT36818" s="690"/>
      <c r="AU36818" s="690"/>
    </row>
    <row r="36819" spans="46:47">
      <c r="AT36819" s="690"/>
      <c r="AU36819" s="690"/>
    </row>
    <row r="36820" spans="46:47">
      <c r="AT36820" s="690"/>
      <c r="AU36820" s="690"/>
    </row>
    <row r="36821" spans="46:47">
      <c r="AT36821" s="690"/>
      <c r="AU36821" s="690"/>
    </row>
    <row r="36822" spans="46:47">
      <c r="AT36822" s="690"/>
      <c r="AU36822" s="690"/>
    </row>
    <row r="36823" spans="46:47">
      <c r="AT36823" s="690"/>
      <c r="AU36823" s="690"/>
    </row>
    <row r="36824" spans="46:47">
      <c r="AT36824" s="690"/>
      <c r="AU36824" s="690"/>
    </row>
    <row r="36825" spans="46:47">
      <c r="AT36825" s="690"/>
      <c r="AU36825" s="690"/>
    </row>
    <row r="36826" spans="46:47">
      <c r="AT36826" s="690"/>
      <c r="AU36826" s="690"/>
    </row>
    <row r="36827" spans="46:47">
      <c r="AT36827" s="690"/>
      <c r="AU36827" s="690"/>
    </row>
    <row r="36828" spans="46:47">
      <c r="AT36828" s="690"/>
      <c r="AU36828" s="690"/>
    </row>
    <row r="36829" spans="46:47">
      <c r="AT36829" s="690"/>
      <c r="AU36829" s="690"/>
    </row>
    <row r="36830" spans="46:47">
      <c r="AT36830" s="690"/>
      <c r="AU36830" s="690"/>
    </row>
    <row r="36831" spans="46:47">
      <c r="AT36831" s="690"/>
      <c r="AU36831" s="690"/>
    </row>
    <row r="36832" spans="46:47">
      <c r="AT36832" s="690"/>
      <c r="AU36832" s="690"/>
    </row>
    <row r="36833" spans="46:47">
      <c r="AT36833" s="690"/>
      <c r="AU36833" s="690"/>
    </row>
    <row r="36834" spans="46:47">
      <c r="AT36834" s="690"/>
      <c r="AU36834" s="690"/>
    </row>
    <row r="36835" spans="46:47">
      <c r="AT36835" s="690"/>
      <c r="AU36835" s="690"/>
    </row>
    <row r="36836" spans="46:47">
      <c r="AT36836" s="690"/>
      <c r="AU36836" s="690"/>
    </row>
    <row r="36837" spans="46:47">
      <c r="AT36837" s="690"/>
      <c r="AU36837" s="690"/>
    </row>
    <row r="36838" spans="46:47">
      <c r="AT36838" s="690"/>
      <c r="AU36838" s="690"/>
    </row>
    <row r="36839" spans="46:47">
      <c r="AT36839" s="690"/>
      <c r="AU36839" s="690"/>
    </row>
    <row r="36840" spans="46:47">
      <c r="AT36840" s="690"/>
      <c r="AU36840" s="690"/>
    </row>
    <row r="36841" spans="46:47">
      <c r="AT36841" s="690"/>
      <c r="AU36841" s="690"/>
    </row>
    <row r="36842" spans="46:47">
      <c r="AT36842" s="690"/>
      <c r="AU36842" s="690"/>
    </row>
    <row r="36843" spans="46:47">
      <c r="AT36843" s="690"/>
      <c r="AU36843" s="690"/>
    </row>
    <row r="36844" spans="46:47">
      <c r="AT36844" s="690"/>
      <c r="AU36844" s="690"/>
    </row>
    <row r="36845" spans="46:47">
      <c r="AT36845" s="690"/>
      <c r="AU36845" s="690"/>
    </row>
    <row r="36846" spans="46:47">
      <c r="AT36846" s="690"/>
      <c r="AU36846" s="690"/>
    </row>
    <row r="36847" spans="46:47">
      <c r="AT36847" s="690"/>
      <c r="AU36847" s="690"/>
    </row>
    <row r="36848" spans="46:47">
      <c r="AT36848" s="690"/>
      <c r="AU36848" s="690"/>
    </row>
    <row r="36849" spans="46:47">
      <c r="AT36849" s="690"/>
      <c r="AU36849" s="690"/>
    </row>
    <row r="36850" spans="46:47">
      <c r="AT36850" s="690"/>
      <c r="AU36850" s="690"/>
    </row>
    <row r="36851" spans="46:47">
      <c r="AT36851" s="690"/>
      <c r="AU36851" s="690"/>
    </row>
    <row r="36852" spans="46:47">
      <c r="AT36852" s="690"/>
      <c r="AU36852" s="690"/>
    </row>
    <row r="36853" spans="46:47">
      <c r="AT36853" s="690"/>
      <c r="AU36853" s="690"/>
    </row>
    <row r="36854" spans="46:47">
      <c r="AT36854" s="690"/>
      <c r="AU36854" s="690"/>
    </row>
    <row r="36855" spans="46:47">
      <c r="AT36855" s="690"/>
      <c r="AU36855" s="690"/>
    </row>
    <row r="36856" spans="46:47">
      <c r="AT36856" s="690"/>
      <c r="AU36856" s="690"/>
    </row>
    <row r="36857" spans="46:47">
      <c r="AT36857" s="690"/>
      <c r="AU36857" s="690"/>
    </row>
    <row r="36858" spans="46:47">
      <c r="AT36858" s="690"/>
      <c r="AU36858" s="690"/>
    </row>
    <row r="36859" spans="46:47">
      <c r="AT36859" s="690"/>
      <c r="AU36859" s="690"/>
    </row>
    <row r="36860" spans="46:47">
      <c r="AT36860" s="690"/>
      <c r="AU36860" s="690"/>
    </row>
    <row r="36861" spans="46:47">
      <c r="AT36861" s="690"/>
      <c r="AU36861" s="690"/>
    </row>
    <row r="36862" spans="46:47">
      <c r="AT36862" s="690"/>
      <c r="AU36862" s="690"/>
    </row>
    <row r="36863" spans="46:47">
      <c r="AT36863" s="690"/>
      <c r="AU36863" s="690"/>
    </row>
    <row r="36864" spans="46:47">
      <c r="AT36864" s="690"/>
      <c r="AU36864" s="690"/>
    </row>
    <row r="36865" spans="46:47">
      <c r="AT36865" s="690"/>
      <c r="AU36865" s="690"/>
    </row>
    <row r="36866" spans="46:47">
      <c r="AT36866" s="690"/>
      <c r="AU36866" s="690"/>
    </row>
    <row r="36867" spans="46:47">
      <c r="AT36867" s="690"/>
      <c r="AU36867" s="690"/>
    </row>
    <row r="36868" spans="46:47">
      <c r="AT36868" s="690"/>
      <c r="AU36868" s="690"/>
    </row>
    <row r="36869" spans="46:47">
      <c r="AT36869" s="690"/>
      <c r="AU36869" s="690"/>
    </row>
    <row r="36870" spans="46:47">
      <c r="AT36870" s="690"/>
      <c r="AU36870" s="690"/>
    </row>
    <row r="36871" spans="46:47">
      <c r="AT36871" s="690"/>
      <c r="AU36871" s="690"/>
    </row>
    <row r="36872" spans="46:47">
      <c r="AT36872" s="690"/>
      <c r="AU36872" s="690"/>
    </row>
    <row r="36873" spans="46:47">
      <c r="AT36873" s="690"/>
      <c r="AU36873" s="690"/>
    </row>
    <row r="36874" spans="46:47">
      <c r="AT36874" s="690"/>
      <c r="AU36874" s="690"/>
    </row>
    <row r="36875" spans="46:47">
      <c r="AT36875" s="690"/>
      <c r="AU36875" s="690"/>
    </row>
    <row r="36876" spans="46:47">
      <c r="AT36876" s="690"/>
      <c r="AU36876" s="690"/>
    </row>
    <row r="36877" spans="46:47">
      <c r="AT36877" s="690"/>
      <c r="AU36877" s="690"/>
    </row>
    <row r="36878" spans="46:47">
      <c r="AT36878" s="690"/>
      <c r="AU36878" s="690"/>
    </row>
    <row r="36879" spans="46:47">
      <c r="AT36879" s="690"/>
      <c r="AU36879" s="690"/>
    </row>
    <row r="36880" spans="46:47">
      <c r="AT36880" s="690"/>
      <c r="AU36880" s="690"/>
    </row>
    <row r="36881" spans="46:47">
      <c r="AT36881" s="690"/>
      <c r="AU36881" s="690"/>
    </row>
    <row r="36882" spans="46:47">
      <c r="AT36882" s="690"/>
      <c r="AU36882" s="690"/>
    </row>
    <row r="36883" spans="46:47">
      <c r="AT36883" s="690"/>
      <c r="AU36883" s="690"/>
    </row>
    <row r="36884" spans="46:47">
      <c r="AT36884" s="690"/>
      <c r="AU36884" s="690"/>
    </row>
    <row r="36885" spans="46:47">
      <c r="AT36885" s="690"/>
      <c r="AU36885" s="690"/>
    </row>
    <row r="36886" spans="46:47">
      <c r="AT36886" s="690"/>
      <c r="AU36886" s="690"/>
    </row>
    <row r="36887" spans="46:47">
      <c r="AT36887" s="690"/>
      <c r="AU36887" s="690"/>
    </row>
    <row r="36888" spans="46:47">
      <c r="AT36888" s="690"/>
      <c r="AU36888" s="690"/>
    </row>
    <row r="36889" spans="46:47">
      <c r="AT36889" s="690"/>
      <c r="AU36889" s="690"/>
    </row>
    <row r="36890" spans="46:47">
      <c r="AT36890" s="690"/>
      <c r="AU36890" s="690"/>
    </row>
    <row r="36891" spans="46:47">
      <c r="AT36891" s="690"/>
      <c r="AU36891" s="690"/>
    </row>
    <row r="36892" spans="46:47">
      <c r="AT36892" s="690"/>
      <c r="AU36892" s="690"/>
    </row>
    <row r="36893" spans="46:47">
      <c r="AT36893" s="690"/>
      <c r="AU36893" s="690"/>
    </row>
    <row r="36894" spans="46:47">
      <c r="AT36894" s="690"/>
      <c r="AU36894" s="690"/>
    </row>
    <row r="36895" spans="46:47">
      <c r="AT36895" s="690"/>
      <c r="AU36895" s="690"/>
    </row>
    <row r="36896" spans="46:47">
      <c r="AT36896" s="690"/>
      <c r="AU36896" s="690"/>
    </row>
    <row r="36897" spans="46:47">
      <c r="AT36897" s="690"/>
      <c r="AU36897" s="690"/>
    </row>
    <row r="36898" spans="46:47">
      <c r="AT36898" s="690"/>
      <c r="AU36898" s="690"/>
    </row>
    <row r="36899" spans="46:47">
      <c r="AT36899" s="690"/>
      <c r="AU36899" s="690"/>
    </row>
    <row r="36900" spans="46:47">
      <c r="AT36900" s="690"/>
      <c r="AU36900" s="690"/>
    </row>
    <row r="36901" spans="46:47">
      <c r="AT36901" s="690"/>
      <c r="AU36901" s="690"/>
    </row>
    <row r="36902" spans="46:47">
      <c r="AT36902" s="690"/>
      <c r="AU36902" s="690"/>
    </row>
    <row r="36903" spans="46:47">
      <c r="AT36903" s="690"/>
      <c r="AU36903" s="690"/>
    </row>
    <row r="36904" spans="46:47">
      <c r="AT36904" s="690"/>
      <c r="AU36904" s="690"/>
    </row>
    <row r="36905" spans="46:47">
      <c r="AT36905" s="690"/>
      <c r="AU36905" s="690"/>
    </row>
    <row r="36906" spans="46:47">
      <c r="AT36906" s="690"/>
      <c r="AU36906" s="690"/>
    </row>
    <row r="36907" spans="46:47">
      <c r="AT36907" s="690"/>
      <c r="AU36907" s="690"/>
    </row>
    <row r="36908" spans="46:47">
      <c r="AT36908" s="690"/>
      <c r="AU36908" s="690"/>
    </row>
    <row r="36909" spans="46:47">
      <c r="AT36909" s="690"/>
      <c r="AU36909" s="690"/>
    </row>
    <row r="36910" spans="46:47">
      <c r="AT36910" s="690"/>
      <c r="AU36910" s="690"/>
    </row>
    <row r="36911" spans="46:47">
      <c r="AT36911" s="690"/>
      <c r="AU36911" s="690"/>
    </row>
    <row r="36912" spans="46:47">
      <c r="AT36912" s="690"/>
      <c r="AU36912" s="690"/>
    </row>
    <row r="36913" spans="46:47">
      <c r="AT36913" s="690"/>
      <c r="AU36913" s="690"/>
    </row>
    <row r="36914" spans="46:47">
      <c r="AT36914" s="690"/>
      <c r="AU36914" s="690"/>
    </row>
    <row r="36915" spans="46:47">
      <c r="AT36915" s="690"/>
      <c r="AU36915" s="690"/>
    </row>
    <row r="36916" spans="46:47">
      <c r="AT36916" s="690"/>
      <c r="AU36916" s="690"/>
    </row>
    <row r="36917" spans="46:47">
      <c r="AT36917" s="690"/>
      <c r="AU36917" s="690"/>
    </row>
    <row r="36918" spans="46:47">
      <c r="AT36918" s="690"/>
      <c r="AU36918" s="690"/>
    </row>
    <row r="36919" spans="46:47">
      <c r="AT36919" s="690"/>
      <c r="AU36919" s="690"/>
    </row>
    <row r="36920" spans="46:47">
      <c r="AT36920" s="690"/>
      <c r="AU36920" s="690"/>
    </row>
    <row r="36921" spans="46:47">
      <c r="AT36921" s="690"/>
      <c r="AU36921" s="690"/>
    </row>
    <row r="36922" spans="46:47">
      <c r="AT36922" s="690"/>
      <c r="AU36922" s="690"/>
    </row>
    <row r="36923" spans="46:47">
      <c r="AT36923" s="690"/>
      <c r="AU36923" s="690"/>
    </row>
    <row r="36924" spans="46:47">
      <c r="AT36924" s="690"/>
      <c r="AU36924" s="690"/>
    </row>
    <row r="36925" spans="46:47">
      <c r="AT36925" s="690"/>
      <c r="AU36925" s="690"/>
    </row>
    <row r="36926" spans="46:47">
      <c r="AT36926" s="690"/>
      <c r="AU36926" s="690"/>
    </row>
    <row r="36927" spans="46:47">
      <c r="AT36927" s="690"/>
      <c r="AU36927" s="690"/>
    </row>
    <row r="36928" spans="46:47">
      <c r="AT36928" s="690"/>
      <c r="AU36928" s="690"/>
    </row>
    <row r="36929" spans="46:47">
      <c r="AT36929" s="690"/>
      <c r="AU36929" s="690"/>
    </row>
    <row r="36930" spans="46:47">
      <c r="AT36930" s="690"/>
      <c r="AU36930" s="690"/>
    </row>
    <row r="36931" spans="46:47">
      <c r="AT36931" s="690"/>
      <c r="AU36931" s="690"/>
    </row>
    <row r="36932" spans="46:47">
      <c r="AT36932" s="690"/>
      <c r="AU36932" s="690"/>
    </row>
    <row r="36933" spans="46:47">
      <c r="AT36933" s="690"/>
      <c r="AU36933" s="690"/>
    </row>
    <row r="36934" spans="46:47">
      <c r="AT36934" s="690"/>
      <c r="AU36934" s="690"/>
    </row>
    <row r="36935" spans="46:47">
      <c r="AT36935" s="690"/>
      <c r="AU36935" s="690"/>
    </row>
    <row r="36936" spans="46:47">
      <c r="AT36936" s="690"/>
      <c r="AU36936" s="690"/>
    </row>
    <row r="36937" spans="46:47">
      <c r="AT36937" s="690"/>
      <c r="AU36937" s="690"/>
    </row>
    <row r="36938" spans="46:47">
      <c r="AT36938" s="690"/>
      <c r="AU36938" s="690"/>
    </row>
    <row r="36939" spans="46:47">
      <c r="AT36939" s="690"/>
      <c r="AU36939" s="690"/>
    </row>
    <row r="36940" spans="46:47">
      <c r="AT36940" s="690"/>
      <c r="AU36940" s="690"/>
    </row>
    <row r="36941" spans="46:47">
      <c r="AT36941" s="690"/>
      <c r="AU36941" s="690"/>
    </row>
    <row r="36942" spans="46:47">
      <c r="AT36942" s="690"/>
      <c r="AU36942" s="690"/>
    </row>
    <row r="36943" spans="46:47">
      <c r="AT36943" s="690"/>
      <c r="AU36943" s="690"/>
    </row>
    <row r="36944" spans="46:47">
      <c r="AT36944" s="690"/>
      <c r="AU36944" s="690"/>
    </row>
    <row r="36945" spans="46:47">
      <c r="AT36945" s="690"/>
      <c r="AU36945" s="690"/>
    </row>
    <row r="36946" spans="46:47">
      <c r="AT36946" s="690"/>
      <c r="AU36946" s="690"/>
    </row>
    <row r="36947" spans="46:47">
      <c r="AT36947" s="690"/>
      <c r="AU36947" s="690"/>
    </row>
    <row r="36948" spans="46:47">
      <c r="AT36948" s="690"/>
      <c r="AU36948" s="690"/>
    </row>
    <row r="36949" spans="46:47">
      <c r="AT36949" s="690"/>
      <c r="AU36949" s="690"/>
    </row>
    <row r="36950" spans="46:47">
      <c r="AT36950" s="690"/>
      <c r="AU36950" s="690"/>
    </row>
    <row r="36951" spans="46:47">
      <c r="AT36951" s="690"/>
      <c r="AU36951" s="690"/>
    </row>
    <row r="36952" spans="46:47">
      <c r="AT36952" s="690"/>
      <c r="AU36952" s="690"/>
    </row>
    <row r="36953" spans="46:47">
      <c r="AT36953" s="690"/>
      <c r="AU36953" s="690"/>
    </row>
    <row r="36954" spans="46:47">
      <c r="AT36954" s="690"/>
      <c r="AU36954" s="690"/>
    </row>
    <row r="36955" spans="46:47">
      <c r="AT36955" s="690"/>
      <c r="AU36955" s="690"/>
    </row>
    <row r="36956" spans="46:47">
      <c r="AT36956" s="690"/>
      <c r="AU36956" s="690"/>
    </row>
    <row r="36957" spans="46:47">
      <c r="AT36957" s="690"/>
      <c r="AU36957" s="690"/>
    </row>
    <row r="36958" spans="46:47">
      <c r="AT36958" s="690"/>
      <c r="AU36958" s="690"/>
    </row>
    <row r="36959" spans="46:47">
      <c r="AT36959" s="690"/>
      <c r="AU36959" s="690"/>
    </row>
    <row r="36960" spans="46:47">
      <c r="AT36960" s="690"/>
      <c r="AU36960" s="690"/>
    </row>
    <row r="36961" spans="46:47">
      <c r="AT36961" s="690"/>
      <c r="AU36961" s="690"/>
    </row>
    <row r="36962" spans="46:47">
      <c r="AT36962" s="690"/>
      <c r="AU36962" s="690"/>
    </row>
    <row r="36963" spans="46:47">
      <c r="AT36963" s="690"/>
      <c r="AU36963" s="690"/>
    </row>
    <row r="36964" spans="46:47">
      <c r="AT36964" s="690"/>
      <c r="AU36964" s="690"/>
    </row>
    <row r="36965" spans="46:47">
      <c r="AT36965" s="690"/>
      <c r="AU36965" s="690"/>
    </row>
    <row r="36966" spans="46:47">
      <c r="AT36966" s="690"/>
      <c r="AU36966" s="690"/>
    </row>
    <row r="36967" spans="46:47">
      <c r="AT36967" s="690"/>
      <c r="AU36967" s="690"/>
    </row>
    <row r="36968" spans="46:47">
      <c r="AT36968" s="690"/>
      <c r="AU36968" s="690"/>
    </row>
    <row r="36969" spans="46:47">
      <c r="AT36969" s="690"/>
      <c r="AU36969" s="690"/>
    </row>
    <row r="36970" spans="46:47">
      <c r="AT36970" s="690"/>
      <c r="AU36970" s="690"/>
    </row>
    <row r="36971" spans="46:47">
      <c r="AT36971" s="690"/>
      <c r="AU36971" s="690"/>
    </row>
    <row r="36972" spans="46:47">
      <c r="AT36972" s="690"/>
      <c r="AU36972" s="690"/>
    </row>
    <row r="36973" spans="46:47">
      <c r="AT36973" s="690"/>
      <c r="AU36973" s="690"/>
    </row>
    <row r="36974" spans="46:47">
      <c r="AT36974" s="690"/>
      <c r="AU36974" s="690"/>
    </row>
    <row r="36975" spans="46:47">
      <c r="AT36975" s="690"/>
      <c r="AU36975" s="690"/>
    </row>
    <row r="36976" spans="46:47">
      <c r="AT36976" s="690"/>
      <c r="AU36976" s="690"/>
    </row>
    <row r="36977" spans="46:47">
      <c r="AT36977" s="690"/>
      <c r="AU36977" s="690"/>
    </row>
    <row r="36978" spans="46:47">
      <c r="AT36978" s="690"/>
      <c r="AU36978" s="690"/>
    </row>
    <row r="36979" spans="46:47">
      <c r="AT36979" s="690"/>
      <c r="AU36979" s="690"/>
    </row>
    <row r="36980" spans="46:47">
      <c r="AT36980" s="690"/>
      <c r="AU36980" s="690"/>
    </row>
    <row r="36981" spans="46:47">
      <c r="AT36981" s="690"/>
      <c r="AU36981" s="690"/>
    </row>
    <row r="36982" spans="46:47">
      <c r="AT36982" s="690"/>
      <c r="AU36982" s="690"/>
    </row>
    <row r="36983" spans="46:47">
      <c r="AT36983" s="690"/>
      <c r="AU36983" s="690"/>
    </row>
    <row r="36984" spans="46:47">
      <c r="AT36984" s="690"/>
      <c r="AU36984" s="690"/>
    </row>
    <row r="36985" spans="46:47">
      <c r="AT36985" s="690"/>
      <c r="AU36985" s="690"/>
    </row>
    <row r="36986" spans="46:47">
      <c r="AT36986" s="690"/>
      <c r="AU36986" s="690"/>
    </row>
    <row r="36987" spans="46:47">
      <c r="AT36987" s="690"/>
      <c r="AU36987" s="690"/>
    </row>
    <row r="36988" spans="46:47">
      <c r="AT36988" s="690"/>
      <c r="AU36988" s="690"/>
    </row>
    <row r="36989" spans="46:47">
      <c r="AT36989" s="690"/>
      <c r="AU36989" s="690"/>
    </row>
    <row r="36990" spans="46:47">
      <c r="AT36990" s="690"/>
      <c r="AU36990" s="690"/>
    </row>
    <row r="36991" spans="46:47">
      <c r="AT36991" s="690"/>
      <c r="AU36991" s="690"/>
    </row>
    <row r="36992" spans="46:47">
      <c r="AT36992" s="690"/>
      <c r="AU36992" s="690"/>
    </row>
    <row r="36993" spans="46:47">
      <c r="AT36993" s="690"/>
      <c r="AU36993" s="690"/>
    </row>
    <row r="36994" spans="46:47">
      <c r="AT36994" s="690"/>
      <c r="AU36994" s="690"/>
    </row>
    <row r="36995" spans="46:47">
      <c r="AT36995" s="690"/>
      <c r="AU36995" s="690"/>
    </row>
    <row r="36996" spans="46:47">
      <c r="AT36996" s="690"/>
      <c r="AU36996" s="690"/>
    </row>
    <row r="36997" spans="46:47">
      <c r="AT36997" s="690"/>
      <c r="AU36997" s="690"/>
    </row>
    <row r="36998" spans="46:47">
      <c r="AT36998" s="690"/>
      <c r="AU36998" s="690"/>
    </row>
    <row r="36999" spans="46:47">
      <c r="AT36999" s="690"/>
      <c r="AU36999" s="690"/>
    </row>
    <row r="37000" spans="46:47">
      <c r="AT37000" s="690"/>
      <c r="AU37000" s="690"/>
    </row>
    <row r="37001" spans="46:47">
      <c r="AT37001" s="690"/>
      <c r="AU37001" s="690"/>
    </row>
    <row r="37002" spans="46:47">
      <c r="AT37002" s="690"/>
      <c r="AU37002" s="690"/>
    </row>
    <row r="37003" spans="46:47">
      <c r="AT37003" s="690"/>
      <c r="AU37003" s="690"/>
    </row>
    <row r="37004" spans="46:47">
      <c r="AT37004" s="690"/>
      <c r="AU37004" s="690"/>
    </row>
    <row r="37005" spans="46:47">
      <c r="AT37005" s="690"/>
      <c r="AU37005" s="690"/>
    </row>
    <row r="37006" spans="46:47">
      <c r="AT37006" s="690"/>
      <c r="AU37006" s="690"/>
    </row>
    <row r="37007" spans="46:47">
      <c r="AT37007" s="690"/>
      <c r="AU37007" s="690"/>
    </row>
    <row r="37008" spans="46:47">
      <c r="AT37008" s="690"/>
      <c r="AU37008" s="690"/>
    </row>
    <row r="37009" spans="46:47">
      <c r="AT37009" s="690"/>
      <c r="AU37009" s="690"/>
    </row>
    <row r="37010" spans="46:47">
      <c r="AT37010" s="690"/>
      <c r="AU37010" s="690"/>
    </row>
    <row r="37011" spans="46:47">
      <c r="AT37011" s="690"/>
      <c r="AU37011" s="690"/>
    </row>
    <row r="37012" spans="46:47">
      <c r="AT37012" s="690"/>
      <c r="AU37012" s="690"/>
    </row>
    <row r="37013" spans="46:47">
      <c r="AT37013" s="690"/>
      <c r="AU37013" s="690"/>
    </row>
    <row r="37014" spans="46:47">
      <c r="AT37014" s="690"/>
      <c r="AU37014" s="690"/>
    </row>
    <row r="37015" spans="46:47">
      <c r="AT37015" s="690"/>
      <c r="AU37015" s="690"/>
    </row>
    <row r="37016" spans="46:47">
      <c r="AT37016" s="690"/>
      <c r="AU37016" s="690"/>
    </row>
    <row r="37017" spans="46:47">
      <c r="AT37017" s="690"/>
      <c r="AU37017" s="690"/>
    </row>
    <row r="37018" spans="46:47">
      <c r="AT37018" s="690"/>
      <c r="AU37018" s="690"/>
    </row>
    <row r="37019" spans="46:47">
      <c r="AT37019" s="690"/>
      <c r="AU37019" s="690"/>
    </row>
    <row r="37020" spans="46:47">
      <c r="AT37020" s="690"/>
      <c r="AU37020" s="690"/>
    </row>
    <row r="37021" spans="46:47">
      <c r="AT37021" s="690"/>
      <c r="AU37021" s="690"/>
    </row>
    <row r="37022" spans="46:47">
      <c r="AT37022" s="690"/>
      <c r="AU37022" s="690"/>
    </row>
    <row r="37023" spans="46:47">
      <c r="AT37023" s="690"/>
      <c r="AU37023" s="690"/>
    </row>
    <row r="37024" spans="46:47">
      <c r="AT37024" s="690"/>
      <c r="AU37024" s="690"/>
    </row>
    <row r="37025" spans="46:47">
      <c r="AT37025" s="690"/>
      <c r="AU37025" s="690"/>
    </row>
    <row r="37026" spans="46:47">
      <c r="AT37026" s="690"/>
      <c r="AU37026" s="690"/>
    </row>
    <row r="37027" spans="46:47">
      <c r="AT37027" s="690"/>
      <c r="AU37027" s="690"/>
    </row>
    <row r="37028" spans="46:47">
      <c r="AT37028" s="690"/>
      <c r="AU37028" s="690"/>
    </row>
    <row r="37029" spans="46:47">
      <c r="AT37029" s="690"/>
      <c r="AU37029" s="690"/>
    </row>
    <row r="37030" spans="46:47">
      <c r="AT37030" s="690"/>
      <c r="AU37030" s="690"/>
    </row>
    <row r="37031" spans="46:47">
      <c r="AT37031" s="690"/>
      <c r="AU37031" s="690"/>
    </row>
    <row r="37032" spans="46:47">
      <c r="AT37032" s="690"/>
      <c r="AU37032" s="690"/>
    </row>
    <row r="37033" spans="46:47">
      <c r="AT37033" s="690"/>
      <c r="AU37033" s="690"/>
    </row>
    <row r="37034" spans="46:47">
      <c r="AT37034" s="690"/>
      <c r="AU37034" s="690"/>
    </row>
    <row r="37035" spans="46:47">
      <c r="AT37035" s="690"/>
      <c r="AU37035" s="690"/>
    </row>
    <row r="37036" spans="46:47">
      <c r="AT37036" s="690"/>
      <c r="AU37036" s="690"/>
    </row>
    <row r="37037" spans="46:47">
      <c r="AT37037" s="690"/>
      <c r="AU37037" s="690"/>
    </row>
    <row r="37038" spans="46:47">
      <c r="AT37038" s="690"/>
      <c r="AU37038" s="690"/>
    </row>
    <row r="37039" spans="46:47">
      <c r="AT37039" s="690"/>
      <c r="AU37039" s="690"/>
    </row>
    <row r="37040" spans="46:47">
      <c r="AT37040" s="690"/>
      <c r="AU37040" s="690"/>
    </row>
    <row r="37041" spans="46:47">
      <c r="AT37041" s="690"/>
      <c r="AU37041" s="690"/>
    </row>
    <row r="37042" spans="46:47">
      <c r="AT37042" s="690"/>
      <c r="AU37042" s="690"/>
    </row>
    <row r="37043" spans="46:47">
      <c r="AT37043" s="690"/>
      <c r="AU37043" s="690"/>
    </row>
    <row r="37044" spans="46:47">
      <c r="AT37044" s="690"/>
      <c r="AU37044" s="690"/>
    </row>
    <row r="37045" spans="46:47">
      <c r="AT37045" s="690"/>
      <c r="AU37045" s="690"/>
    </row>
    <row r="37046" spans="46:47">
      <c r="AT37046" s="690"/>
      <c r="AU37046" s="690"/>
    </row>
    <row r="37047" spans="46:47">
      <c r="AT37047" s="690"/>
      <c r="AU37047" s="690"/>
    </row>
    <row r="37048" spans="46:47">
      <c r="AT37048" s="690"/>
      <c r="AU37048" s="690"/>
    </row>
    <row r="37049" spans="46:47">
      <c r="AT37049" s="690"/>
      <c r="AU37049" s="690"/>
    </row>
    <row r="37050" spans="46:47">
      <c r="AT37050" s="690"/>
      <c r="AU37050" s="690"/>
    </row>
    <row r="37051" spans="46:47">
      <c r="AT37051" s="690"/>
      <c r="AU37051" s="690"/>
    </row>
    <row r="37052" spans="46:47">
      <c r="AT37052" s="690"/>
      <c r="AU37052" s="690"/>
    </row>
    <row r="37053" spans="46:47">
      <c r="AT37053" s="690"/>
      <c r="AU37053" s="690"/>
    </row>
    <row r="37054" spans="46:47">
      <c r="AT37054" s="690"/>
      <c r="AU37054" s="690"/>
    </row>
    <row r="37055" spans="46:47">
      <c r="AT37055" s="690"/>
      <c r="AU37055" s="690"/>
    </row>
    <row r="37056" spans="46:47">
      <c r="AT37056" s="690"/>
      <c r="AU37056" s="690"/>
    </row>
    <row r="37057" spans="46:47">
      <c r="AT37057" s="690"/>
      <c r="AU37057" s="690"/>
    </row>
    <row r="37058" spans="46:47">
      <c r="AT37058" s="690"/>
      <c r="AU37058" s="690"/>
    </row>
    <row r="37059" spans="46:47">
      <c r="AT37059" s="690"/>
      <c r="AU37059" s="690"/>
    </row>
    <row r="37060" spans="46:47">
      <c r="AT37060" s="690"/>
      <c r="AU37060" s="690"/>
    </row>
    <row r="37061" spans="46:47">
      <c r="AT37061" s="690"/>
      <c r="AU37061" s="690"/>
    </row>
    <row r="37062" spans="46:47">
      <c r="AT37062" s="690"/>
      <c r="AU37062" s="690"/>
    </row>
    <row r="37063" spans="46:47">
      <c r="AT37063" s="690"/>
      <c r="AU37063" s="690"/>
    </row>
    <row r="37064" spans="46:47">
      <c r="AT37064" s="690"/>
      <c r="AU37064" s="690"/>
    </row>
    <row r="37065" spans="46:47">
      <c r="AT37065" s="690"/>
      <c r="AU37065" s="690"/>
    </row>
    <row r="37066" spans="46:47">
      <c r="AT37066" s="690"/>
      <c r="AU37066" s="690"/>
    </row>
    <row r="37067" spans="46:47">
      <c r="AT37067" s="690"/>
      <c r="AU37067" s="690"/>
    </row>
    <row r="37068" spans="46:47">
      <c r="AT37068" s="690"/>
      <c r="AU37068" s="690"/>
    </row>
    <row r="37069" spans="46:47">
      <c r="AT37069" s="690"/>
      <c r="AU37069" s="690"/>
    </row>
    <row r="37070" spans="46:47">
      <c r="AT37070" s="690"/>
      <c r="AU37070" s="690"/>
    </row>
    <row r="37071" spans="46:47">
      <c r="AT37071" s="690"/>
      <c r="AU37071" s="690"/>
    </row>
    <row r="37072" spans="46:47">
      <c r="AT37072" s="690"/>
      <c r="AU37072" s="690"/>
    </row>
    <row r="37073" spans="46:47">
      <c r="AT37073" s="690"/>
      <c r="AU37073" s="690"/>
    </row>
    <row r="37074" spans="46:47">
      <c r="AT37074" s="690"/>
      <c r="AU37074" s="690"/>
    </row>
    <row r="37075" spans="46:47">
      <c r="AT37075" s="690"/>
      <c r="AU37075" s="690"/>
    </row>
    <row r="37076" spans="46:47">
      <c r="AT37076" s="690"/>
      <c r="AU37076" s="690"/>
    </row>
    <row r="37077" spans="46:47">
      <c r="AT37077" s="690"/>
      <c r="AU37077" s="690"/>
    </row>
    <row r="37078" spans="46:47">
      <c r="AT37078" s="690"/>
      <c r="AU37078" s="690"/>
    </row>
    <row r="37079" spans="46:47">
      <c r="AT37079" s="690"/>
      <c r="AU37079" s="690"/>
    </row>
    <row r="37080" spans="46:47">
      <c r="AT37080" s="690"/>
      <c r="AU37080" s="690"/>
    </row>
    <row r="37081" spans="46:47">
      <c r="AT37081" s="690"/>
      <c r="AU37081" s="690"/>
    </row>
    <row r="37082" spans="46:47">
      <c r="AT37082" s="690"/>
      <c r="AU37082" s="690"/>
    </row>
    <row r="37083" spans="46:47">
      <c r="AT37083" s="690"/>
      <c r="AU37083" s="690"/>
    </row>
    <row r="37084" spans="46:47">
      <c r="AT37084" s="690"/>
      <c r="AU37084" s="690"/>
    </row>
    <row r="37085" spans="46:47">
      <c r="AT37085" s="690"/>
      <c r="AU37085" s="690"/>
    </row>
    <row r="37086" spans="46:47">
      <c r="AT37086" s="690"/>
      <c r="AU37086" s="690"/>
    </row>
    <row r="37087" spans="46:47">
      <c r="AT37087" s="690"/>
      <c r="AU37087" s="690"/>
    </row>
    <row r="37088" spans="46:47">
      <c r="AT37088" s="690"/>
      <c r="AU37088" s="690"/>
    </row>
    <row r="37089" spans="46:47">
      <c r="AT37089" s="690"/>
      <c r="AU37089" s="690"/>
    </row>
    <row r="37090" spans="46:47">
      <c r="AT37090" s="690"/>
      <c r="AU37090" s="690"/>
    </row>
    <row r="37091" spans="46:47">
      <c r="AT37091" s="690"/>
      <c r="AU37091" s="690"/>
    </row>
    <row r="37092" spans="46:47">
      <c r="AT37092" s="690"/>
      <c r="AU37092" s="690"/>
    </row>
    <row r="37093" spans="46:47">
      <c r="AT37093" s="690"/>
      <c r="AU37093" s="690"/>
    </row>
    <row r="37094" spans="46:47">
      <c r="AT37094" s="690"/>
      <c r="AU37094" s="690"/>
    </row>
    <row r="37095" spans="46:47">
      <c r="AT37095" s="690"/>
      <c r="AU37095" s="690"/>
    </row>
    <row r="37096" spans="46:47">
      <c r="AT37096" s="690"/>
      <c r="AU37096" s="690"/>
    </row>
    <row r="37097" spans="46:47">
      <c r="AT37097" s="690"/>
      <c r="AU37097" s="690"/>
    </row>
    <row r="37098" spans="46:47">
      <c r="AT37098" s="690"/>
      <c r="AU37098" s="690"/>
    </row>
    <row r="37099" spans="46:47">
      <c r="AT37099" s="690"/>
      <c r="AU37099" s="690"/>
    </row>
    <row r="37100" spans="46:47">
      <c r="AT37100" s="690"/>
      <c r="AU37100" s="690"/>
    </row>
    <row r="37101" spans="46:47">
      <c r="AT37101" s="690"/>
      <c r="AU37101" s="690"/>
    </row>
    <row r="37102" spans="46:47">
      <c r="AT37102" s="690"/>
      <c r="AU37102" s="690"/>
    </row>
    <row r="37103" spans="46:47">
      <c r="AT37103" s="690"/>
      <c r="AU37103" s="690"/>
    </row>
    <row r="37104" spans="46:47">
      <c r="AT37104" s="690"/>
      <c r="AU37104" s="690"/>
    </row>
    <row r="37105" spans="46:47">
      <c r="AT37105" s="690"/>
      <c r="AU37105" s="690"/>
    </row>
    <row r="37106" spans="46:47">
      <c r="AT37106" s="690"/>
      <c r="AU37106" s="690"/>
    </row>
    <row r="37107" spans="46:47">
      <c r="AT37107" s="690"/>
      <c r="AU37107" s="690"/>
    </row>
    <row r="37108" spans="46:47">
      <c r="AT37108" s="690"/>
      <c r="AU37108" s="690"/>
    </row>
    <row r="37109" spans="46:47">
      <c r="AT37109" s="690"/>
      <c r="AU37109" s="690"/>
    </row>
    <row r="37110" spans="46:47">
      <c r="AT37110" s="690"/>
      <c r="AU37110" s="690"/>
    </row>
    <row r="37111" spans="46:47">
      <c r="AT37111" s="690"/>
      <c r="AU37111" s="690"/>
    </row>
    <row r="37112" spans="46:47">
      <c r="AT37112" s="690"/>
      <c r="AU37112" s="690"/>
    </row>
    <row r="37113" spans="46:47">
      <c r="AT37113" s="690"/>
      <c r="AU37113" s="690"/>
    </row>
    <row r="37114" spans="46:47">
      <c r="AT37114" s="690"/>
      <c r="AU37114" s="690"/>
    </row>
    <row r="37115" spans="46:47">
      <c r="AT37115" s="690"/>
      <c r="AU37115" s="690"/>
    </row>
    <row r="37116" spans="46:47">
      <c r="AT37116" s="690"/>
      <c r="AU37116" s="690"/>
    </row>
    <row r="37117" spans="46:47">
      <c r="AT37117" s="690"/>
      <c r="AU37117" s="690"/>
    </row>
    <row r="37118" spans="46:47">
      <c r="AT37118" s="690"/>
      <c r="AU37118" s="690"/>
    </row>
    <row r="37119" spans="46:47">
      <c r="AT37119" s="690"/>
      <c r="AU37119" s="690"/>
    </row>
    <row r="37120" spans="46:47">
      <c r="AT37120" s="690"/>
      <c r="AU37120" s="690"/>
    </row>
    <row r="37121" spans="46:47">
      <c r="AT37121" s="690"/>
      <c r="AU37121" s="690"/>
    </row>
    <row r="37122" spans="46:47">
      <c r="AT37122" s="690"/>
      <c r="AU37122" s="690"/>
    </row>
    <row r="37123" spans="46:47">
      <c r="AT37123" s="690"/>
      <c r="AU37123" s="690"/>
    </row>
    <row r="37124" spans="46:47">
      <c r="AT37124" s="690"/>
      <c r="AU37124" s="690"/>
    </row>
    <row r="37125" spans="46:47">
      <c r="AT37125" s="690"/>
      <c r="AU37125" s="690"/>
    </row>
    <row r="37126" spans="46:47">
      <c r="AT37126" s="690"/>
      <c r="AU37126" s="690"/>
    </row>
    <row r="37127" spans="46:47">
      <c r="AT37127" s="690"/>
      <c r="AU37127" s="690"/>
    </row>
    <row r="37128" spans="46:47">
      <c r="AT37128" s="690"/>
      <c r="AU37128" s="690"/>
    </row>
    <row r="37129" spans="46:47">
      <c r="AT37129" s="690"/>
      <c r="AU37129" s="690"/>
    </row>
    <row r="37130" spans="46:47">
      <c r="AT37130" s="690"/>
      <c r="AU37130" s="690"/>
    </row>
    <row r="37131" spans="46:47">
      <c r="AT37131" s="690"/>
      <c r="AU37131" s="690"/>
    </row>
    <row r="37132" spans="46:47">
      <c r="AT37132" s="690"/>
      <c r="AU37132" s="690"/>
    </row>
    <row r="37133" spans="46:47">
      <c r="AT37133" s="690"/>
      <c r="AU37133" s="690"/>
    </row>
    <row r="37134" spans="46:47">
      <c r="AT37134" s="690"/>
      <c r="AU37134" s="690"/>
    </row>
    <row r="37135" spans="46:47">
      <c r="AT37135" s="690"/>
      <c r="AU37135" s="690"/>
    </row>
    <row r="37136" spans="46:47">
      <c r="AT37136" s="690"/>
      <c r="AU37136" s="690"/>
    </row>
    <row r="37137" spans="46:47">
      <c r="AT37137" s="690"/>
      <c r="AU37137" s="690"/>
    </row>
    <row r="37138" spans="46:47">
      <c r="AT37138" s="690"/>
      <c r="AU37138" s="690"/>
    </row>
    <row r="37139" spans="46:47">
      <c r="AT37139" s="690"/>
      <c r="AU37139" s="690"/>
    </row>
    <row r="37140" spans="46:47">
      <c r="AT37140" s="690"/>
      <c r="AU37140" s="690"/>
    </row>
    <row r="37141" spans="46:47">
      <c r="AT37141" s="690"/>
      <c r="AU37141" s="690"/>
    </row>
    <row r="37142" spans="46:47">
      <c r="AT37142" s="690"/>
      <c r="AU37142" s="690"/>
    </row>
    <row r="37143" spans="46:47">
      <c r="AT37143" s="690"/>
      <c r="AU37143" s="690"/>
    </row>
    <row r="37144" spans="46:47">
      <c r="AT37144" s="690"/>
      <c r="AU37144" s="690"/>
    </row>
    <row r="37145" spans="46:47">
      <c r="AT37145" s="690"/>
      <c r="AU37145" s="690"/>
    </row>
    <row r="37146" spans="46:47">
      <c r="AT37146" s="690"/>
      <c r="AU37146" s="690"/>
    </row>
    <row r="37147" spans="46:47">
      <c r="AT37147" s="690"/>
      <c r="AU37147" s="690"/>
    </row>
    <row r="37148" spans="46:47">
      <c r="AT37148" s="690"/>
      <c r="AU37148" s="690"/>
    </row>
    <row r="37149" spans="46:47">
      <c r="AT37149" s="690"/>
      <c r="AU37149" s="690"/>
    </row>
    <row r="37150" spans="46:47">
      <c r="AT37150" s="690"/>
      <c r="AU37150" s="690"/>
    </row>
    <row r="37151" spans="46:47">
      <c r="AT37151" s="690"/>
      <c r="AU37151" s="690"/>
    </row>
    <row r="37152" spans="46:47">
      <c r="AT37152" s="690"/>
      <c r="AU37152" s="690"/>
    </row>
    <row r="37153" spans="46:47">
      <c r="AT37153" s="690"/>
      <c r="AU37153" s="690"/>
    </row>
    <row r="37154" spans="46:47">
      <c r="AT37154" s="690"/>
      <c r="AU37154" s="690"/>
    </row>
    <row r="37155" spans="46:47">
      <c r="AT37155" s="690"/>
      <c r="AU37155" s="690"/>
    </row>
    <row r="37156" spans="46:47">
      <c r="AT37156" s="690"/>
      <c r="AU37156" s="690"/>
    </row>
    <row r="37157" spans="46:47">
      <c r="AT37157" s="690"/>
      <c r="AU37157" s="690"/>
    </row>
    <row r="37158" spans="46:47">
      <c r="AT37158" s="690"/>
      <c r="AU37158" s="690"/>
    </row>
    <row r="37159" spans="46:47">
      <c r="AT37159" s="690"/>
      <c r="AU37159" s="690"/>
    </row>
    <row r="37160" spans="46:47">
      <c r="AT37160" s="690"/>
      <c r="AU37160" s="690"/>
    </row>
    <row r="37161" spans="46:47">
      <c r="AT37161" s="690"/>
      <c r="AU37161" s="690"/>
    </row>
    <row r="37162" spans="46:47">
      <c r="AT37162" s="690"/>
      <c r="AU37162" s="690"/>
    </row>
    <row r="37163" spans="46:47">
      <c r="AT37163" s="690"/>
      <c r="AU37163" s="690"/>
    </row>
    <row r="37164" spans="46:47">
      <c r="AT37164" s="690"/>
      <c r="AU37164" s="690"/>
    </row>
    <row r="37165" spans="46:47">
      <c r="AT37165" s="690"/>
      <c r="AU37165" s="690"/>
    </row>
    <row r="37166" spans="46:47">
      <c r="AT37166" s="690"/>
      <c r="AU37166" s="690"/>
    </row>
    <row r="37167" spans="46:47">
      <c r="AT37167" s="690"/>
      <c r="AU37167" s="690"/>
    </row>
    <row r="37168" spans="46:47">
      <c r="AT37168" s="690"/>
      <c r="AU37168" s="690"/>
    </row>
    <row r="37169" spans="46:47">
      <c r="AT37169" s="690"/>
      <c r="AU37169" s="690"/>
    </row>
    <row r="37170" spans="46:47">
      <c r="AT37170" s="690"/>
      <c r="AU37170" s="690"/>
    </row>
    <row r="37171" spans="46:47">
      <c r="AT37171" s="690"/>
      <c r="AU37171" s="690"/>
    </row>
    <row r="37172" spans="46:47">
      <c r="AT37172" s="690"/>
      <c r="AU37172" s="690"/>
    </row>
    <row r="37173" spans="46:47">
      <c r="AT37173" s="690"/>
      <c r="AU37173" s="690"/>
    </row>
    <row r="37174" spans="46:47">
      <c r="AT37174" s="690"/>
      <c r="AU37174" s="690"/>
    </row>
    <row r="37175" spans="46:47">
      <c r="AT37175" s="690"/>
      <c r="AU37175" s="690"/>
    </row>
    <row r="37176" spans="46:47">
      <c r="AT37176" s="690"/>
      <c r="AU37176" s="690"/>
    </row>
    <row r="37177" spans="46:47">
      <c r="AT37177" s="690"/>
      <c r="AU37177" s="690"/>
    </row>
    <row r="37178" spans="46:47">
      <c r="AT37178" s="690"/>
      <c r="AU37178" s="690"/>
    </row>
    <row r="37179" spans="46:47">
      <c r="AT37179" s="690"/>
      <c r="AU37179" s="690"/>
    </row>
    <row r="37180" spans="46:47">
      <c r="AT37180" s="690"/>
      <c r="AU37180" s="690"/>
    </row>
    <row r="37181" spans="46:47">
      <c r="AT37181" s="690"/>
      <c r="AU37181" s="690"/>
    </row>
    <row r="37182" spans="46:47">
      <c r="AT37182" s="690"/>
      <c r="AU37182" s="690"/>
    </row>
    <row r="37183" spans="46:47">
      <c r="AT37183" s="690"/>
      <c r="AU37183" s="690"/>
    </row>
    <row r="37184" spans="46:47">
      <c r="AT37184" s="690"/>
      <c r="AU37184" s="690"/>
    </row>
    <row r="37185" spans="46:47">
      <c r="AT37185" s="690"/>
      <c r="AU37185" s="690"/>
    </row>
    <row r="37186" spans="46:47">
      <c r="AT37186" s="690"/>
      <c r="AU37186" s="690"/>
    </row>
    <row r="37187" spans="46:47">
      <c r="AT37187" s="690"/>
      <c r="AU37187" s="690"/>
    </row>
    <row r="37188" spans="46:47">
      <c r="AT37188" s="690"/>
      <c r="AU37188" s="690"/>
    </row>
    <row r="37189" spans="46:47">
      <c r="AT37189" s="690"/>
      <c r="AU37189" s="690"/>
    </row>
    <row r="37190" spans="46:47">
      <c r="AT37190" s="690"/>
      <c r="AU37190" s="690"/>
    </row>
    <row r="37191" spans="46:47">
      <c r="AT37191" s="690"/>
      <c r="AU37191" s="690"/>
    </row>
    <row r="37192" spans="46:47">
      <c r="AT37192" s="690"/>
      <c r="AU37192" s="690"/>
    </row>
    <row r="37193" spans="46:47">
      <c r="AT37193" s="690"/>
      <c r="AU37193" s="690"/>
    </row>
    <row r="37194" spans="46:47">
      <c r="AT37194" s="690"/>
      <c r="AU37194" s="690"/>
    </row>
    <row r="37195" spans="46:47">
      <c r="AT37195" s="690"/>
      <c r="AU37195" s="690"/>
    </row>
    <row r="37196" spans="46:47">
      <c r="AT37196" s="690"/>
      <c r="AU37196" s="690"/>
    </row>
    <row r="37197" spans="46:47">
      <c r="AT37197" s="690"/>
      <c r="AU37197" s="690"/>
    </row>
    <row r="37198" spans="46:47">
      <c r="AT37198" s="690"/>
      <c r="AU37198" s="690"/>
    </row>
    <row r="37199" spans="46:47">
      <c r="AT37199" s="690"/>
      <c r="AU37199" s="690"/>
    </row>
    <row r="37200" spans="46:47">
      <c r="AT37200" s="690"/>
      <c r="AU37200" s="690"/>
    </row>
    <row r="37201" spans="46:47">
      <c r="AT37201" s="690"/>
      <c r="AU37201" s="690"/>
    </row>
    <row r="37202" spans="46:47">
      <c r="AT37202" s="690"/>
      <c r="AU37202" s="690"/>
    </row>
    <row r="37203" spans="46:47">
      <c r="AT37203" s="690"/>
      <c r="AU37203" s="690"/>
    </row>
    <row r="37204" spans="46:47">
      <c r="AT37204" s="690"/>
      <c r="AU37204" s="690"/>
    </row>
    <row r="37205" spans="46:47">
      <c r="AT37205" s="690"/>
      <c r="AU37205" s="690"/>
    </row>
    <row r="37206" spans="46:47">
      <c r="AT37206" s="690"/>
      <c r="AU37206" s="690"/>
    </row>
    <row r="37207" spans="46:47">
      <c r="AT37207" s="690"/>
      <c r="AU37207" s="690"/>
    </row>
    <row r="37208" spans="46:47">
      <c r="AT37208" s="690"/>
      <c r="AU37208" s="690"/>
    </row>
    <row r="37209" spans="46:47">
      <c r="AT37209" s="690"/>
      <c r="AU37209" s="690"/>
    </row>
    <row r="37210" spans="46:47">
      <c r="AT37210" s="690"/>
      <c r="AU37210" s="690"/>
    </row>
    <row r="37211" spans="46:47">
      <c r="AT37211" s="690"/>
      <c r="AU37211" s="690"/>
    </row>
    <row r="37212" spans="46:47">
      <c r="AT37212" s="690"/>
      <c r="AU37212" s="690"/>
    </row>
    <row r="37213" spans="46:47">
      <c r="AT37213" s="690"/>
      <c r="AU37213" s="690"/>
    </row>
    <row r="37214" spans="46:47">
      <c r="AT37214" s="690"/>
      <c r="AU37214" s="690"/>
    </row>
    <row r="37215" spans="46:47">
      <c r="AT37215" s="690"/>
      <c r="AU37215" s="690"/>
    </row>
    <row r="37216" spans="46:47">
      <c r="AT37216" s="690"/>
      <c r="AU37216" s="690"/>
    </row>
    <row r="37217" spans="46:47">
      <c r="AT37217" s="690"/>
      <c r="AU37217" s="690"/>
    </row>
    <row r="37218" spans="46:47">
      <c r="AT37218" s="690"/>
      <c r="AU37218" s="690"/>
    </row>
    <row r="37219" spans="46:47">
      <c r="AT37219" s="690"/>
      <c r="AU37219" s="690"/>
    </row>
    <row r="37220" spans="46:47">
      <c r="AT37220" s="690"/>
      <c r="AU37220" s="690"/>
    </row>
    <row r="37221" spans="46:47">
      <c r="AT37221" s="690"/>
      <c r="AU37221" s="690"/>
    </row>
    <row r="37222" spans="46:47">
      <c r="AT37222" s="690"/>
      <c r="AU37222" s="690"/>
    </row>
    <row r="37223" spans="46:47">
      <c r="AT37223" s="690"/>
      <c r="AU37223" s="690"/>
    </row>
    <row r="37224" spans="46:47">
      <c r="AT37224" s="690"/>
      <c r="AU37224" s="690"/>
    </row>
    <row r="37225" spans="46:47">
      <c r="AT37225" s="690"/>
      <c r="AU37225" s="690"/>
    </row>
    <row r="37226" spans="46:47">
      <c r="AT37226" s="690"/>
      <c r="AU37226" s="690"/>
    </row>
    <row r="37227" spans="46:47">
      <c r="AT37227" s="690"/>
      <c r="AU37227" s="690"/>
    </row>
    <row r="37228" spans="46:47">
      <c r="AT37228" s="690"/>
      <c r="AU37228" s="690"/>
    </row>
    <row r="37229" spans="46:47">
      <c r="AT37229" s="690"/>
      <c r="AU37229" s="690"/>
    </row>
    <row r="37230" spans="46:47">
      <c r="AT37230" s="690"/>
      <c r="AU37230" s="690"/>
    </row>
    <row r="37231" spans="46:47">
      <c r="AT37231" s="690"/>
      <c r="AU37231" s="690"/>
    </row>
    <row r="37232" spans="46:47">
      <c r="AT37232" s="690"/>
      <c r="AU37232" s="690"/>
    </row>
    <row r="37233" spans="46:47">
      <c r="AT37233" s="690"/>
      <c r="AU37233" s="690"/>
    </row>
    <row r="37234" spans="46:47">
      <c r="AT37234" s="690"/>
      <c r="AU37234" s="690"/>
    </row>
    <row r="37235" spans="46:47">
      <c r="AT37235" s="690"/>
      <c r="AU37235" s="690"/>
    </row>
    <row r="37236" spans="46:47">
      <c r="AT37236" s="690"/>
      <c r="AU37236" s="690"/>
    </row>
    <row r="37237" spans="46:47">
      <c r="AT37237" s="690"/>
      <c r="AU37237" s="690"/>
    </row>
    <row r="37238" spans="46:47">
      <c r="AT37238" s="690"/>
      <c r="AU37238" s="690"/>
    </row>
    <row r="37239" spans="46:47">
      <c r="AT37239" s="690"/>
      <c r="AU37239" s="690"/>
    </row>
    <row r="37240" spans="46:47">
      <c r="AT37240" s="690"/>
      <c r="AU37240" s="690"/>
    </row>
    <row r="37241" spans="46:47">
      <c r="AT37241" s="690"/>
      <c r="AU37241" s="690"/>
    </row>
    <row r="37242" spans="46:47">
      <c r="AT37242" s="690"/>
      <c r="AU37242" s="690"/>
    </row>
    <row r="37243" spans="46:47">
      <c r="AT37243" s="690"/>
      <c r="AU37243" s="690"/>
    </row>
    <row r="37244" spans="46:47">
      <c r="AT37244" s="690"/>
      <c r="AU37244" s="690"/>
    </row>
    <row r="37245" spans="46:47">
      <c r="AT37245" s="690"/>
      <c r="AU37245" s="690"/>
    </row>
    <row r="37246" spans="46:47">
      <c r="AT37246" s="690"/>
      <c r="AU37246" s="690"/>
    </row>
    <row r="37247" spans="46:47">
      <c r="AT37247" s="690"/>
      <c r="AU37247" s="690"/>
    </row>
    <row r="37248" spans="46:47">
      <c r="AT37248" s="690"/>
      <c r="AU37248" s="690"/>
    </row>
    <row r="37249" spans="46:47">
      <c r="AT37249" s="690"/>
      <c r="AU37249" s="690"/>
    </row>
    <row r="37250" spans="46:47">
      <c r="AT37250" s="690"/>
      <c r="AU37250" s="690"/>
    </row>
    <row r="37251" spans="46:47">
      <c r="AT37251" s="690"/>
      <c r="AU37251" s="690"/>
    </row>
    <row r="37252" spans="46:47">
      <c r="AT37252" s="690"/>
      <c r="AU37252" s="690"/>
    </row>
    <row r="37253" spans="46:47">
      <c r="AT37253" s="690"/>
      <c r="AU37253" s="690"/>
    </row>
    <row r="37254" spans="46:47">
      <c r="AT37254" s="690"/>
      <c r="AU37254" s="690"/>
    </row>
    <row r="37255" spans="46:47">
      <c r="AT37255" s="690"/>
      <c r="AU37255" s="690"/>
    </row>
    <row r="37256" spans="46:47">
      <c r="AT37256" s="690"/>
      <c r="AU37256" s="690"/>
    </row>
    <row r="37257" spans="46:47">
      <c r="AT37257" s="690"/>
      <c r="AU37257" s="690"/>
    </row>
    <row r="37258" spans="46:47">
      <c r="AT37258" s="690"/>
      <c r="AU37258" s="690"/>
    </row>
    <row r="37259" spans="46:47">
      <c r="AT37259" s="690"/>
      <c r="AU37259" s="690"/>
    </row>
    <row r="37260" spans="46:47">
      <c r="AT37260" s="690"/>
      <c r="AU37260" s="690"/>
    </row>
    <row r="37261" spans="46:47">
      <c r="AT37261" s="690"/>
      <c r="AU37261" s="690"/>
    </row>
    <row r="37262" spans="46:47">
      <c r="AT37262" s="690"/>
      <c r="AU37262" s="690"/>
    </row>
    <row r="37263" spans="46:47">
      <c r="AT37263" s="690"/>
      <c r="AU37263" s="690"/>
    </row>
    <row r="37264" spans="46:47">
      <c r="AT37264" s="690"/>
      <c r="AU37264" s="690"/>
    </row>
    <row r="37265" spans="46:47">
      <c r="AT37265" s="690"/>
      <c r="AU37265" s="690"/>
    </row>
    <row r="37266" spans="46:47">
      <c r="AT37266" s="690"/>
      <c r="AU37266" s="690"/>
    </row>
    <row r="37267" spans="46:47">
      <c r="AT37267" s="690"/>
      <c r="AU37267" s="690"/>
    </row>
    <row r="37268" spans="46:47">
      <c r="AT37268" s="690"/>
      <c r="AU37268" s="690"/>
    </row>
    <row r="37269" spans="46:47">
      <c r="AT37269" s="690"/>
      <c r="AU37269" s="690"/>
    </row>
    <row r="37270" spans="46:47">
      <c r="AT37270" s="690"/>
      <c r="AU37270" s="690"/>
    </row>
    <row r="37271" spans="46:47">
      <c r="AT37271" s="690"/>
      <c r="AU37271" s="690"/>
    </row>
    <row r="37272" spans="46:47">
      <c r="AT37272" s="690"/>
      <c r="AU37272" s="690"/>
    </row>
    <row r="37273" spans="46:47">
      <c r="AT37273" s="690"/>
      <c r="AU37273" s="690"/>
    </row>
    <row r="37274" spans="46:47">
      <c r="AT37274" s="690"/>
      <c r="AU37274" s="690"/>
    </row>
    <row r="37275" spans="46:47">
      <c r="AT37275" s="690"/>
      <c r="AU37275" s="690"/>
    </row>
    <row r="37276" spans="46:47">
      <c r="AT37276" s="690"/>
      <c r="AU37276" s="690"/>
    </row>
    <row r="37277" spans="46:47">
      <c r="AT37277" s="690"/>
      <c r="AU37277" s="690"/>
    </row>
    <row r="37278" spans="46:47">
      <c r="AT37278" s="690"/>
      <c r="AU37278" s="690"/>
    </row>
    <row r="37279" spans="46:47">
      <c r="AT37279" s="690"/>
      <c r="AU37279" s="690"/>
    </row>
    <row r="37280" spans="46:47">
      <c r="AT37280" s="690"/>
      <c r="AU37280" s="690"/>
    </row>
    <row r="37281" spans="46:47">
      <c r="AT37281" s="690"/>
      <c r="AU37281" s="690"/>
    </row>
    <row r="37282" spans="46:47">
      <c r="AT37282" s="690"/>
      <c r="AU37282" s="690"/>
    </row>
    <row r="37283" spans="46:47">
      <c r="AT37283" s="690"/>
      <c r="AU37283" s="690"/>
    </row>
    <row r="37284" spans="46:47">
      <c r="AT37284" s="690"/>
      <c r="AU37284" s="690"/>
    </row>
    <row r="37285" spans="46:47">
      <c r="AT37285" s="690"/>
      <c r="AU37285" s="690"/>
    </row>
    <row r="37286" spans="46:47">
      <c r="AT37286" s="690"/>
      <c r="AU37286" s="690"/>
    </row>
    <row r="37287" spans="46:47">
      <c r="AT37287" s="690"/>
      <c r="AU37287" s="690"/>
    </row>
    <row r="37288" spans="46:47">
      <c r="AT37288" s="690"/>
      <c r="AU37288" s="690"/>
    </row>
    <row r="37289" spans="46:47">
      <c r="AT37289" s="690"/>
      <c r="AU37289" s="690"/>
    </row>
    <row r="37290" spans="46:47">
      <c r="AT37290" s="690"/>
      <c r="AU37290" s="690"/>
    </row>
    <row r="37291" spans="46:47">
      <c r="AT37291" s="690"/>
      <c r="AU37291" s="690"/>
    </row>
    <row r="37292" spans="46:47">
      <c r="AT37292" s="690"/>
      <c r="AU37292" s="690"/>
    </row>
    <row r="37293" spans="46:47">
      <c r="AT37293" s="690"/>
      <c r="AU37293" s="690"/>
    </row>
    <row r="37294" spans="46:47">
      <c r="AT37294" s="690"/>
      <c r="AU37294" s="690"/>
    </row>
    <row r="37295" spans="46:47">
      <c r="AT37295" s="690"/>
      <c r="AU37295" s="690"/>
    </row>
    <row r="37296" spans="46:47">
      <c r="AT37296" s="690"/>
      <c r="AU37296" s="690"/>
    </row>
    <row r="37297" spans="46:47">
      <c r="AT37297" s="690"/>
      <c r="AU37297" s="690"/>
    </row>
    <row r="37298" spans="46:47">
      <c r="AT37298" s="690"/>
      <c r="AU37298" s="690"/>
    </row>
    <row r="37299" spans="46:47">
      <c r="AT37299" s="690"/>
      <c r="AU37299" s="690"/>
    </row>
    <row r="37300" spans="46:47">
      <c r="AT37300" s="690"/>
      <c r="AU37300" s="690"/>
    </row>
    <row r="37301" spans="46:47">
      <c r="AT37301" s="690"/>
      <c r="AU37301" s="690"/>
    </row>
    <row r="37302" spans="46:47">
      <c r="AT37302" s="690"/>
      <c r="AU37302" s="690"/>
    </row>
    <row r="37303" spans="46:47">
      <c r="AT37303" s="690"/>
      <c r="AU37303" s="690"/>
    </row>
    <row r="37304" spans="46:47">
      <c r="AT37304" s="690"/>
      <c r="AU37304" s="690"/>
    </row>
    <row r="37305" spans="46:47">
      <c r="AT37305" s="690"/>
      <c r="AU37305" s="690"/>
    </row>
    <row r="37306" spans="46:47">
      <c r="AT37306" s="690"/>
      <c r="AU37306" s="690"/>
    </row>
    <row r="37307" spans="46:47">
      <c r="AT37307" s="690"/>
      <c r="AU37307" s="690"/>
    </row>
    <row r="37308" spans="46:47">
      <c r="AT37308" s="690"/>
      <c r="AU37308" s="690"/>
    </row>
    <row r="37309" spans="46:47">
      <c r="AT37309" s="690"/>
      <c r="AU37309" s="690"/>
    </row>
    <row r="37310" spans="46:47">
      <c r="AT37310" s="690"/>
      <c r="AU37310" s="690"/>
    </row>
    <row r="37311" spans="46:47">
      <c r="AT37311" s="690"/>
      <c r="AU37311" s="690"/>
    </row>
    <row r="37312" spans="46:47">
      <c r="AT37312" s="690"/>
      <c r="AU37312" s="690"/>
    </row>
    <row r="37313" spans="46:47">
      <c r="AT37313" s="690"/>
      <c r="AU37313" s="690"/>
    </row>
    <row r="37314" spans="46:47">
      <c r="AT37314" s="690"/>
      <c r="AU37314" s="690"/>
    </row>
    <row r="37315" spans="46:47">
      <c r="AT37315" s="690"/>
      <c r="AU37315" s="690"/>
    </row>
    <row r="37316" spans="46:47">
      <c r="AT37316" s="690"/>
      <c r="AU37316" s="690"/>
    </row>
    <row r="37317" spans="46:47">
      <c r="AT37317" s="690"/>
      <c r="AU37317" s="690"/>
    </row>
    <row r="37318" spans="46:47">
      <c r="AT37318" s="690"/>
      <c r="AU37318" s="690"/>
    </row>
    <row r="37319" spans="46:47">
      <c r="AT37319" s="690"/>
      <c r="AU37319" s="690"/>
    </row>
    <row r="37320" spans="46:47">
      <c r="AT37320" s="690"/>
      <c r="AU37320" s="690"/>
    </row>
    <row r="37321" spans="46:47">
      <c r="AT37321" s="690"/>
      <c r="AU37321" s="690"/>
    </row>
    <row r="37322" spans="46:47">
      <c r="AT37322" s="690"/>
      <c r="AU37322" s="690"/>
    </row>
    <row r="37323" spans="46:47">
      <c r="AT37323" s="690"/>
      <c r="AU37323" s="690"/>
    </row>
    <row r="37324" spans="46:47">
      <c r="AT37324" s="690"/>
      <c r="AU37324" s="690"/>
    </row>
    <row r="37325" spans="46:47">
      <c r="AT37325" s="690"/>
      <c r="AU37325" s="690"/>
    </row>
    <row r="37326" spans="46:47">
      <c r="AT37326" s="690"/>
      <c r="AU37326" s="690"/>
    </row>
    <row r="37327" spans="46:47">
      <c r="AT37327" s="690"/>
      <c r="AU37327" s="690"/>
    </row>
    <row r="37328" spans="46:47">
      <c r="AT37328" s="690"/>
      <c r="AU37328" s="690"/>
    </row>
    <row r="37329" spans="46:47">
      <c r="AT37329" s="690"/>
      <c r="AU37329" s="690"/>
    </row>
    <row r="37330" spans="46:47">
      <c r="AT37330" s="690"/>
      <c r="AU37330" s="690"/>
    </row>
    <row r="37331" spans="46:47">
      <c r="AT37331" s="690"/>
      <c r="AU37331" s="690"/>
    </row>
    <row r="37332" spans="46:47">
      <c r="AT37332" s="690"/>
      <c r="AU37332" s="690"/>
    </row>
    <row r="37333" spans="46:47">
      <c r="AT37333" s="690"/>
      <c r="AU37333" s="690"/>
    </row>
    <row r="37334" spans="46:47">
      <c r="AT37334" s="690"/>
      <c r="AU37334" s="690"/>
    </row>
    <row r="37335" spans="46:47">
      <c r="AT37335" s="690"/>
      <c r="AU37335" s="690"/>
    </row>
    <row r="37336" spans="46:47">
      <c r="AT37336" s="690"/>
      <c r="AU37336" s="690"/>
    </row>
    <row r="37337" spans="46:47">
      <c r="AT37337" s="690"/>
      <c r="AU37337" s="690"/>
    </row>
    <row r="37338" spans="46:47">
      <c r="AT37338" s="690"/>
      <c r="AU37338" s="690"/>
    </row>
    <row r="37339" spans="46:47">
      <c r="AT37339" s="690"/>
      <c r="AU37339" s="690"/>
    </row>
    <row r="37340" spans="46:47">
      <c r="AT37340" s="690"/>
      <c r="AU37340" s="690"/>
    </row>
    <row r="37341" spans="46:47">
      <c r="AT37341" s="690"/>
      <c r="AU37341" s="690"/>
    </row>
    <row r="37342" spans="46:47">
      <c r="AT37342" s="690"/>
      <c r="AU37342" s="690"/>
    </row>
    <row r="37343" spans="46:47">
      <c r="AT37343" s="690"/>
      <c r="AU37343" s="690"/>
    </row>
    <row r="37344" spans="46:47">
      <c r="AT37344" s="690"/>
      <c r="AU37344" s="690"/>
    </row>
    <row r="37345" spans="46:47">
      <c r="AT37345" s="690"/>
      <c r="AU37345" s="690"/>
    </row>
    <row r="37346" spans="46:47">
      <c r="AT37346" s="690"/>
      <c r="AU37346" s="690"/>
    </row>
    <row r="37347" spans="46:47">
      <c r="AT37347" s="690"/>
      <c r="AU37347" s="690"/>
    </row>
    <row r="37348" spans="46:47">
      <c r="AT37348" s="690"/>
      <c r="AU37348" s="690"/>
    </row>
    <row r="37349" spans="46:47">
      <c r="AT37349" s="690"/>
      <c r="AU37349" s="690"/>
    </row>
    <row r="37350" spans="46:47">
      <c r="AT37350" s="690"/>
      <c r="AU37350" s="690"/>
    </row>
    <row r="37351" spans="46:47">
      <c r="AT37351" s="690"/>
      <c r="AU37351" s="690"/>
    </row>
    <row r="37352" spans="46:47">
      <c r="AT37352" s="690"/>
      <c r="AU37352" s="690"/>
    </row>
    <row r="37353" spans="46:47">
      <c r="AT37353" s="690"/>
      <c r="AU37353" s="690"/>
    </row>
    <row r="37354" spans="46:47">
      <c r="AT37354" s="690"/>
      <c r="AU37354" s="690"/>
    </row>
    <row r="37355" spans="46:47">
      <c r="AT37355" s="690"/>
      <c r="AU37355" s="690"/>
    </row>
    <row r="37356" spans="46:47">
      <c r="AT37356" s="690"/>
      <c r="AU37356" s="690"/>
    </row>
    <row r="37357" spans="46:47">
      <c r="AT37357" s="690"/>
      <c r="AU37357" s="690"/>
    </row>
    <row r="37358" spans="46:47">
      <c r="AT37358" s="690"/>
      <c r="AU37358" s="690"/>
    </row>
    <row r="37359" spans="46:47">
      <c r="AT37359" s="690"/>
      <c r="AU37359" s="690"/>
    </row>
    <row r="37360" spans="46:47">
      <c r="AT37360" s="690"/>
      <c r="AU37360" s="690"/>
    </row>
    <row r="37361" spans="46:47">
      <c r="AT37361" s="690"/>
      <c r="AU37361" s="690"/>
    </row>
    <row r="37362" spans="46:47">
      <c r="AT37362" s="690"/>
      <c r="AU37362" s="690"/>
    </row>
    <row r="37363" spans="46:47">
      <c r="AT37363" s="690"/>
      <c r="AU37363" s="690"/>
    </row>
    <row r="37364" spans="46:47">
      <c r="AT37364" s="690"/>
      <c r="AU37364" s="690"/>
    </row>
    <row r="37365" spans="46:47">
      <c r="AT37365" s="690"/>
      <c r="AU37365" s="690"/>
    </row>
    <row r="37366" spans="46:47">
      <c r="AT37366" s="690"/>
      <c r="AU37366" s="690"/>
    </row>
    <row r="37367" spans="46:47">
      <c r="AT37367" s="690"/>
      <c r="AU37367" s="690"/>
    </row>
    <row r="37368" spans="46:47">
      <c r="AT37368" s="690"/>
      <c r="AU37368" s="690"/>
    </row>
    <row r="37369" spans="46:47">
      <c r="AT37369" s="690"/>
      <c r="AU37369" s="690"/>
    </row>
    <row r="37370" spans="46:47">
      <c r="AT37370" s="690"/>
      <c r="AU37370" s="690"/>
    </row>
    <row r="37371" spans="46:47">
      <c r="AT37371" s="690"/>
      <c r="AU37371" s="690"/>
    </row>
    <row r="37372" spans="46:47">
      <c r="AT37372" s="690"/>
      <c r="AU37372" s="690"/>
    </row>
    <row r="37373" spans="46:47">
      <c r="AT37373" s="690"/>
      <c r="AU37373" s="690"/>
    </row>
    <row r="37374" spans="46:47">
      <c r="AT37374" s="690"/>
      <c r="AU37374" s="690"/>
    </row>
    <row r="37375" spans="46:47">
      <c r="AT37375" s="690"/>
      <c r="AU37375" s="690"/>
    </row>
    <row r="37376" spans="46:47">
      <c r="AT37376" s="690"/>
      <c r="AU37376" s="690"/>
    </row>
    <row r="37377" spans="46:47">
      <c r="AT37377" s="690"/>
      <c r="AU37377" s="690"/>
    </row>
    <row r="37378" spans="46:47">
      <c r="AT37378" s="690"/>
      <c r="AU37378" s="690"/>
    </row>
    <row r="37379" spans="46:47">
      <c r="AT37379" s="690"/>
      <c r="AU37379" s="690"/>
    </row>
    <row r="37380" spans="46:47">
      <c r="AT37380" s="690"/>
      <c r="AU37380" s="690"/>
    </row>
    <row r="37381" spans="46:47">
      <c r="AT37381" s="690"/>
      <c r="AU37381" s="690"/>
    </row>
    <row r="37382" spans="46:47">
      <c r="AT37382" s="690"/>
      <c r="AU37382" s="690"/>
    </row>
    <row r="37383" spans="46:47">
      <c r="AT37383" s="690"/>
      <c r="AU37383" s="690"/>
    </row>
    <row r="37384" spans="46:47">
      <c r="AT37384" s="690"/>
      <c r="AU37384" s="690"/>
    </row>
    <row r="37385" spans="46:47">
      <c r="AT37385" s="690"/>
      <c r="AU37385" s="690"/>
    </row>
    <row r="37386" spans="46:47">
      <c r="AT37386" s="690"/>
      <c r="AU37386" s="690"/>
    </row>
    <row r="37387" spans="46:47">
      <c r="AT37387" s="690"/>
      <c r="AU37387" s="690"/>
    </row>
    <row r="37388" spans="46:47">
      <c r="AT37388" s="690"/>
      <c r="AU37388" s="690"/>
    </row>
    <row r="37389" spans="46:47">
      <c r="AT37389" s="690"/>
      <c r="AU37389" s="690"/>
    </row>
    <row r="37390" spans="46:47">
      <c r="AT37390" s="690"/>
      <c r="AU37390" s="690"/>
    </row>
    <row r="37391" spans="46:47">
      <c r="AT37391" s="690"/>
      <c r="AU37391" s="690"/>
    </row>
    <row r="37392" spans="46:47">
      <c r="AT37392" s="690"/>
      <c r="AU37392" s="690"/>
    </row>
    <row r="37393" spans="46:47">
      <c r="AT37393" s="690"/>
      <c r="AU37393" s="690"/>
    </row>
    <row r="37394" spans="46:47">
      <c r="AT37394" s="690"/>
      <c r="AU37394" s="690"/>
    </row>
    <row r="37395" spans="46:47">
      <c r="AT37395" s="690"/>
      <c r="AU37395" s="690"/>
    </row>
    <row r="37396" spans="46:47">
      <c r="AT37396" s="690"/>
      <c r="AU37396" s="690"/>
    </row>
    <row r="37397" spans="46:47">
      <c r="AT37397" s="690"/>
      <c r="AU37397" s="690"/>
    </row>
    <row r="37398" spans="46:47">
      <c r="AT37398" s="690"/>
      <c r="AU37398" s="690"/>
    </row>
    <row r="37399" spans="46:47">
      <c r="AT37399" s="690"/>
      <c r="AU37399" s="690"/>
    </row>
    <row r="37400" spans="46:47">
      <c r="AT37400" s="690"/>
      <c r="AU37400" s="690"/>
    </row>
    <row r="37401" spans="46:47">
      <c r="AT37401" s="690"/>
      <c r="AU37401" s="690"/>
    </row>
    <row r="37402" spans="46:47">
      <c r="AT37402" s="690"/>
      <c r="AU37402" s="690"/>
    </row>
    <row r="37403" spans="46:47">
      <c r="AT37403" s="690"/>
      <c r="AU37403" s="690"/>
    </row>
    <row r="37404" spans="46:47">
      <c r="AT37404" s="690"/>
      <c r="AU37404" s="690"/>
    </row>
    <row r="37405" spans="46:47">
      <c r="AT37405" s="690"/>
      <c r="AU37405" s="690"/>
    </row>
    <row r="37406" spans="46:47">
      <c r="AT37406" s="690"/>
      <c r="AU37406" s="690"/>
    </row>
    <row r="37407" spans="46:47">
      <c r="AT37407" s="690"/>
      <c r="AU37407" s="690"/>
    </row>
    <row r="37408" spans="46:47">
      <c r="AT37408" s="690"/>
      <c r="AU37408" s="690"/>
    </row>
    <row r="37409" spans="46:47">
      <c r="AT37409" s="690"/>
      <c r="AU37409" s="690"/>
    </row>
    <row r="37410" spans="46:47">
      <c r="AT37410" s="690"/>
      <c r="AU37410" s="690"/>
    </row>
    <row r="37411" spans="46:47">
      <c r="AT37411" s="690"/>
      <c r="AU37411" s="690"/>
    </row>
    <row r="37412" spans="46:47">
      <c r="AT37412" s="690"/>
      <c r="AU37412" s="690"/>
    </row>
    <row r="37413" spans="46:47">
      <c r="AT37413" s="690"/>
      <c r="AU37413" s="690"/>
    </row>
    <row r="37414" spans="46:47">
      <c r="AT37414" s="690"/>
      <c r="AU37414" s="690"/>
    </row>
    <row r="37415" spans="46:47">
      <c r="AT37415" s="690"/>
      <c r="AU37415" s="690"/>
    </row>
    <row r="37416" spans="46:47">
      <c r="AT37416" s="690"/>
      <c r="AU37416" s="690"/>
    </row>
    <row r="37417" spans="46:47">
      <c r="AT37417" s="690"/>
      <c r="AU37417" s="690"/>
    </row>
    <row r="37418" spans="46:47">
      <c r="AT37418" s="690"/>
      <c r="AU37418" s="690"/>
    </row>
    <row r="37419" spans="46:47">
      <c r="AT37419" s="690"/>
      <c r="AU37419" s="690"/>
    </row>
    <row r="37420" spans="46:47">
      <c r="AT37420" s="690"/>
      <c r="AU37420" s="690"/>
    </row>
    <row r="37421" spans="46:47">
      <c r="AT37421" s="690"/>
      <c r="AU37421" s="690"/>
    </row>
    <row r="37422" spans="46:47">
      <c r="AT37422" s="690"/>
      <c r="AU37422" s="690"/>
    </row>
    <row r="37423" spans="46:47">
      <c r="AT37423" s="690"/>
      <c r="AU37423" s="690"/>
    </row>
    <row r="37424" spans="46:47">
      <c r="AT37424" s="690"/>
      <c r="AU37424" s="690"/>
    </row>
    <row r="37425" spans="46:47">
      <c r="AT37425" s="690"/>
      <c r="AU37425" s="690"/>
    </row>
    <row r="37426" spans="46:47">
      <c r="AT37426" s="690"/>
      <c r="AU37426" s="690"/>
    </row>
    <row r="37427" spans="46:47">
      <c r="AT37427" s="690"/>
      <c r="AU37427" s="690"/>
    </row>
    <row r="37428" spans="46:47">
      <c r="AT37428" s="690"/>
      <c r="AU37428" s="690"/>
    </row>
    <row r="37429" spans="46:47">
      <c r="AT37429" s="690"/>
      <c r="AU37429" s="690"/>
    </row>
    <row r="37430" spans="46:47">
      <c r="AT37430" s="690"/>
      <c r="AU37430" s="690"/>
    </row>
    <row r="37431" spans="46:47">
      <c r="AT37431" s="690"/>
      <c r="AU37431" s="690"/>
    </row>
    <row r="37432" spans="46:47">
      <c r="AT37432" s="690"/>
      <c r="AU37432" s="690"/>
    </row>
    <row r="37433" spans="46:47">
      <c r="AT37433" s="690"/>
      <c r="AU37433" s="690"/>
    </row>
    <row r="37434" spans="46:47">
      <c r="AT37434" s="690"/>
      <c r="AU37434" s="690"/>
    </row>
    <row r="37435" spans="46:47">
      <c r="AT37435" s="690"/>
      <c r="AU37435" s="690"/>
    </row>
    <row r="37436" spans="46:47">
      <c r="AT37436" s="690"/>
      <c r="AU37436" s="690"/>
    </row>
    <row r="37437" spans="46:47">
      <c r="AT37437" s="690"/>
      <c r="AU37437" s="690"/>
    </row>
    <row r="37438" spans="46:47">
      <c r="AT37438" s="690"/>
      <c r="AU37438" s="690"/>
    </row>
    <row r="37439" spans="46:47">
      <c r="AT37439" s="690"/>
      <c r="AU37439" s="690"/>
    </row>
    <row r="37440" spans="46:47">
      <c r="AT37440" s="690"/>
      <c r="AU37440" s="690"/>
    </row>
    <row r="37441" spans="46:47">
      <c r="AT37441" s="690"/>
      <c r="AU37441" s="690"/>
    </row>
    <row r="37442" spans="46:47">
      <c r="AT37442" s="690"/>
      <c r="AU37442" s="690"/>
    </row>
    <row r="37443" spans="46:47">
      <c r="AT37443" s="690"/>
      <c r="AU37443" s="690"/>
    </row>
    <row r="37444" spans="46:47">
      <c r="AT37444" s="690"/>
      <c r="AU37444" s="690"/>
    </row>
    <row r="37445" spans="46:47">
      <c r="AT37445" s="690"/>
      <c r="AU37445" s="690"/>
    </row>
    <row r="37446" spans="46:47">
      <c r="AT37446" s="690"/>
      <c r="AU37446" s="690"/>
    </row>
    <row r="37447" spans="46:47">
      <c r="AT37447" s="690"/>
      <c r="AU37447" s="690"/>
    </row>
    <row r="37448" spans="46:47">
      <c r="AT37448" s="690"/>
      <c r="AU37448" s="690"/>
    </row>
    <row r="37449" spans="46:47">
      <c r="AT37449" s="690"/>
      <c r="AU37449" s="690"/>
    </row>
    <row r="37450" spans="46:47">
      <c r="AT37450" s="690"/>
      <c r="AU37450" s="690"/>
    </row>
    <row r="37451" spans="46:47">
      <c r="AT37451" s="690"/>
      <c r="AU37451" s="690"/>
    </row>
    <row r="37452" spans="46:47">
      <c r="AT37452" s="690"/>
      <c r="AU37452" s="690"/>
    </row>
    <row r="37453" spans="46:47">
      <c r="AT37453" s="690"/>
      <c r="AU37453" s="690"/>
    </row>
    <row r="37454" spans="46:47">
      <c r="AT37454" s="690"/>
      <c r="AU37454" s="690"/>
    </row>
    <row r="37455" spans="46:47">
      <c r="AT37455" s="690"/>
      <c r="AU37455" s="690"/>
    </row>
    <row r="37456" spans="46:47">
      <c r="AT37456" s="690"/>
      <c r="AU37456" s="690"/>
    </row>
    <row r="37457" spans="46:47">
      <c r="AT37457" s="690"/>
      <c r="AU37457" s="690"/>
    </row>
    <row r="37458" spans="46:47">
      <c r="AT37458" s="690"/>
      <c r="AU37458" s="690"/>
    </row>
    <row r="37459" spans="46:47">
      <c r="AT37459" s="690"/>
      <c r="AU37459" s="690"/>
    </row>
    <row r="37460" spans="46:47">
      <c r="AT37460" s="690"/>
      <c r="AU37460" s="690"/>
    </row>
    <row r="37461" spans="46:47">
      <c r="AT37461" s="690"/>
      <c r="AU37461" s="690"/>
    </row>
    <row r="37462" spans="46:47">
      <c r="AT37462" s="690"/>
      <c r="AU37462" s="690"/>
    </row>
    <row r="37463" spans="46:47">
      <c r="AT37463" s="690"/>
      <c r="AU37463" s="690"/>
    </row>
    <row r="37464" spans="46:47">
      <c r="AT37464" s="690"/>
      <c r="AU37464" s="690"/>
    </row>
    <row r="37465" spans="46:47">
      <c r="AT37465" s="690"/>
      <c r="AU37465" s="690"/>
    </row>
    <row r="37466" spans="46:47">
      <c r="AT37466" s="690"/>
      <c r="AU37466" s="690"/>
    </row>
    <row r="37467" spans="46:47">
      <c r="AT37467" s="690"/>
      <c r="AU37467" s="690"/>
    </row>
    <row r="37468" spans="46:47">
      <c r="AT37468" s="690"/>
      <c r="AU37468" s="690"/>
    </row>
    <row r="37469" spans="46:47">
      <c r="AT37469" s="690"/>
      <c r="AU37469" s="690"/>
    </row>
    <row r="37470" spans="46:47">
      <c r="AT37470" s="690"/>
      <c r="AU37470" s="690"/>
    </row>
    <row r="37471" spans="46:47">
      <c r="AT37471" s="690"/>
      <c r="AU37471" s="690"/>
    </row>
    <row r="37472" spans="46:47">
      <c r="AT37472" s="690"/>
      <c r="AU37472" s="690"/>
    </row>
    <row r="37473" spans="46:47">
      <c r="AT37473" s="690"/>
      <c r="AU37473" s="690"/>
    </row>
    <row r="37474" spans="46:47">
      <c r="AT37474" s="690"/>
      <c r="AU37474" s="690"/>
    </row>
    <row r="37475" spans="46:47">
      <c r="AT37475" s="690"/>
      <c r="AU37475" s="690"/>
    </row>
    <row r="37476" spans="46:47">
      <c r="AT37476" s="690"/>
      <c r="AU37476" s="690"/>
    </row>
    <row r="37477" spans="46:47">
      <c r="AT37477" s="690"/>
      <c r="AU37477" s="690"/>
    </row>
    <row r="37478" spans="46:47">
      <c r="AT37478" s="690"/>
      <c r="AU37478" s="690"/>
    </row>
    <row r="37479" spans="46:47">
      <c r="AT37479" s="690"/>
      <c r="AU37479" s="690"/>
    </row>
    <row r="37480" spans="46:47">
      <c r="AT37480" s="690"/>
      <c r="AU37480" s="690"/>
    </row>
    <row r="37481" spans="46:47">
      <c r="AT37481" s="690"/>
      <c r="AU37481" s="690"/>
    </row>
    <row r="37482" spans="46:47">
      <c r="AT37482" s="690"/>
      <c r="AU37482" s="690"/>
    </row>
    <row r="37483" spans="46:47">
      <c r="AT37483" s="690"/>
      <c r="AU37483" s="690"/>
    </row>
    <row r="37484" spans="46:47">
      <c r="AT37484" s="690"/>
      <c r="AU37484" s="690"/>
    </row>
    <row r="37485" spans="46:47">
      <c r="AT37485" s="690"/>
      <c r="AU37485" s="690"/>
    </row>
    <row r="37486" spans="46:47">
      <c r="AT37486" s="690"/>
      <c r="AU37486" s="690"/>
    </row>
    <row r="37487" spans="46:47">
      <c r="AT37487" s="690"/>
      <c r="AU37487" s="690"/>
    </row>
    <row r="37488" spans="46:47">
      <c r="AT37488" s="690"/>
      <c r="AU37488" s="690"/>
    </row>
    <row r="37489" spans="46:47">
      <c r="AT37489" s="690"/>
      <c r="AU37489" s="690"/>
    </row>
    <row r="37490" spans="46:47">
      <c r="AT37490" s="690"/>
      <c r="AU37490" s="690"/>
    </row>
    <row r="37491" spans="46:47">
      <c r="AT37491" s="690"/>
      <c r="AU37491" s="690"/>
    </row>
    <row r="37492" spans="46:47">
      <c r="AT37492" s="690"/>
      <c r="AU37492" s="690"/>
    </row>
    <row r="37493" spans="46:47">
      <c r="AT37493" s="690"/>
      <c r="AU37493" s="690"/>
    </row>
    <row r="37494" spans="46:47">
      <c r="AT37494" s="690"/>
      <c r="AU37494" s="690"/>
    </row>
    <row r="37495" spans="46:47">
      <c r="AT37495" s="690"/>
      <c r="AU37495" s="690"/>
    </row>
    <row r="37496" spans="46:47">
      <c r="AT37496" s="690"/>
      <c r="AU37496" s="690"/>
    </row>
    <row r="37497" spans="46:47">
      <c r="AT37497" s="690"/>
      <c r="AU37497" s="690"/>
    </row>
    <row r="37498" spans="46:47">
      <c r="AT37498" s="690"/>
      <c r="AU37498" s="690"/>
    </row>
    <row r="37499" spans="46:47">
      <c r="AT37499" s="690"/>
      <c r="AU37499" s="690"/>
    </row>
    <row r="37500" spans="46:47">
      <c r="AT37500" s="690"/>
      <c r="AU37500" s="690"/>
    </row>
    <row r="37501" spans="46:47">
      <c r="AT37501" s="690"/>
      <c r="AU37501" s="690"/>
    </row>
    <row r="37502" spans="46:47">
      <c r="AT37502" s="690"/>
      <c r="AU37502" s="690"/>
    </row>
    <row r="37503" spans="46:47">
      <c r="AT37503" s="690"/>
      <c r="AU37503" s="690"/>
    </row>
    <row r="37504" spans="46:47">
      <c r="AT37504" s="690"/>
      <c r="AU37504" s="690"/>
    </row>
    <row r="37505" spans="46:47">
      <c r="AT37505" s="690"/>
      <c r="AU37505" s="690"/>
    </row>
    <row r="37506" spans="46:47">
      <c r="AT37506" s="690"/>
      <c r="AU37506" s="690"/>
    </row>
    <row r="37507" spans="46:47">
      <c r="AT37507" s="690"/>
      <c r="AU37507" s="690"/>
    </row>
    <row r="37508" spans="46:47">
      <c r="AT37508" s="690"/>
      <c r="AU37508" s="690"/>
    </row>
    <row r="37509" spans="46:47">
      <c r="AT37509" s="690"/>
      <c r="AU37509" s="690"/>
    </row>
    <row r="37510" spans="46:47">
      <c r="AT37510" s="690"/>
      <c r="AU37510" s="690"/>
    </row>
    <row r="37511" spans="46:47">
      <c r="AT37511" s="690"/>
      <c r="AU37511" s="690"/>
    </row>
    <row r="37512" spans="46:47">
      <c r="AT37512" s="690"/>
      <c r="AU37512" s="690"/>
    </row>
    <row r="37513" spans="46:47">
      <c r="AT37513" s="690"/>
      <c r="AU37513" s="690"/>
    </row>
    <row r="37514" spans="46:47">
      <c r="AT37514" s="690"/>
      <c r="AU37514" s="690"/>
    </row>
    <row r="37515" spans="46:47">
      <c r="AT37515" s="690"/>
      <c r="AU37515" s="690"/>
    </row>
    <row r="37516" spans="46:47">
      <c r="AT37516" s="690"/>
      <c r="AU37516" s="690"/>
    </row>
    <row r="37517" spans="46:47">
      <c r="AT37517" s="690"/>
      <c r="AU37517" s="690"/>
    </row>
    <row r="37518" spans="46:47">
      <c r="AT37518" s="690"/>
      <c r="AU37518" s="690"/>
    </row>
    <row r="37519" spans="46:47">
      <c r="AT37519" s="690"/>
      <c r="AU37519" s="690"/>
    </row>
    <row r="37520" spans="46:47">
      <c r="AT37520" s="690"/>
      <c r="AU37520" s="690"/>
    </row>
    <row r="37521" spans="46:47">
      <c r="AT37521" s="690"/>
      <c r="AU37521" s="690"/>
    </row>
    <row r="37522" spans="46:47">
      <c r="AT37522" s="690"/>
      <c r="AU37522" s="690"/>
    </row>
    <row r="37523" spans="46:47">
      <c r="AT37523" s="690"/>
      <c r="AU37523" s="690"/>
    </row>
    <row r="37524" spans="46:47">
      <c r="AT37524" s="690"/>
      <c r="AU37524" s="690"/>
    </row>
    <row r="37525" spans="46:47">
      <c r="AT37525" s="690"/>
      <c r="AU37525" s="690"/>
    </row>
    <row r="37526" spans="46:47">
      <c r="AT37526" s="690"/>
      <c r="AU37526" s="690"/>
    </row>
    <row r="37527" spans="46:47">
      <c r="AT37527" s="690"/>
      <c r="AU37527" s="690"/>
    </row>
    <row r="37528" spans="46:47">
      <c r="AT37528" s="690"/>
      <c r="AU37528" s="690"/>
    </row>
    <row r="37529" spans="46:47">
      <c r="AT37529" s="690"/>
      <c r="AU37529" s="690"/>
    </row>
    <row r="37530" spans="46:47">
      <c r="AT37530" s="690"/>
      <c r="AU37530" s="690"/>
    </row>
    <row r="37531" spans="46:47">
      <c r="AT37531" s="690"/>
      <c r="AU37531" s="690"/>
    </row>
    <row r="37532" spans="46:47">
      <c r="AT37532" s="690"/>
      <c r="AU37532" s="690"/>
    </row>
    <row r="37533" spans="46:47">
      <c r="AT37533" s="690"/>
      <c r="AU37533" s="690"/>
    </row>
    <row r="37534" spans="46:47">
      <c r="AT37534" s="690"/>
      <c r="AU37534" s="690"/>
    </row>
    <row r="37535" spans="46:47">
      <c r="AT37535" s="690"/>
      <c r="AU37535" s="690"/>
    </row>
    <row r="37536" spans="46:47">
      <c r="AT37536" s="690"/>
      <c r="AU37536" s="690"/>
    </row>
    <row r="37537" spans="46:47">
      <c r="AT37537" s="690"/>
      <c r="AU37537" s="690"/>
    </row>
    <row r="37538" spans="46:47">
      <c r="AT37538" s="690"/>
      <c r="AU37538" s="690"/>
    </row>
    <row r="37539" spans="46:47">
      <c r="AT37539" s="690"/>
      <c r="AU37539" s="690"/>
    </row>
    <row r="37540" spans="46:47">
      <c r="AT37540" s="690"/>
      <c r="AU37540" s="690"/>
    </row>
    <row r="37541" spans="46:47">
      <c r="AT37541" s="690"/>
      <c r="AU37541" s="690"/>
    </row>
    <row r="37542" spans="46:47">
      <c r="AT37542" s="690"/>
      <c r="AU37542" s="690"/>
    </row>
    <row r="37543" spans="46:47">
      <c r="AT37543" s="690"/>
      <c r="AU37543" s="690"/>
    </row>
    <row r="37544" spans="46:47">
      <c r="AT37544" s="690"/>
      <c r="AU37544" s="690"/>
    </row>
    <row r="37545" spans="46:47">
      <c r="AT37545" s="690"/>
      <c r="AU37545" s="690"/>
    </row>
    <row r="37546" spans="46:47">
      <c r="AT37546" s="690"/>
      <c r="AU37546" s="690"/>
    </row>
    <row r="37547" spans="46:47">
      <c r="AT37547" s="690"/>
      <c r="AU37547" s="690"/>
    </row>
    <row r="37548" spans="46:47">
      <c r="AT37548" s="690"/>
      <c r="AU37548" s="690"/>
    </row>
    <row r="37549" spans="46:47">
      <c r="AT37549" s="690"/>
      <c r="AU37549" s="690"/>
    </row>
    <row r="37550" spans="46:47">
      <c r="AT37550" s="690"/>
      <c r="AU37550" s="690"/>
    </row>
    <row r="37551" spans="46:47">
      <c r="AT37551" s="690"/>
      <c r="AU37551" s="690"/>
    </row>
    <row r="37552" spans="46:47">
      <c r="AT37552" s="690"/>
      <c r="AU37552" s="690"/>
    </row>
    <row r="37553" spans="46:47">
      <c r="AT37553" s="690"/>
      <c r="AU37553" s="690"/>
    </row>
    <row r="37554" spans="46:47">
      <c r="AT37554" s="690"/>
      <c r="AU37554" s="690"/>
    </row>
    <row r="37555" spans="46:47">
      <c r="AT37555" s="690"/>
      <c r="AU37555" s="690"/>
    </row>
    <row r="37556" spans="46:47">
      <c r="AT37556" s="690"/>
      <c r="AU37556" s="690"/>
    </row>
    <row r="37557" spans="46:47">
      <c r="AT37557" s="690"/>
      <c r="AU37557" s="690"/>
    </row>
    <row r="37558" spans="46:47">
      <c r="AT37558" s="690"/>
      <c r="AU37558" s="690"/>
    </row>
    <row r="37559" spans="46:47">
      <c r="AT37559" s="690"/>
      <c r="AU37559" s="690"/>
    </row>
    <row r="37560" spans="46:47">
      <c r="AT37560" s="690"/>
      <c r="AU37560" s="690"/>
    </row>
    <row r="37561" spans="46:47">
      <c r="AT37561" s="690"/>
      <c r="AU37561" s="690"/>
    </row>
    <row r="37562" spans="46:47">
      <c r="AT37562" s="690"/>
      <c r="AU37562" s="690"/>
    </row>
    <row r="37563" spans="46:47">
      <c r="AT37563" s="690"/>
      <c r="AU37563" s="690"/>
    </row>
    <row r="37564" spans="46:47">
      <c r="AT37564" s="690"/>
      <c r="AU37564" s="690"/>
    </row>
    <row r="37565" spans="46:47">
      <c r="AT37565" s="690"/>
      <c r="AU37565" s="690"/>
    </row>
    <row r="37566" spans="46:47">
      <c r="AT37566" s="690"/>
      <c r="AU37566" s="690"/>
    </row>
    <row r="37567" spans="46:47">
      <c r="AT37567" s="690"/>
      <c r="AU37567" s="690"/>
    </row>
    <row r="37568" spans="46:47">
      <c r="AT37568" s="690"/>
      <c r="AU37568" s="690"/>
    </row>
    <row r="37569" spans="46:47">
      <c r="AT37569" s="690"/>
      <c r="AU37569" s="690"/>
    </row>
    <row r="37570" spans="46:47">
      <c r="AT37570" s="690"/>
      <c r="AU37570" s="690"/>
    </row>
    <row r="37571" spans="46:47">
      <c r="AT37571" s="690"/>
      <c r="AU37571" s="690"/>
    </row>
    <row r="37572" spans="46:47">
      <c r="AT37572" s="690"/>
      <c r="AU37572" s="690"/>
    </row>
    <row r="37573" spans="46:47">
      <c r="AT37573" s="690"/>
      <c r="AU37573" s="690"/>
    </row>
    <row r="37574" spans="46:47">
      <c r="AT37574" s="690"/>
      <c r="AU37574" s="690"/>
    </row>
    <row r="37575" spans="46:47">
      <c r="AT37575" s="690"/>
      <c r="AU37575" s="690"/>
    </row>
    <row r="37576" spans="46:47">
      <c r="AT37576" s="690"/>
      <c r="AU37576" s="690"/>
    </row>
    <row r="37577" spans="46:47">
      <c r="AT37577" s="690"/>
      <c r="AU37577" s="690"/>
    </row>
    <row r="37578" spans="46:47">
      <c r="AT37578" s="690"/>
      <c r="AU37578" s="690"/>
    </row>
    <row r="37579" spans="46:47">
      <c r="AT37579" s="690"/>
      <c r="AU37579" s="690"/>
    </row>
    <row r="37580" spans="46:47">
      <c r="AT37580" s="690"/>
      <c r="AU37580" s="690"/>
    </row>
    <row r="37581" spans="46:47">
      <c r="AT37581" s="690"/>
      <c r="AU37581" s="690"/>
    </row>
    <row r="37582" spans="46:47">
      <c r="AT37582" s="690"/>
      <c r="AU37582" s="690"/>
    </row>
    <row r="37583" spans="46:47">
      <c r="AT37583" s="690"/>
      <c r="AU37583" s="690"/>
    </row>
    <row r="37584" spans="46:47">
      <c r="AT37584" s="690"/>
      <c r="AU37584" s="690"/>
    </row>
    <row r="37585" spans="46:47">
      <c r="AT37585" s="690"/>
      <c r="AU37585" s="690"/>
    </row>
    <row r="37586" spans="46:47">
      <c r="AT37586" s="690"/>
      <c r="AU37586" s="690"/>
    </row>
    <row r="37587" spans="46:47">
      <c r="AT37587" s="690"/>
      <c r="AU37587" s="690"/>
    </row>
    <row r="37588" spans="46:47">
      <c r="AT37588" s="690"/>
      <c r="AU37588" s="690"/>
    </row>
    <row r="37589" spans="46:47">
      <c r="AT37589" s="690"/>
      <c r="AU37589" s="690"/>
    </row>
    <row r="37590" spans="46:47">
      <c r="AT37590" s="690"/>
      <c r="AU37590" s="690"/>
    </row>
    <row r="37591" spans="46:47">
      <c r="AT37591" s="690"/>
      <c r="AU37591" s="690"/>
    </row>
    <row r="37592" spans="46:47">
      <c r="AT37592" s="690"/>
      <c r="AU37592" s="690"/>
    </row>
    <row r="37593" spans="46:47">
      <c r="AT37593" s="690"/>
      <c r="AU37593" s="690"/>
    </row>
    <row r="37594" spans="46:47">
      <c r="AT37594" s="690"/>
      <c r="AU37594" s="690"/>
    </row>
    <row r="37595" spans="46:47">
      <c r="AT37595" s="690"/>
      <c r="AU37595" s="690"/>
    </row>
    <row r="37596" spans="46:47">
      <c r="AT37596" s="690"/>
      <c r="AU37596" s="690"/>
    </row>
    <row r="37597" spans="46:47">
      <c r="AT37597" s="690"/>
      <c r="AU37597" s="690"/>
    </row>
    <row r="37598" spans="46:47">
      <c r="AT37598" s="690"/>
      <c r="AU37598" s="690"/>
    </row>
    <row r="37599" spans="46:47">
      <c r="AT37599" s="690"/>
      <c r="AU37599" s="690"/>
    </row>
    <row r="37600" spans="46:47">
      <c r="AT37600" s="690"/>
      <c r="AU37600" s="690"/>
    </row>
    <row r="37601" spans="46:47">
      <c r="AT37601" s="690"/>
      <c r="AU37601" s="690"/>
    </row>
    <row r="37602" spans="46:47">
      <c r="AT37602" s="690"/>
      <c r="AU37602" s="690"/>
    </row>
    <row r="37603" spans="46:47">
      <c r="AT37603" s="690"/>
      <c r="AU37603" s="690"/>
    </row>
    <row r="37604" spans="46:47">
      <c r="AT37604" s="690"/>
      <c r="AU37604" s="690"/>
    </row>
    <row r="37605" spans="46:47">
      <c r="AT37605" s="690"/>
      <c r="AU37605" s="690"/>
    </row>
    <row r="37606" spans="46:47">
      <c r="AT37606" s="690"/>
      <c r="AU37606" s="690"/>
    </row>
    <row r="37607" spans="46:47">
      <c r="AT37607" s="690"/>
      <c r="AU37607" s="690"/>
    </row>
    <row r="37608" spans="46:47">
      <c r="AT37608" s="690"/>
      <c r="AU37608" s="690"/>
    </row>
    <row r="37609" spans="46:47">
      <c r="AT37609" s="690"/>
      <c r="AU37609" s="690"/>
    </row>
    <row r="37610" spans="46:47">
      <c r="AT37610" s="690"/>
      <c r="AU37610" s="690"/>
    </row>
    <row r="37611" spans="46:47">
      <c r="AT37611" s="690"/>
      <c r="AU37611" s="690"/>
    </row>
    <row r="37612" spans="46:47">
      <c r="AT37612" s="690"/>
      <c r="AU37612" s="690"/>
    </row>
    <row r="37613" spans="46:47">
      <c r="AT37613" s="690"/>
      <c r="AU37613" s="690"/>
    </row>
    <row r="37614" spans="46:47">
      <c r="AT37614" s="690"/>
      <c r="AU37614" s="690"/>
    </row>
    <row r="37615" spans="46:47">
      <c r="AT37615" s="690"/>
      <c r="AU37615" s="690"/>
    </row>
    <row r="37616" spans="46:47">
      <c r="AT37616" s="690"/>
      <c r="AU37616" s="690"/>
    </row>
    <row r="37617" spans="46:47">
      <c r="AT37617" s="690"/>
      <c r="AU37617" s="690"/>
    </row>
    <row r="37618" spans="46:47">
      <c r="AT37618" s="690"/>
      <c r="AU37618" s="690"/>
    </row>
    <row r="37619" spans="46:47">
      <c r="AT37619" s="690"/>
      <c r="AU37619" s="690"/>
    </row>
    <row r="37620" spans="46:47">
      <c r="AT37620" s="690"/>
      <c r="AU37620" s="690"/>
    </row>
    <row r="37621" spans="46:47">
      <c r="AT37621" s="690"/>
      <c r="AU37621" s="690"/>
    </row>
    <row r="37622" spans="46:47">
      <c r="AT37622" s="690"/>
      <c r="AU37622" s="690"/>
    </row>
    <row r="37623" spans="46:47">
      <c r="AT37623" s="690"/>
      <c r="AU37623" s="690"/>
    </row>
    <row r="37624" spans="46:47">
      <c r="AT37624" s="690"/>
      <c r="AU37624" s="690"/>
    </row>
    <row r="37625" spans="46:47">
      <c r="AT37625" s="690"/>
      <c r="AU37625" s="690"/>
    </row>
    <row r="37626" spans="46:47">
      <c r="AT37626" s="690"/>
      <c r="AU37626" s="690"/>
    </row>
    <row r="37627" spans="46:47">
      <c r="AT37627" s="690"/>
      <c r="AU37627" s="690"/>
    </row>
    <row r="37628" spans="46:47">
      <c r="AT37628" s="690"/>
      <c r="AU37628" s="690"/>
    </row>
    <row r="37629" spans="46:47">
      <c r="AT37629" s="690"/>
      <c r="AU37629" s="690"/>
    </row>
    <row r="37630" spans="46:47">
      <c r="AT37630" s="690"/>
      <c r="AU37630" s="690"/>
    </row>
    <row r="37631" spans="46:47">
      <c r="AT37631" s="690"/>
      <c r="AU37631" s="690"/>
    </row>
    <row r="37632" spans="46:47">
      <c r="AT37632" s="690"/>
      <c r="AU37632" s="690"/>
    </row>
    <row r="37633" spans="46:47">
      <c r="AT37633" s="690"/>
      <c r="AU37633" s="690"/>
    </row>
    <row r="37634" spans="46:47">
      <c r="AT37634" s="690"/>
      <c r="AU37634" s="690"/>
    </row>
    <row r="37635" spans="46:47">
      <c r="AT37635" s="690"/>
      <c r="AU37635" s="690"/>
    </row>
    <row r="37636" spans="46:47">
      <c r="AT37636" s="690"/>
      <c r="AU37636" s="690"/>
    </row>
    <row r="37637" spans="46:47">
      <c r="AT37637" s="690"/>
      <c r="AU37637" s="690"/>
    </row>
    <row r="37638" spans="46:47">
      <c r="AT37638" s="690"/>
      <c r="AU37638" s="690"/>
    </row>
    <row r="37639" spans="46:47">
      <c r="AT37639" s="690"/>
      <c r="AU37639" s="690"/>
    </row>
    <row r="37640" spans="46:47">
      <c r="AT37640" s="690"/>
      <c r="AU37640" s="690"/>
    </row>
    <row r="37641" spans="46:47">
      <c r="AT37641" s="690"/>
      <c r="AU37641" s="690"/>
    </row>
    <row r="37642" spans="46:47">
      <c r="AT37642" s="690"/>
      <c r="AU37642" s="690"/>
    </row>
    <row r="37643" spans="46:47">
      <c r="AT37643" s="690"/>
      <c r="AU37643" s="690"/>
    </row>
    <row r="37644" spans="46:47">
      <c r="AT37644" s="690"/>
      <c r="AU37644" s="690"/>
    </row>
    <row r="37645" spans="46:47">
      <c r="AT37645" s="690"/>
      <c r="AU37645" s="690"/>
    </row>
    <row r="37646" spans="46:47">
      <c r="AT37646" s="690"/>
      <c r="AU37646" s="690"/>
    </row>
    <row r="37647" spans="46:47">
      <c r="AT37647" s="690"/>
      <c r="AU37647" s="690"/>
    </row>
    <row r="37648" spans="46:47">
      <c r="AT37648" s="690"/>
      <c r="AU37648" s="690"/>
    </row>
    <row r="37649" spans="46:47">
      <c r="AT37649" s="690"/>
      <c r="AU37649" s="690"/>
    </row>
    <row r="37650" spans="46:47">
      <c r="AT37650" s="690"/>
      <c r="AU37650" s="690"/>
    </row>
    <row r="37651" spans="46:47">
      <c r="AT37651" s="690"/>
      <c r="AU37651" s="690"/>
    </row>
    <row r="37652" spans="46:47">
      <c r="AT37652" s="690"/>
      <c r="AU37652" s="690"/>
    </row>
    <row r="37653" spans="46:47">
      <c r="AT37653" s="690"/>
      <c r="AU37653" s="690"/>
    </row>
    <row r="37654" spans="46:47">
      <c r="AT37654" s="690"/>
      <c r="AU37654" s="690"/>
    </row>
    <row r="37655" spans="46:47">
      <c r="AT37655" s="690"/>
      <c r="AU37655" s="690"/>
    </row>
    <row r="37656" spans="46:47">
      <c r="AT37656" s="690"/>
      <c r="AU37656" s="690"/>
    </row>
    <row r="37657" spans="46:47">
      <c r="AT37657" s="690"/>
      <c r="AU37657" s="690"/>
    </row>
    <row r="37658" spans="46:47">
      <c r="AT37658" s="690"/>
      <c r="AU37658" s="690"/>
    </row>
    <row r="37659" spans="46:47">
      <c r="AT37659" s="690"/>
      <c r="AU37659" s="690"/>
    </row>
    <row r="37660" spans="46:47">
      <c r="AT37660" s="690"/>
      <c r="AU37660" s="690"/>
    </row>
    <row r="37661" spans="46:47">
      <c r="AT37661" s="690"/>
      <c r="AU37661" s="690"/>
    </row>
    <row r="37662" spans="46:47">
      <c r="AT37662" s="690"/>
      <c r="AU37662" s="690"/>
    </row>
    <row r="37663" spans="46:47">
      <c r="AT37663" s="690"/>
      <c r="AU37663" s="690"/>
    </row>
    <row r="37664" spans="46:47">
      <c r="AT37664" s="690"/>
      <c r="AU37664" s="690"/>
    </row>
    <row r="37665" spans="46:47">
      <c r="AT37665" s="690"/>
      <c r="AU37665" s="690"/>
    </row>
    <row r="37666" spans="46:47">
      <c r="AT37666" s="690"/>
      <c r="AU37666" s="690"/>
    </row>
    <row r="37667" spans="46:47">
      <c r="AT37667" s="690"/>
      <c r="AU37667" s="690"/>
    </row>
    <row r="37668" spans="46:47">
      <c r="AT37668" s="690"/>
      <c r="AU37668" s="690"/>
    </row>
    <row r="37669" spans="46:47">
      <c r="AT37669" s="690"/>
      <c r="AU37669" s="690"/>
    </row>
    <row r="37670" spans="46:47">
      <c r="AT37670" s="690"/>
      <c r="AU37670" s="690"/>
    </row>
    <row r="37671" spans="46:47">
      <c r="AT37671" s="690"/>
      <c r="AU37671" s="690"/>
    </row>
    <row r="37672" spans="46:47">
      <c r="AT37672" s="690"/>
      <c r="AU37672" s="690"/>
    </row>
    <row r="37673" spans="46:47">
      <c r="AT37673" s="690"/>
      <c r="AU37673" s="690"/>
    </row>
    <row r="37674" spans="46:47">
      <c r="AT37674" s="690"/>
      <c r="AU37674" s="690"/>
    </row>
    <row r="37675" spans="46:47">
      <c r="AT37675" s="690"/>
      <c r="AU37675" s="690"/>
    </row>
    <row r="37676" spans="46:47">
      <c r="AT37676" s="690"/>
      <c r="AU37676" s="690"/>
    </row>
    <row r="37677" spans="46:47">
      <c r="AT37677" s="690"/>
      <c r="AU37677" s="690"/>
    </row>
    <row r="37678" spans="46:47">
      <c r="AT37678" s="690"/>
      <c r="AU37678" s="690"/>
    </row>
    <row r="37679" spans="46:47">
      <c r="AT37679" s="690"/>
      <c r="AU37679" s="690"/>
    </row>
    <row r="37680" spans="46:47">
      <c r="AT37680" s="690"/>
      <c r="AU37680" s="690"/>
    </row>
    <row r="37681" spans="46:47">
      <c r="AT37681" s="690"/>
      <c r="AU37681" s="690"/>
    </row>
    <row r="37682" spans="46:47">
      <c r="AT37682" s="690"/>
      <c r="AU37682" s="690"/>
    </row>
    <row r="37683" spans="46:47">
      <c r="AT37683" s="690"/>
      <c r="AU37683" s="690"/>
    </row>
    <row r="37684" spans="46:47">
      <c r="AT37684" s="690"/>
      <c r="AU37684" s="690"/>
    </row>
    <row r="37685" spans="46:47">
      <c r="AT37685" s="690"/>
      <c r="AU37685" s="690"/>
    </row>
    <row r="37686" spans="46:47">
      <c r="AT37686" s="690"/>
      <c r="AU37686" s="690"/>
    </row>
    <row r="37687" spans="46:47">
      <c r="AT37687" s="690"/>
      <c r="AU37687" s="690"/>
    </row>
    <row r="37688" spans="46:47">
      <c r="AT37688" s="690"/>
      <c r="AU37688" s="690"/>
    </row>
    <row r="37689" spans="46:47">
      <c r="AT37689" s="690"/>
      <c r="AU37689" s="690"/>
    </row>
    <row r="37690" spans="46:47">
      <c r="AT37690" s="690"/>
      <c r="AU37690" s="690"/>
    </row>
    <row r="37691" spans="46:47">
      <c r="AT37691" s="690"/>
      <c r="AU37691" s="690"/>
    </row>
    <row r="37692" spans="46:47">
      <c r="AT37692" s="690"/>
      <c r="AU37692" s="690"/>
    </row>
    <row r="37693" spans="46:47">
      <c r="AT37693" s="690"/>
      <c r="AU37693" s="690"/>
    </row>
    <row r="37694" spans="46:47">
      <c r="AT37694" s="690"/>
      <c r="AU37694" s="690"/>
    </row>
    <row r="37695" spans="46:47">
      <c r="AT37695" s="690"/>
      <c r="AU37695" s="690"/>
    </row>
    <row r="37696" spans="46:47">
      <c r="AT37696" s="690"/>
      <c r="AU37696" s="690"/>
    </row>
    <row r="37697" spans="46:47">
      <c r="AT37697" s="690"/>
      <c r="AU37697" s="690"/>
    </row>
    <row r="37698" spans="46:47">
      <c r="AT37698" s="690"/>
      <c r="AU37698" s="690"/>
    </row>
    <row r="37699" spans="46:47">
      <c r="AT37699" s="690"/>
      <c r="AU37699" s="690"/>
    </row>
    <row r="37700" spans="46:47">
      <c r="AT37700" s="690"/>
      <c r="AU37700" s="690"/>
    </row>
    <row r="37701" spans="46:47">
      <c r="AT37701" s="690"/>
      <c r="AU37701" s="690"/>
    </row>
    <row r="37702" spans="46:47">
      <c r="AT37702" s="690"/>
      <c r="AU37702" s="690"/>
    </row>
    <row r="37703" spans="46:47">
      <c r="AT37703" s="690"/>
      <c r="AU37703" s="690"/>
    </row>
    <row r="37704" spans="46:47">
      <c r="AT37704" s="690"/>
      <c r="AU37704" s="690"/>
    </row>
    <row r="37705" spans="46:47">
      <c r="AT37705" s="690"/>
      <c r="AU37705" s="690"/>
    </row>
    <row r="37706" spans="46:47">
      <c r="AT37706" s="690"/>
      <c r="AU37706" s="690"/>
    </row>
    <row r="37707" spans="46:47">
      <c r="AT37707" s="690"/>
      <c r="AU37707" s="690"/>
    </row>
    <row r="37708" spans="46:47">
      <c r="AT37708" s="690"/>
      <c r="AU37708" s="690"/>
    </row>
    <row r="37709" spans="46:47">
      <c r="AT37709" s="690"/>
      <c r="AU37709" s="690"/>
    </row>
    <row r="37710" spans="46:47">
      <c r="AT37710" s="690"/>
      <c r="AU37710" s="690"/>
    </row>
    <row r="37711" spans="46:47">
      <c r="AT37711" s="690"/>
      <c r="AU37711" s="690"/>
    </row>
    <row r="37712" spans="46:47">
      <c r="AT37712" s="690"/>
      <c r="AU37712" s="690"/>
    </row>
    <row r="37713" spans="46:47">
      <c r="AT37713" s="690"/>
      <c r="AU37713" s="690"/>
    </row>
    <row r="37714" spans="46:47">
      <c r="AT37714" s="690"/>
      <c r="AU37714" s="690"/>
    </row>
    <row r="37715" spans="46:47">
      <c r="AT37715" s="690"/>
      <c r="AU37715" s="690"/>
    </row>
    <row r="37716" spans="46:47">
      <c r="AT37716" s="690"/>
      <c r="AU37716" s="690"/>
    </row>
    <row r="37717" spans="46:47">
      <c r="AT37717" s="690"/>
      <c r="AU37717" s="690"/>
    </row>
    <row r="37718" spans="46:47">
      <c r="AT37718" s="690"/>
      <c r="AU37718" s="690"/>
    </row>
    <row r="37719" spans="46:47">
      <c r="AT37719" s="690"/>
      <c r="AU37719" s="690"/>
    </row>
    <row r="37720" spans="46:47">
      <c r="AT37720" s="690"/>
      <c r="AU37720" s="690"/>
    </row>
    <row r="37721" spans="46:47">
      <c r="AT37721" s="690"/>
      <c r="AU37721" s="690"/>
    </row>
    <row r="37722" spans="46:47">
      <c r="AT37722" s="690"/>
      <c r="AU37722" s="690"/>
    </row>
    <row r="37723" spans="46:47">
      <c r="AT37723" s="690"/>
      <c r="AU37723" s="690"/>
    </row>
    <row r="37724" spans="46:47">
      <c r="AT37724" s="690"/>
      <c r="AU37724" s="690"/>
    </row>
    <row r="37725" spans="46:47">
      <c r="AT37725" s="690"/>
      <c r="AU37725" s="690"/>
    </row>
    <row r="37726" spans="46:47">
      <c r="AT37726" s="690"/>
      <c r="AU37726" s="690"/>
    </row>
    <row r="37727" spans="46:47">
      <c r="AT37727" s="690"/>
      <c r="AU37727" s="690"/>
    </row>
    <row r="37728" spans="46:47">
      <c r="AT37728" s="690"/>
      <c r="AU37728" s="690"/>
    </row>
    <row r="37729" spans="46:47">
      <c r="AT37729" s="690"/>
      <c r="AU37729" s="690"/>
    </row>
    <row r="37730" spans="46:47">
      <c r="AT37730" s="690"/>
      <c r="AU37730" s="690"/>
    </row>
    <row r="37731" spans="46:47">
      <c r="AT37731" s="690"/>
      <c r="AU37731" s="690"/>
    </row>
    <row r="37732" spans="46:47">
      <c r="AT37732" s="690"/>
      <c r="AU37732" s="690"/>
    </row>
    <row r="37733" spans="46:47">
      <c r="AT37733" s="690"/>
      <c r="AU37733" s="690"/>
    </row>
    <row r="37734" spans="46:47">
      <c r="AT37734" s="690"/>
      <c r="AU37734" s="690"/>
    </row>
    <row r="37735" spans="46:47">
      <c r="AT37735" s="690"/>
      <c r="AU37735" s="690"/>
    </row>
    <row r="37736" spans="46:47">
      <c r="AT37736" s="690"/>
      <c r="AU37736" s="690"/>
    </row>
    <row r="37737" spans="46:47">
      <c r="AT37737" s="690"/>
      <c r="AU37737" s="690"/>
    </row>
    <row r="37738" spans="46:47">
      <c r="AT37738" s="690"/>
      <c r="AU37738" s="690"/>
    </row>
    <row r="37739" spans="46:47">
      <c r="AT37739" s="690"/>
      <c r="AU37739" s="690"/>
    </row>
    <row r="37740" spans="46:47">
      <c r="AT37740" s="690"/>
      <c r="AU37740" s="690"/>
    </row>
    <row r="37741" spans="46:47">
      <c r="AT37741" s="690"/>
      <c r="AU37741" s="690"/>
    </row>
    <row r="37742" spans="46:47">
      <c r="AT37742" s="690"/>
      <c r="AU37742" s="690"/>
    </row>
    <row r="37743" spans="46:47">
      <c r="AT37743" s="690"/>
      <c r="AU37743" s="690"/>
    </row>
    <row r="37744" spans="46:47">
      <c r="AT37744" s="690"/>
      <c r="AU37744" s="690"/>
    </row>
    <row r="37745" spans="46:47">
      <c r="AT37745" s="690"/>
      <c r="AU37745" s="690"/>
    </row>
    <row r="37746" spans="46:47">
      <c r="AT37746" s="690"/>
      <c r="AU37746" s="690"/>
    </row>
    <row r="37747" spans="46:47">
      <c r="AT37747" s="690"/>
      <c r="AU37747" s="690"/>
    </row>
    <row r="37748" spans="46:47">
      <c r="AT37748" s="690"/>
      <c r="AU37748" s="690"/>
    </row>
    <row r="37749" spans="46:47">
      <c r="AT37749" s="690"/>
      <c r="AU37749" s="690"/>
    </row>
    <row r="37750" spans="46:47">
      <c r="AT37750" s="690"/>
      <c r="AU37750" s="690"/>
    </row>
    <row r="37751" spans="46:47">
      <c r="AT37751" s="690"/>
      <c r="AU37751" s="690"/>
    </row>
    <row r="37752" spans="46:47">
      <c r="AT37752" s="690"/>
      <c r="AU37752" s="690"/>
    </row>
    <row r="37753" spans="46:47">
      <c r="AT37753" s="690"/>
      <c r="AU37753" s="690"/>
    </row>
    <row r="37754" spans="46:47">
      <c r="AT37754" s="690"/>
      <c r="AU37754" s="690"/>
    </row>
    <row r="37755" spans="46:47">
      <c r="AT37755" s="690"/>
      <c r="AU37755" s="690"/>
    </row>
    <row r="37756" spans="46:47">
      <c r="AT37756" s="690"/>
      <c r="AU37756" s="690"/>
    </row>
    <row r="37757" spans="46:47">
      <c r="AT37757" s="690"/>
      <c r="AU37757" s="690"/>
    </row>
    <row r="37758" spans="46:47">
      <c r="AT37758" s="690"/>
      <c r="AU37758" s="690"/>
    </row>
    <row r="37759" spans="46:47">
      <c r="AT37759" s="690"/>
      <c r="AU37759" s="690"/>
    </row>
    <row r="37760" spans="46:47">
      <c r="AT37760" s="690"/>
      <c r="AU37760" s="690"/>
    </row>
    <row r="37761" spans="46:47">
      <c r="AT37761" s="690"/>
      <c r="AU37761" s="690"/>
    </row>
    <row r="37762" spans="46:47">
      <c r="AT37762" s="690"/>
      <c r="AU37762" s="690"/>
    </row>
    <row r="37763" spans="46:47">
      <c r="AT37763" s="690"/>
      <c r="AU37763" s="690"/>
    </row>
    <row r="37764" spans="46:47">
      <c r="AT37764" s="690"/>
      <c r="AU37764" s="690"/>
    </row>
    <row r="37765" spans="46:47">
      <c r="AT37765" s="690"/>
      <c r="AU37765" s="690"/>
    </row>
    <row r="37766" spans="46:47">
      <c r="AT37766" s="690"/>
      <c r="AU37766" s="690"/>
    </row>
    <row r="37767" spans="46:47">
      <c r="AT37767" s="690"/>
      <c r="AU37767" s="690"/>
    </row>
    <row r="37768" spans="46:47">
      <c r="AT37768" s="690"/>
      <c r="AU37768" s="690"/>
    </row>
    <row r="37769" spans="46:47">
      <c r="AT37769" s="690"/>
      <c r="AU37769" s="690"/>
    </row>
    <row r="37770" spans="46:47">
      <c r="AT37770" s="690"/>
      <c r="AU37770" s="690"/>
    </row>
    <row r="37771" spans="46:47">
      <c r="AT37771" s="690"/>
      <c r="AU37771" s="690"/>
    </row>
    <row r="37772" spans="46:47">
      <c r="AT37772" s="690"/>
      <c r="AU37772" s="690"/>
    </row>
    <row r="37773" spans="46:47">
      <c r="AT37773" s="690"/>
      <c r="AU37773" s="690"/>
    </row>
    <row r="37774" spans="46:47">
      <c r="AT37774" s="690"/>
      <c r="AU37774" s="690"/>
    </row>
    <row r="37775" spans="46:47">
      <c r="AT37775" s="690"/>
      <c r="AU37775" s="690"/>
    </row>
    <row r="37776" spans="46:47">
      <c r="AT37776" s="690"/>
      <c r="AU37776" s="690"/>
    </row>
    <row r="37777" spans="46:47">
      <c r="AT37777" s="690"/>
      <c r="AU37777" s="690"/>
    </row>
    <row r="37778" spans="46:47">
      <c r="AT37778" s="690"/>
      <c r="AU37778" s="690"/>
    </row>
    <row r="37779" spans="46:47">
      <c r="AT37779" s="690"/>
      <c r="AU37779" s="690"/>
    </row>
    <row r="37780" spans="46:47">
      <c r="AT37780" s="690"/>
      <c r="AU37780" s="690"/>
    </row>
    <row r="37781" spans="46:47">
      <c r="AT37781" s="690"/>
      <c r="AU37781" s="690"/>
    </row>
    <row r="37782" spans="46:47">
      <c r="AT37782" s="690"/>
      <c r="AU37782" s="690"/>
    </row>
    <row r="37783" spans="46:47">
      <c r="AT37783" s="690"/>
      <c r="AU37783" s="690"/>
    </row>
    <row r="37784" spans="46:47">
      <c r="AT37784" s="690"/>
      <c r="AU37784" s="690"/>
    </row>
    <row r="37785" spans="46:47">
      <c r="AT37785" s="690"/>
      <c r="AU37785" s="690"/>
    </row>
    <row r="37786" spans="46:47">
      <c r="AT37786" s="690"/>
      <c r="AU37786" s="690"/>
    </row>
    <row r="37787" spans="46:47">
      <c r="AT37787" s="690"/>
      <c r="AU37787" s="690"/>
    </row>
    <row r="37788" spans="46:47">
      <c r="AT37788" s="690"/>
      <c r="AU37788" s="690"/>
    </row>
    <row r="37789" spans="46:47">
      <c r="AT37789" s="690"/>
      <c r="AU37789" s="690"/>
    </row>
    <row r="37790" spans="46:47">
      <c r="AT37790" s="690"/>
      <c r="AU37790" s="690"/>
    </row>
    <row r="37791" spans="46:47">
      <c r="AT37791" s="690"/>
      <c r="AU37791" s="690"/>
    </row>
    <row r="37792" spans="46:47">
      <c r="AT37792" s="690"/>
      <c r="AU37792" s="690"/>
    </row>
    <row r="37793" spans="46:47">
      <c r="AT37793" s="690"/>
      <c r="AU37793" s="690"/>
    </row>
    <row r="37794" spans="46:47">
      <c r="AT37794" s="690"/>
      <c r="AU37794" s="690"/>
    </row>
    <row r="37795" spans="46:47">
      <c r="AT37795" s="690"/>
      <c r="AU37795" s="690"/>
    </row>
    <row r="37796" spans="46:47">
      <c r="AT37796" s="690"/>
      <c r="AU37796" s="690"/>
    </row>
    <row r="37797" spans="46:47">
      <c r="AT37797" s="690"/>
      <c r="AU37797" s="690"/>
    </row>
    <row r="37798" spans="46:47">
      <c r="AT37798" s="690"/>
      <c r="AU37798" s="690"/>
    </row>
    <row r="37799" spans="46:47">
      <c r="AT37799" s="690"/>
      <c r="AU37799" s="690"/>
    </row>
    <row r="37800" spans="46:47">
      <c r="AT37800" s="690"/>
      <c r="AU37800" s="690"/>
    </row>
    <row r="37801" spans="46:47">
      <c r="AT37801" s="690"/>
      <c r="AU37801" s="690"/>
    </row>
    <row r="37802" spans="46:47">
      <c r="AT37802" s="690"/>
      <c r="AU37802" s="690"/>
    </row>
    <row r="37803" spans="46:47">
      <c r="AT37803" s="690"/>
      <c r="AU37803" s="690"/>
    </row>
    <row r="37804" spans="46:47">
      <c r="AT37804" s="690"/>
      <c r="AU37804" s="690"/>
    </row>
    <row r="37805" spans="46:47">
      <c r="AT37805" s="690"/>
      <c r="AU37805" s="690"/>
    </row>
    <row r="37806" spans="46:47">
      <c r="AT37806" s="690"/>
      <c r="AU37806" s="690"/>
    </row>
    <row r="37807" spans="46:47">
      <c r="AT37807" s="690"/>
      <c r="AU37807" s="690"/>
    </row>
    <row r="37808" spans="46:47">
      <c r="AT37808" s="690"/>
      <c r="AU37808" s="690"/>
    </row>
    <row r="37809" spans="46:47">
      <c r="AT37809" s="690"/>
      <c r="AU37809" s="690"/>
    </row>
    <row r="37810" spans="46:47">
      <c r="AT37810" s="690"/>
      <c r="AU37810" s="690"/>
    </row>
    <row r="37811" spans="46:47">
      <c r="AT37811" s="690"/>
      <c r="AU37811" s="690"/>
    </row>
    <row r="37812" spans="46:47">
      <c r="AT37812" s="690"/>
      <c r="AU37812" s="690"/>
    </row>
    <row r="37813" spans="46:47">
      <c r="AT37813" s="690"/>
      <c r="AU37813" s="690"/>
    </row>
    <row r="37814" spans="46:47">
      <c r="AT37814" s="690"/>
      <c r="AU37814" s="690"/>
    </row>
    <row r="37815" spans="46:47">
      <c r="AT37815" s="690"/>
      <c r="AU37815" s="690"/>
    </row>
    <row r="37816" spans="46:47">
      <c r="AT37816" s="690"/>
      <c r="AU37816" s="690"/>
    </row>
    <row r="37817" spans="46:47">
      <c r="AT37817" s="690"/>
      <c r="AU37817" s="690"/>
    </row>
    <row r="37818" spans="46:47">
      <c r="AT37818" s="690"/>
      <c r="AU37818" s="690"/>
    </row>
    <row r="37819" spans="46:47">
      <c r="AT37819" s="690"/>
      <c r="AU37819" s="690"/>
    </row>
    <row r="37820" spans="46:47">
      <c r="AT37820" s="690"/>
      <c r="AU37820" s="690"/>
    </row>
    <row r="37821" spans="46:47">
      <c r="AT37821" s="690"/>
      <c r="AU37821" s="690"/>
    </row>
    <row r="37822" spans="46:47">
      <c r="AT37822" s="690"/>
      <c r="AU37822" s="690"/>
    </row>
    <row r="37823" spans="46:47">
      <c r="AT37823" s="690"/>
      <c r="AU37823" s="690"/>
    </row>
    <row r="37824" spans="46:47">
      <c r="AT37824" s="690"/>
      <c r="AU37824" s="690"/>
    </row>
    <row r="37825" spans="46:47">
      <c r="AT37825" s="690"/>
      <c r="AU37825" s="690"/>
    </row>
    <row r="37826" spans="46:47">
      <c r="AT37826" s="690"/>
      <c r="AU37826" s="690"/>
    </row>
    <row r="37827" spans="46:47">
      <c r="AT37827" s="690"/>
      <c r="AU37827" s="690"/>
    </row>
    <row r="37828" spans="46:47">
      <c r="AT37828" s="690"/>
      <c r="AU37828" s="690"/>
    </row>
    <row r="37829" spans="46:47">
      <c r="AT37829" s="690"/>
      <c r="AU37829" s="690"/>
    </row>
    <row r="37830" spans="46:47">
      <c r="AT37830" s="690"/>
      <c r="AU37830" s="690"/>
    </row>
    <row r="37831" spans="46:47">
      <c r="AT37831" s="690"/>
      <c r="AU37831" s="690"/>
    </row>
    <row r="37832" spans="46:47">
      <c r="AT37832" s="690"/>
      <c r="AU37832" s="690"/>
    </row>
    <row r="37833" spans="46:47">
      <c r="AT37833" s="690"/>
      <c r="AU37833" s="690"/>
    </row>
    <row r="37834" spans="46:47">
      <c r="AT37834" s="690"/>
      <c r="AU37834" s="690"/>
    </row>
    <row r="37835" spans="46:47">
      <c r="AT37835" s="690"/>
      <c r="AU37835" s="690"/>
    </row>
    <row r="37836" spans="46:47">
      <c r="AT37836" s="690"/>
      <c r="AU37836" s="690"/>
    </row>
    <row r="37837" spans="46:47">
      <c r="AT37837" s="690"/>
      <c r="AU37837" s="690"/>
    </row>
    <row r="37838" spans="46:47">
      <c r="AT37838" s="690"/>
      <c r="AU37838" s="690"/>
    </row>
    <row r="37839" spans="46:47">
      <c r="AT37839" s="690"/>
      <c r="AU37839" s="690"/>
    </row>
    <row r="37840" spans="46:47">
      <c r="AT37840" s="690"/>
      <c r="AU37840" s="690"/>
    </row>
    <row r="37841" spans="46:47">
      <c r="AT37841" s="690"/>
      <c r="AU37841" s="690"/>
    </row>
    <row r="37842" spans="46:47">
      <c r="AT37842" s="690"/>
      <c r="AU37842" s="690"/>
    </row>
    <row r="37843" spans="46:47">
      <c r="AT37843" s="690"/>
      <c r="AU37843" s="690"/>
    </row>
    <row r="37844" spans="46:47">
      <c r="AT37844" s="690"/>
      <c r="AU37844" s="690"/>
    </row>
    <row r="37845" spans="46:47">
      <c r="AT37845" s="690"/>
      <c r="AU37845" s="690"/>
    </row>
    <row r="37846" spans="46:47">
      <c r="AT37846" s="690"/>
      <c r="AU37846" s="690"/>
    </row>
    <row r="37847" spans="46:47">
      <c r="AT37847" s="690"/>
      <c r="AU37847" s="690"/>
    </row>
    <row r="37848" spans="46:47">
      <c r="AT37848" s="690"/>
      <c r="AU37848" s="690"/>
    </row>
    <row r="37849" spans="46:47">
      <c r="AT37849" s="690"/>
      <c r="AU37849" s="690"/>
    </row>
    <row r="37850" spans="46:47">
      <c r="AT37850" s="690"/>
      <c r="AU37850" s="690"/>
    </row>
    <row r="37851" spans="46:47">
      <c r="AT37851" s="690"/>
      <c r="AU37851" s="690"/>
    </row>
    <row r="37852" spans="46:47">
      <c r="AT37852" s="690"/>
      <c r="AU37852" s="690"/>
    </row>
    <row r="37853" spans="46:47">
      <c r="AT37853" s="690"/>
      <c r="AU37853" s="690"/>
    </row>
    <row r="37854" spans="46:47">
      <c r="AT37854" s="690"/>
      <c r="AU37854" s="690"/>
    </row>
    <row r="37855" spans="46:47">
      <c r="AT37855" s="690"/>
      <c r="AU37855" s="690"/>
    </row>
    <row r="37856" spans="46:47">
      <c r="AT37856" s="690"/>
      <c r="AU37856" s="690"/>
    </row>
    <row r="37857" spans="46:47">
      <c r="AT37857" s="690"/>
      <c r="AU37857" s="690"/>
    </row>
    <row r="37858" spans="46:47">
      <c r="AT37858" s="690"/>
      <c r="AU37858" s="690"/>
    </row>
    <row r="37859" spans="46:47">
      <c r="AT37859" s="690"/>
      <c r="AU37859" s="690"/>
    </row>
    <row r="37860" spans="46:47">
      <c r="AT37860" s="690"/>
      <c r="AU37860" s="690"/>
    </row>
    <row r="37861" spans="46:47">
      <c r="AT37861" s="690"/>
      <c r="AU37861" s="690"/>
    </row>
    <row r="37862" spans="46:47">
      <c r="AT37862" s="690"/>
      <c r="AU37862" s="690"/>
    </row>
    <row r="37863" spans="46:47">
      <c r="AT37863" s="690"/>
      <c r="AU37863" s="690"/>
    </row>
    <row r="37864" spans="46:47">
      <c r="AT37864" s="690"/>
      <c r="AU37864" s="690"/>
    </row>
    <row r="37865" spans="46:47">
      <c r="AT37865" s="690"/>
      <c r="AU37865" s="690"/>
    </row>
    <row r="37866" spans="46:47">
      <c r="AT37866" s="690"/>
      <c r="AU37866" s="690"/>
    </row>
    <row r="37867" spans="46:47">
      <c r="AT37867" s="690"/>
      <c r="AU37867" s="690"/>
    </row>
    <row r="37868" spans="46:47">
      <c r="AT37868" s="690"/>
      <c r="AU37868" s="690"/>
    </row>
    <row r="37869" spans="46:47">
      <c r="AT37869" s="690"/>
      <c r="AU37869" s="690"/>
    </row>
    <row r="37870" spans="46:47">
      <c r="AT37870" s="690"/>
      <c r="AU37870" s="690"/>
    </row>
    <row r="37871" spans="46:47">
      <c r="AT37871" s="690"/>
      <c r="AU37871" s="690"/>
    </row>
    <row r="37872" spans="46:47">
      <c r="AT37872" s="690"/>
      <c r="AU37872" s="690"/>
    </row>
    <row r="37873" spans="46:47">
      <c r="AT37873" s="690"/>
      <c r="AU37873" s="690"/>
    </row>
    <row r="37874" spans="46:47">
      <c r="AT37874" s="690"/>
      <c r="AU37874" s="690"/>
    </row>
    <row r="37875" spans="46:47">
      <c r="AT37875" s="690"/>
      <c r="AU37875" s="690"/>
    </row>
    <row r="37876" spans="46:47">
      <c r="AT37876" s="690"/>
      <c r="AU37876" s="690"/>
    </row>
    <row r="37877" spans="46:47">
      <c r="AT37877" s="690"/>
      <c r="AU37877" s="690"/>
    </row>
    <row r="37878" spans="46:47">
      <c r="AT37878" s="690"/>
      <c r="AU37878" s="690"/>
    </row>
    <row r="37879" spans="46:47">
      <c r="AT37879" s="690"/>
      <c r="AU37879" s="690"/>
    </row>
    <row r="37880" spans="46:47">
      <c r="AT37880" s="690"/>
      <c r="AU37880" s="690"/>
    </row>
    <row r="37881" spans="46:47">
      <c r="AT37881" s="690"/>
      <c r="AU37881" s="690"/>
    </row>
    <row r="37882" spans="46:47">
      <c r="AT37882" s="690"/>
      <c r="AU37882" s="690"/>
    </row>
    <row r="37883" spans="46:47">
      <c r="AT37883" s="690"/>
      <c r="AU37883" s="690"/>
    </row>
    <row r="37884" spans="46:47">
      <c r="AT37884" s="690"/>
      <c r="AU37884" s="690"/>
    </row>
    <row r="37885" spans="46:47">
      <c r="AT37885" s="690"/>
      <c r="AU37885" s="690"/>
    </row>
    <row r="37886" spans="46:47">
      <c r="AT37886" s="690"/>
      <c r="AU37886" s="690"/>
    </row>
    <row r="37887" spans="46:47">
      <c r="AT37887" s="690"/>
      <c r="AU37887" s="690"/>
    </row>
    <row r="37888" spans="46:47">
      <c r="AT37888" s="690"/>
      <c r="AU37888" s="690"/>
    </row>
    <row r="37889" spans="46:47">
      <c r="AT37889" s="690"/>
      <c r="AU37889" s="690"/>
    </row>
    <row r="37890" spans="46:47">
      <c r="AT37890" s="690"/>
      <c r="AU37890" s="690"/>
    </row>
    <row r="37891" spans="46:47">
      <c r="AT37891" s="690"/>
      <c r="AU37891" s="690"/>
    </row>
    <row r="37892" spans="46:47">
      <c r="AT37892" s="690"/>
      <c r="AU37892" s="690"/>
    </row>
    <row r="37893" spans="46:47">
      <c r="AT37893" s="690"/>
      <c r="AU37893" s="690"/>
    </row>
    <row r="37894" spans="46:47">
      <c r="AT37894" s="690"/>
      <c r="AU37894" s="690"/>
    </row>
    <row r="37895" spans="46:47">
      <c r="AT37895" s="690"/>
      <c r="AU37895" s="690"/>
    </row>
    <row r="37896" spans="46:47">
      <c r="AT37896" s="690"/>
      <c r="AU37896" s="690"/>
    </row>
    <row r="37897" spans="46:47">
      <c r="AT37897" s="690"/>
      <c r="AU37897" s="690"/>
    </row>
    <row r="37898" spans="46:47">
      <c r="AT37898" s="690"/>
      <c r="AU37898" s="690"/>
    </row>
    <row r="37899" spans="46:47">
      <c r="AT37899" s="690"/>
      <c r="AU37899" s="690"/>
    </row>
    <row r="37900" spans="46:47">
      <c r="AT37900" s="690"/>
      <c r="AU37900" s="690"/>
    </row>
    <row r="37901" spans="46:47">
      <c r="AT37901" s="690"/>
      <c r="AU37901" s="690"/>
    </row>
    <row r="37902" spans="46:47">
      <c r="AT37902" s="690"/>
      <c r="AU37902" s="690"/>
    </row>
    <row r="37903" spans="46:47">
      <c r="AT37903" s="690"/>
      <c r="AU37903" s="690"/>
    </row>
    <row r="37904" spans="46:47">
      <c r="AT37904" s="690"/>
      <c r="AU37904" s="690"/>
    </row>
    <row r="37905" spans="46:47">
      <c r="AT37905" s="690"/>
      <c r="AU37905" s="690"/>
    </row>
    <row r="37906" spans="46:47">
      <c r="AT37906" s="690"/>
      <c r="AU37906" s="690"/>
    </row>
    <row r="37907" spans="46:47">
      <c r="AT37907" s="690"/>
      <c r="AU37907" s="690"/>
    </row>
    <row r="37908" spans="46:47">
      <c r="AT37908" s="690"/>
      <c r="AU37908" s="690"/>
    </row>
    <row r="37909" spans="46:47">
      <c r="AT37909" s="690"/>
      <c r="AU37909" s="690"/>
    </row>
    <row r="37910" spans="46:47">
      <c r="AT37910" s="690"/>
      <c r="AU37910" s="690"/>
    </row>
    <row r="37911" spans="46:47">
      <c r="AT37911" s="690"/>
      <c r="AU37911" s="690"/>
    </row>
    <row r="37912" spans="46:47">
      <c r="AT37912" s="690"/>
      <c r="AU37912" s="690"/>
    </row>
    <row r="37913" spans="46:47">
      <c r="AT37913" s="690"/>
      <c r="AU37913" s="690"/>
    </row>
    <row r="37914" spans="46:47">
      <c r="AT37914" s="690"/>
      <c r="AU37914" s="690"/>
    </row>
    <row r="37915" spans="46:47">
      <c r="AT37915" s="690"/>
      <c r="AU37915" s="690"/>
    </row>
    <row r="37916" spans="46:47">
      <c r="AT37916" s="690"/>
      <c r="AU37916" s="690"/>
    </row>
    <row r="37917" spans="46:47">
      <c r="AT37917" s="690"/>
      <c r="AU37917" s="690"/>
    </row>
    <row r="37918" spans="46:47">
      <c r="AT37918" s="690"/>
      <c r="AU37918" s="690"/>
    </row>
    <row r="37919" spans="46:47">
      <c r="AT37919" s="690"/>
      <c r="AU37919" s="690"/>
    </row>
    <row r="37920" spans="46:47">
      <c r="AT37920" s="690"/>
      <c r="AU37920" s="690"/>
    </row>
    <row r="37921" spans="46:47">
      <c r="AT37921" s="690"/>
      <c r="AU37921" s="690"/>
    </row>
    <row r="37922" spans="46:47">
      <c r="AT37922" s="690"/>
      <c r="AU37922" s="690"/>
    </row>
    <row r="37923" spans="46:47">
      <c r="AT37923" s="690"/>
      <c r="AU37923" s="690"/>
    </row>
    <row r="37924" spans="46:47">
      <c r="AT37924" s="690"/>
      <c r="AU37924" s="690"/>
    </row>
    <row r="37925" spans="46:47">
      <c r="AT37925" s="690"/>
      <c r="AU37925" s="690"/>
    </row>
    <row r="37926" spans="46:47">
      <c r="AT37926" s="690"/>
      <c r="AU37926" s="690"/>
    </row>
    <row r="37927" spans="46:47">
      <c r="AT37927" s="690"/>
      <c r="AU37927" s="690"/>
    </row>
    <row r="37928" spans="46:47">
      <c r="AT37928" s="690"/>
      <c r="AU37928" s="690"/>
    </row>
    <row r="37929" spans="46:47">
      <c r="AT37929" s="690"/>
      <c r="AU37929" s="690"/>
    </row>
    <row r="37930" spans="46:47">
      <c r="AT37930" s="690"/>
      <c r="AU37930" s="690"/>
    </row>
    <row r="37931" spans="46:47">
      <c r="AT37931" s="690"/>
      <c r="AU37931" s="690"/>
    </row>
    <row r="37932" spans="46:47">
      <c r="AT37932" s="690"/>
      <c r="AU37932" s="690"/>
    </row>
    <row r="37933" spans="46:47">
      <c r="AT37933" s="690"/>
      <c r="AU37933" s="690"/>
    </row>
    <row r="37934" spans="46:47">
      <c r="AT37934" s="690"/>
      <c r="AU37934" s="690"/>
    </row>
    <row r="37935" spans="46:47">
      <c r="AT37935" s="690"/>
      <c r="AU37935" s="690"/>
    </row>
    <row r="37936" spans="46:47">
      <c r="AT37936" s="690"/>
      <c r="AU37936" s="690"/>
    </row>
    <row r="37937" spans="46:47">
      <c r="AT37937" s="690"/>
      <c r="AU37937" s="690"/>
    </row>
    <row r="37938" spans="46:47">
      <c r="AT37938" s="690"/>
      <c r="AU37938" s="690"/>
    </row>
    <row r="37939" spans="46:47">
      <c r="AT37939" s="690"/>
      <c r="AU37939" s="690"/>
    </row>
    <row r="37940" spans="46:47">
      <c r="AT37940" s="690"/>
      <c r="AU37940" s="690"/>
    </row>
    <row r="37941" spans="46:47">
      <c r="AT37941" s="690"/>
      <c r="AU37941" s="690"/>
    </row>
    <row r="37942" spans="46:47">
      <c r="AT37942" s="690"/>
      <c r="AU37942" s="690"/>
    </row>
    <row r="37943" spans="46:47">
      <c r="AT37943" s="690"/>
      <c r="AU37943" s="690"/>
    </row>
    <row r="37944" spans="46:47">
      <c r="AT37944" s="690"/>
      <c r="AU37944" s="690"/>
    </row>
    <row r="37945" spans="46:47">
      <c r="AT37945" s="690"/>
      <c r="AU37945" s="690"/>
    </row>
    <row r="37946" spans="46:47">
      <c r="AT37946" s="690"/>
      <c r="AU37946" s="690"/>
    </row>
    <row r="37947" spans="46:47">
      <c r="AT37947" s="690"/>
      <c r="AU37947" s="690"/>
    </row>
    <row r="37948" spans="46:47">
      <c r="AT37948" s="690"/>
      <c r="AU37948" s="690"/>
    </row>
    <row r="37949" spans="46:47">
      <c r="AT37949" s="690"/>
      <c r="AU37949" s="690"/>
    </row>
    <row r="37950" spans="46:47">
      <c r="AT37950" s="690"/>
      <c r="AU37950" s="690"/>
    </row>
    <row r="37951" spans="46:47">
      <c r="AT37951" s="690"/>
      <c r="AU37951" s="690"/>
    </row>
    <row r="37952" spans="46:47">
      <c r="AT37952" s="690"/>
      <c r="AU37952" s="690"/>
    </row>
    <row r="37953" spans="46:47">
      <c r="AT37953" s="690"/>
      <c r="AU37953" s="690"/>
    </row>
    <row r="37954" spans="46:47">
      <c r="AT37954" s="690"/>
      <c r="AU37954" s="690"/>
    </row>
    <row r="37955" spans="46:47">
      <c r="AT37955" s="690"/>
      <c r="AU37955" s="690"/>
    </row>
    <row r="37956" spans="46:47">
      <c r="AT37956" s="690"/>
      <c r="AU37956" s="690"/>
    </row>
    <row r="37957" spans="46:47">
      <c r="AT37957" s="690"/>
      <c r="AU37957" s="690"/>
    </row>
    <row r="37958" spans="46:47">
      <c r="AT37958" s="690"/>
      <c r="AU37958" s="690"/>
    </row>
    <row r="37959" spans="46:47">
      <c r="AT37959" s="690"/>
      <c r="AU37959" s="690"/>
    </row>
    <row r="37960" spans="46:47">
      <c r="AT37960" s="690"/>
      <c r="AU37960" s="690"/>
    </row>
    <row r="37961" spans="46:47">
      <c r="AT37961" s="690"/>
      <c r="AU37961" s="690"/>
    </row>
    <row r="37962" spans="46:47">
      <c r="AT37962" s="690"/>
      <c r="AU37962" s="690"/>
    </row>
    <row r="37963" spans="46:47">
      <c r="AT37963" s="690"/>
      <c r="AU37963" s="690"/>
    </row>
    <row r="37964" spans="46:47">
      <c r="AT37964" s="690"/>
      <c r="AU37964" s="690"/>
    </row>
    <row r="37965" spans="46:47">
      <c r="AT37965" s="690"/>
      <c r="AU37965" s="690"/>
    </row>
    <row r="37966" spans="46:47">
      <c r="AT37966" s="690"/>
      <c r="AU37966" s="690"/>
    </row>
    <row r="37967" spans="46:47">
      <c r="AT37967" s="690"/>
      <c r="AU37967" s="690"/>
    </row>
    <row r="37968" spans="46:47">
      <c r="AT37968" s="690"/>
      <c r="AU37968" s="690"/>
    </row>
    <row r="37969" spans="46:47">
      <c r="AT37969" s="690"/>
      <c r="AU37969" s="690"/>
    </row>
    <row r="37970" spans="46:47">
      <c r="AT37970" s="690"/>
      <c r="AU37970" s="690"/>
    </row>
    <row r="37971" spans="46:47">
      <c r="AT37971" s="690"/>
      <c r="AU37971" s="690"/>
    </row>
    <row r="37972" spans="46:47">
      <c r="AT37972" s="690"/>
      <c r="AU37972" s="690"/>
    </row>
    <row r="37973" spans="46:47">
      <c r="AT37973" s="690"/>
      <c r="AU37973" s="690"/>
    </row>
    <row r="37974" spans="46:47">
      <c r="AT37974" s="690"/>
      <c r="AU37974" s="690"/>
    </row>
    <row r="37975" spans="46:47">
      <c r="AT37975" s="690"/>
      <c r="AU37975" s="690"/>
    </row>
    <row r="37976" spans="46:47">
      <c r="AT37976" s="690"/>
      <c r="AU37976" s="690"/>
    </row>
    <row r="37977" spans="46:47">
      <c r="AT37977" s="690"/>
      <c r="AU37977" s="690"/>
    </row>
    <row r="37978" spans="46:47">
      <c r="AT37978" s="690"/>
      <c r="AU37978" s="690"/>
    </row>
    <row r="37979" spans="46:47">
      <c r="AT37979" s="690"/>
      <c r="AU37979" s="690"/>
    </row>
    <row r="37980" spans="46:47">
      <c r="AT37980" s="690"/>
      <c r="AU37980" s="690"/>
    </row>
    <row r="37981" spans="46:47">
      <c r="AT37981" s="690"/>
      <c r="AU37981" s="690"/>
    </row>
    <row r="37982" spans="46:47">
      <c r="AT37982" s="690"/>
      <c r="AU37982" s="690"/>
    </row>
    <row r="37983" spans="46:47">
      <c r="AT37983" s="690"/>
      <c r="AU37983" s="690"/>
    </row>
    <row r="37984" spans="46:47">
      <c r="AT37984" s="690"/>
      <c r="AU37984" s="690"/>
    </row>
    <row r="37985" spans="46:47">
      <c r="AT37985" s="690"/>
      <c r="AU37985" s="690"/>
    </row>
    <row r="37986" spans="46:47">
      <c r="AT37986" s="690"/>
      <c r="AU37986" s="690"/>
    </row>
    <row r="37987" spans="46:47">
      <c r="AT37987" s="690"/>
      <c r="AU37987" s="690"/>
    </row>
    <row r="37988" spans="46:47">
      <c r="AT37988" s="690"/>
      <c r="AU37988" s="690"/>
    </row>
    <row r="37989" spans="46:47">
      <c r="AT37989" s="690"/>
      <c r="AU37989" s="690"/>
    </row>
    <row r="37990" spans="46:47">
      <c r="AT37990" s="690"/>
      <c r="AU37990" s="690"/>
    </row>
    <row r="37991" spans="46:47">
      <c r="AT37991" s="690"/>
      <c r="AU37991" s="690"/>
    </row>
    <row r="37992" spans="46:47">
      <c r="AT37992" s="690"/>
      <c r="AU37992" s="690"/>
    </row>
    <row r="37993" spans="46:47">
      <c r="AT37993" s="690"/>
      <c r="AU37993" s="690"/>
    </row>
    <row r="37994" spans="46:47">
      <c r="AT37994" s="690"/>
      <c r="AU37994" s="690"/>
    </row>
    <row r="37995" spans="46:47">
      <c r="AT37995" s="690"/>
      <c r="AU37995" s="690"/>
    </row>
    <row r="37996" spans="46:47">
      <c r="AT37996" s="690"/>
      <c r="AU37996" s="690"/>
    </row>
    <row r="37997" spans="46:47">
      <c r="AT37997" s="690"/>
      <c r="AU37997" s="690"/>
    </row>
    <row r="37998" spans="46:47">
      <c r="AT37998" s="690"/>
      <c r="AU37998" s="690"/>
    </row>
    <row r="37999" spans="46:47">
      <c r="AT37999" s="690"/>
      <c r="AU37999" s="690"/>
    </row>
    <row r="38000" spans="46:47">
      <c r="AT38000" s="690"/>
      <c r="AU38000" s="690"/>
    </row>
    <row r="38001" spans="46:47">
      <c r="AT38001" s="690"/>
      <c r="AU38001" s="690"/>
    </row>
    <row r="38002" spans="46:47">
      <c r="AT38002" s="690"/>
      <c r="AU38002" s="690"/>
    </row>
    <row r="38003" spans="46:47">
      <c r="AT38003" s="690"/>
      <c r="AU38003" s="690"/>
    </row>
    <row r="38004" spans="46:47">
      <c r="AT38004" s="690"/>
      <c r="AU38004" s="690"/>
    </row>
    <row r="38005" spans="46:47">
      <c r="AT38005" s="690"/>
      <c r="AU38005" s="690"/>
    </row>
    <row r="38006" spans="46:47">
      <c r="AT38006" s="690"/>
      <c r="AU38006" s="690"/>
    </row>
    <row r="38007" spans="46:47">
      <c r="AT38007" s="690"/>
      <c r="AU38007" s="690"/>
    </row>
    <row r="38008" spans="46:47">
      <c r="AT38008" s="690"/>
      <c r="AU38008" s="690"/>
    </row>
    <row r="38009" spans="46:47">
      <c r="AT38009" s="690"/>
      <c r="AU38009" s="690"/>
    </row>
    <row r="38010" spans="46:47">
      <c r="AT38010" s="690"/>
      <c r="AU38010" s="690"/>
    </row>
    <row r="38011" spans="46:47">
      <c r="AT38011" s="690"/>
      <c r="AU38011" s="690"/>
    </row>
    <row r="38012" spans="46:47">
      <c r="AT38012" s="690"/>
      <c r="AU38012" s="690"/>
    </row>
    <row r="38013" spans="46:47">
      <c r="AT38013" s="690"/>
      <c r="AU38013" s="690"/>
    </row>
    <row r="38014" spans="46:47">
      <c r="AT38014" s="690"/>
      <c r="AU38014" s="690"/>
    </row>
    <row r="38015" spans="46:47">
      <c r="AT38015" s="690"/>
      <c r="AU38015" s="690"/>
    </row>
    <row r="38016" spans="46:47">
      <c r="AT38016" s="690"/>
      <c r="AU38016" s="690"/>
    </row>
    <row r="38017" spans="46:47">
      <c r="AT38017" s="690"/>
      <c r="AU38017" s="690"/>
    </row>
    <row r="38018" spans="46:47">
      <c r="AT38018" s="690"/>
      <c r="AU38018" s="690"/>
    </row>
    <row r="38019" spans="46:47">
      <c r="AT38019" s="690"/>
      <c r="AU38019" s="690"/>
    </row>
    <row r="38020" spans="46:47">
      <c r="AT38020" s="690"/>
      <c r="AU38020" s="690"/>
    </row>
    <row r="38021" spans="46:47">
      <c r="AT38021" s="690"/>
      <c r="AU38021" s="690"/>
    </row>
    <row r="38022" spans="46:47">
      <c r="AT38022" s="690"/>
      <c r="AU38022" s="690"/>
    </row>
    <row r="38023" spans="46:47">
      <c r="AT38023" s="690"/>
      <c r="AU38023" s="690"/>
    </row>
    <row r="38024" spans="46:47">
      <c r="AT38024" s="690"/>
      <c r="AU38024" s="690"/>
    </row>
    <row r="38025" spans="46:47">
      <c r="AT38025" s="690"/>
      <c r="AU38025" s="690"/>
    </row>
    <row r="38026" spans="46:47">
      <c r="AT38026" s="690"/>
      <c r="AU38026" s="690"/>
    </row>
    <row r="38027" spans="46:47">
      <c r="AT38027" s="690"/>
      <c r="AU38027" s="690"/>
    </row>
    <row r="38028" spans="46:47">
      <c r="AT38028" s="690"/>
      <c r="AU38028" s="690"/>
    </row>
    <row r="38029" spans="46:47">
      <c r="AT38029" s="690"/>
      <c r="AU38029" s="690"/>
    </row>
    <row r="38030" spans="46:47">
      <c r="AT38030" s="690"/>
      <c r="AU38030" s="690"/>
    </row>
    <row r="38031" spans="46:47">
      <c r="AT38031" s="690"/>
      <c r="AU38031" s="690"/>
    </row>
    <row r="38032" spans="46:47">
      <c r="AT38032" s="690"/>
      <c r="AU38032" s="690"/>
    </row>
    <row r="38033" spans="46:47">
      <c r="AT38033" s="690"/>
      <c r="AU38033" s="690"/>
    </row>
    <row r="38034" spans="46:47">
      <c r="AT38034" s="690"/>
      <c r="AU38034" s="690"/>
    </row>
    <row r="38035" spans="46:47">
      <c r="AT38035" s="690"/>
      <c r="AU38035" s="690"/>
    </row>
    <row r="38036" spans="46:47">
      <c r="AT38036" s="690"/>
      <c r="AU38036" s="690"/>
    </row>
    <row r="38037" spans="46:47">
      <c r="AT38037" s="690"/>
      <c r="AU38037" s="690"/>
    </row>
    <row r="38038" spans="46:47">
      <c r="AT38038" s="690"/>
      <c r="AU38038" s="690"/>
    </row>
    <row r="38039" spans="46:47">
      <c r="AT38039" s="690"/>
      <c r="AU38039" s="690"/>
    </row>
    <row r="38040" spans="46:47">
      <c r="AT38040" s="690"/>
      <c r="AU38040" s="690"/>
    </row>
    <row r="38041" spans="46:47">
      <c r="AT38041" s="690"/>
      <c r="AU38041" s="690"/>
    </row>
    <row r="38042" spans="46:47">
      <c r="AT38042" s="690"/>
      <c r="AU38042" s="690"/>
    </row>
    <row r="38043" spans="46:47">
      <c r="AT38043" s="690"/>
      <c r="AU38043" s="690"/>
    </row>
    <row r="38044" spans="46:47">
      <c r="AT38044" s="690"/>
      <c r="AU38044" s="690"/>
    </row>
    <row r="38045" spans="46:47">
      <c r="AT38045" s="690"/>
      <c r="AU38045" s="690"/>
    </row>
    <row r="38046" spans="46:47">
      <c r="AT38046" s="690"/>
      <c r="AU38046" s="690"/>
    </row>
    <row r="38047" spans="46:47">
      <c r="AT38047" s="690"/>
      <c r="AU38047" s="690"/>
    </row>
    <row r="38048" spans="46:47">
      <c r="AT38048" s="690"/>
      <c r="AU38048" s="690"/>
    </row>
    <row r="38049" spans="46:47">
      <c r="AT38049" s="690"/>
      <c r="AU38049" s="690"/>
    </row>
    <row r="38050" spans="46:47">
      <c r="AT38050" s="690"/>
      <c r="AU38050" s="690"/>
    </row>
    <row r="38051" spans="46:47">
      <c r="AT38051" s="690"/>
      <c r="AU38051" s="690"/>
    </row>
    <row r="38052" spans="46:47">
      <c r="AT38052" s="690"/>
      <c r="AU38052" s="690"/>
    </row>
    <row r="38053" spans="46:47">
      <c r="AT38053" s="690"/>
      <c r="AU38053" s="690"/>
    </row>
    <row r="38054" spans="46:47">
      <c r="AT38054" s="690"/>
      <c r="AU38054" s="690"/>
    </row>
    <row r="38055" spans="46:47">
      <c r="AT38055" s="690"/>
      <c r="AU38055" s="690"/>
    </row>
    <row r="38056" spans="46:47">
      <c r="AT38056" s="690"/>
      <c r="AU38056" s="690"/>
    </row>
    <row r="38057" spans="46:47">
      <c r="AT38057" s="690"/>
      <c r="AU38057" s="690"/>
    </row>
    <row r="38058" spans="46:47">
      <c r="AT38058" s="690"/>
      <c r="AU38058" s="690"/>
    </row>
    <row r="38059" spans="46:47">
      <c r="AT38059" s="690"/>
      <c r="AU38059" s="690"/>
    </row>
    <row r="38060" spans="46:47">
      <c r="AT38060" s="690"/>
      <c r="AU38060" s="690"/>
    </row>
    <row r="38061" spans="46:47">
      <c r="AT38061" s="690"/>
      <c r="AU38061" s="690"/>
    </row>
    <row r="38062" spans="46:47">
      <c r="AT38062" s="690"/>
      <c r="AU38062" s="690"/>
    </row>
    <row r="38063" spans="46:47">
      <c r="AT38063" s="690"/>
      <c r="AU38063" s="690"/>
    </row>
    <row r="38064" spans="46:47">
      <c r="AT38064" s="690"/>
      <c r="AU38064" s="690"/>
    </row>
    <row r="38065" spans="46:47">
      <c r="AT38065" s="690"/>
      <c r="AU38065" s="690"/>
    </row>
    <row r="38066" spans="46:47">
      <c r="AT38066" s="690"/>
      <c r="AU38066" s="690"/>
    </row>
    <row r="38067" spans="46:47">
      <c r="AT38067" s="690"/>
      <c r="AU38067" s="690"/>
    </row>
    <row r="38068" spans="46:47">
      <c r="AT38068" s="690"/>
      <c r="AU38068" s="690"/>
    </row>
    <row r="38069" spans="46:47">
      <c r="AT38069" s="690"/>
      <c r="AU38069" s="690"/>
    </row>
    <row r="38070" spans="46:47">
      <c r="AT38070" s="690"/>
      <c r="AU38070" s="690"/>
    </row>
    <row r="38071" spans="46:47">
      <c r="AT38071" s="690"/>
      <c r="AU38071" s="690"/>
    </row>
    <row r="38072" spans="46:47">
      <c r="AT38072" s="690"/>
      <c r="AU38072" s="690"/>
    </row>
    <row r="38073" spans="46:47">
      <c r="AT38073" s="690"/>
      <c r="AU38073" s="690"/>
    </row>
    <row r="38074" spans="46:47">
      <c r="AT38074" s="690"/>
      <c r="AU38074" s="690"/>
    </row>
    <row r="38075" spans="46:47">
      <c r="AT38075" s="690"/>
      <c r="AU38075" s="690"/>
    </row>
    <row r="38076" spans="46:47">
      <c r="AT38076" s="690"/>
      <c r="AU38076" s="690"/>
    </row>
    <row r="38077" spans="46:47">
      <c r="AT38077" s="690"/>
      <c r="AU38077" s="690"/>
    </row>
    <row r="38078" spans="46:47">
      <c r="AT38078" s="690"/>
      <c r="AU38078" s="690"/>
    </row>
    <row r="38079" spans="46:47">
      <c r="AT38079" s="690"/>
      <c r="AU38079" s="690"/>
    </row>
    <row r="38080" spans="46:47">
      <c r="AT38080" s="690"/>
      <c r="AU38080" s="690"/>
    </row>
    <row r="38081" spans="46:47">
      <c r="AT38081" s="690"/>
      <c r="AU38081" s="690"/>
    </row>
    <row r="38082" spans="46:47">
      <c r="AT38082" s="690"/>
      <c r="AU38082" s="690"/>
    </row>
    <row r="38083" spans="46:47">
      <c r="AT38083" s="690"/>
      <c r="AU38083" s="690"/>
    </row>
    <row r="38084" spans="46:47">
      <c r="AT38084" s="690"/>
      <c r="AU38084" s="690"/>
    </row>
    <row r="38085" spans="46:47">
      <c r="AT38085" s="690"/>
      <c r="AU38085" s="690"/>
    </row>
    <row r="38086" spans="46:47">
      <c r="AT38086" s="690"/>
      <c r="AU38086" s="690"/>
    </row>
    <row r="38087" spans="46:47">
      <c r="AT38087" s="690"/>
      <c r="AU38087" s="690"/>
    </row>
    <row r="38088" spans="46:47">
      <c r="AT38088" s="690"/>
      <c r="AU38088" s="690"/>
    </row>
    <row r="38089" spans="46:47">
      <c r="AT38089" s="690"/>
      <c r="AU38089" s="690"/>
    </row>
    <row r="38090" spans="46:47">
      <c r="AT38090" s="690"/>
      <c r="AU38090" s="690"/>
    </row>
    <row r="38091" spans="46:47">
      <c r="AT38091" s="690"/>
      <c r="AU38091" s="690"/>
    </row>
    <row r="38092" spans="46:47">
      <c r="AT38092" s="690"/>
      <c r="AU38092" s="690"/>
    </row>
    <row r="38093" spans="46:47">
      <c r="AT38093" s="690"/>
      <c r="AU38093" s="690"/>
    </row>
    <row r="38094" spans="46:47">
      <c r="AT38094" s="690"/>
      <c r="AU38094" s="690"/>
    </row>
    <row r="38095" spans="46:47">
      <c r="AT38095" s="690"/>
      <c r="AU38095" s="690"/>
    </row>
    <row r="38096" spans="46:47">
      <c r="AT38096" s="690"/>
      <c r="AU38096" s="690"/>
    </row>
    <row r="38097" spans="46:47">
      <c r="AT38097" s="690"/>
      <c r="AU38097" s="690"/>
    </row>
    <row r="38098" spans="46:47">
      <c r="AT38098" s="690"/>
      <c r="AU38098" s="690"/>
    </row>
    <row r="38099" spans="46:47">
      <c r="AT38099" s="690"/>
      <c r="AU38099" s="690"/>
    </row>
    <row r="38100" spans="46:47">
      <c r="AT38100" s="690"/>
      <c r="AU38100" s="690"/>
    </row>
    <row r="38101" spans="46:47">
      <c r="AT38101" s="690"/>
      <c r="AU38101" s="690"/>
    </row>
    <row r="38102" spans="46:47">
      <c r="AT38102" s="690"/>
      <c r="AU38102" s="690"/>
    </row>
    <row r="38103" spans="46:47">
      <c r="AT38103" s="690"/>
      <c r="AU38103" s="690"/>
    </row>
    <row r="38104" spans="46:47">
      <c r="AT38104" s="690"/>
      <c r="AU38104" s="690"/>
    </row>
    <row r="38105" spans="46:47">
      <c r="AT38105" s="690"/>
      <c r="AU38105" s="690"/>
    </row>
    <row r="38106" spans="46:47">
      <c r="AT38106" s="690"/>
      <c r="AU38106" s="690"/>
    </row>
    <row r="38107" spans="46:47">
      <c r="AT38107" s="690"/>
      <c r="AU38107" s="690"/>
    </row>
    <row r="38108" spans="46:47">
      <c r="AT38108" s="690"/>
      <c r="AU38108" s="690"/>
    </row>
    <row r="38109" spans="46:47">
      <c r="AT38109" s="690"/>
      <c r="AU38109" s="690"/>
    </row>
    <row r="38110" spans="46:47">
      <c r="AT38110" s="690"/>
      <c r="AU38110" s="690"/>
    </row>
    <row r="38111" spans="46:47">
      <c r="AT38111" s="690"/>
      <c r="AU38111" s="690"/>
    </row>
    <row r="38112" spans="46:47">
      <c r="AT38112" s="690"/>
      <c r="AU38112" s="690"/>
    </row>
    <row r="38113" spans="46:47">
      <c r="AT38113" s="690"/>
      <c r="AU38113" s="690"/>
    </row>
    <row r="38114" spans="46:47">
      <c r="AT38114" s="690"/>
      <c r="AU38114" s="690"/>
    </row>
    <row r="38115" spans="46:47">
      <c r="AT38115" s="690"/>
      <c r="AU38115" s="690"/>
    </row>
    <row r="38116" spans="46:47">
      <c r="AT38116" s="690"/>
      <c r="AU38116" s="690"/>
    </row>
    <row r="38117" spans="46:47">
      <c r="AT38117" s="690"/>
      <c r="AU38117" s="690"/>
    </row>
    <row r="38118" spans="46:47">
      <c r="AT38118" s="690"/>
      <c r="AU38118" s="690"/>
    </row>
    <row r="38119" spans="46:47">
      <c r="AT38119" s="690"/>
      <c r="AU38119" s="690"/>
    </row>
    <row r="38120" spans="46:47">
      <c r="AT38120" s="690"/>
      <c r="AU38120" s="690"/>
    </row>
    <row r="38121" spans="46:47">
      <c r="AT38121" s="690"/>
      <c r="AU38121" s="690"/>
    </row>
    <row r="38122" spans="46:47">
      <c r="AT38122" s="690"/>
      <c r="AU38122" s="690"/>
    </row>
    <row r="38123" spans="46:47">
      <c r="AT38123" s="690"/>
      <c r="AU38123" s="690"/>
    </row>
    <row r="38124" spans="46:47">
      <c r="AT38124" s="690"/>
      <c r="AU38124" s="690"/>
    </row>
    <row r="38125" spans="46:47">
      <c r="AT38125" s="690"/>
      <c r="AU38125" s="690"/>
    </row>
    <row r="38126" spans="46:47">
      <c r="AT38126" s="690"/>
      <c r="AU38126" s="690"/>
    </row>
    <row r="38127" spans="46:47">
      <c r="AT38127" s="690"/>
      <c r="AU38127" s="690"/>
    </row>
    <row r="38128" spans="46:47">
      <c r="AT38128" s="690"/>
      <c r="AU38128" s="690"/>
    </row>
    <row r="38129" spans="46:47">
      <c r="AT38129" s="690"/>
      <c r="AU38129" s="690"/>
    </row>
    <row r="38130" spans="46:47">
      <c r="AT38130" s="690"/>
      <c r="AU38130" s="690"/>
    </row>
    <row r="38131" spans="46:47">
      <c r="AT38131" s="690"/>
      <c r="AU38131" s="690"/>
    </row>
    <row r="38132" spans="46:47">
      <c r="AT38132" s="690"/>
      <c r="AU38132" s="690"/>
    </row>
    <row r="38133" spans="46:47">
      <c r="AT38133" s="690"/>
      <c r="AU38133" s="690"/>
    </row>
    <row r="38134" spans="46:47">
      <c r="AT38134" s="690"/>
      <c r="AU38134" s="690"/>
    </row>
    <row r="38135" spans="46:47">
      <c r="AT38135" s="690"/>
      <c r="AU38135" s="690"/>
    </row>
    <row r="38136" spans="46:47">
      <c r="AT38136" s="690"/>
      <c r="AU38136" s="690"/>
    </row>
    <row r="38137" spans="46:47">
      <c r="AT38137" s="690"/>
      <c r="AU38137" s="690"/>
    </row>
    <row r="38138" spans="46:47">
      <c r="AT38138" s="690"/>
      <c r="AU38138" s="690"/>
    </row>
    <row r="38139" spans="46:47">
      <c r="AT38139" s="690"/>
      <c r="AU38139" s="690"/>
    </row>
    <row r="38140" spans="46:47">
      <c r="AT38140" s="690"/>
      <c r="AU38140" s="690"/>
    </row>
    <row r="38141" spans="46:47">
      <c r="AT38141" s="690"/>
      <c r="AU38141" s="690"/>
    </row>
    <row r="38142" spans="46:47">
      <c r="AT38142" s="690"/>
      <c r="AU38142" s="690"/>
    </row>
    <row r="38143" spans="46:47">
      <c r="AT38143" s="690"/>
      <c r="AU38143" s="690"/>
    </row>
    <row r="38144" spans="46:47">
      <c r="AT38144" s="690"/>
      <c r="AU38144" s="690"/>
    </row>
    <row r="38145" spans="46:47">
      <c r="AT38145" s="690"/>
      <c r="AU38145" s="690"/>
    </row>
    <row r="38146" spans="46:47">
      <c r="AT38146" s="690"/>
      <c r="AU38146" s="690"/>
    </row>
    <row r="38147" spans="46:47">
      <c r="AT38147" s="690"/>
      <c r="AU38147" s="690"/>
    </row>
    <row r="38148" spans="46:47">
      <c r="AT38148" s="690"/>
      <c r="AU38148" s="690"/>
    </row>
    <row r="38149" spans="46:47">
      <c r="AT38149" s="690"/>
      <c r="AU38149" s="690"/>
    </row>
    <row r="38150" spans="46:47">
      <c r="AT38150" s="690"/>
      <c r="AU38150" s="690"/>
    </row>
    <row r="38151" spans="46:47">
      <c r="AT38151" s="690"/>
      <c r="AU38151" s="690"/>
    </row>
    <row r="38152" spans="46:47">
      <c r="AT38152" s="690"/>
      <c r="AU38152" s="690"/>
    </row>
    <row r="38153" spans="46:47">
      <c r="AT38153" s="690"/>
      <c r="AU38153" s="690"/>
    </row>
    <row r="38154" spans="46:47">
      <c r="AT38154" s="690"/>
      <c r="AU38154" s="690"/>
    </row>
    <row r="38155" spans="46:47">
      <c r="AT38155" s="690"/>
      <c r="AU38155" s="690"/>
    </row>
    <row r="38156" spans="46:47">
      <c r="AT38156" s="690"/>
      <c r="AU38156" s="690"/>
    </row>
    <row r="38157" spans="46:47">
      <c r="AT38157" s="690"/>
      <c r="AU38157" s="690"/>
    </row>
    <row r="38158" spans="46:47">
      <c r="AT38158" s="690"/>
      <c r="AU38158" s="690"/>
    </row>
    <row r="38159" spans="46:47">
      <c r="AT38159" s="690"/>
      <c r="AU38159" s="690"/>
    </row>
    <row r="38160" spans="46:47">
      <c r="AT38160" s="690"/>
      <c r="AU38160" s="690"/>
    </row>
    <row r="38161" spans="46:47">
      <c r="AT38161" s="690"/>
      <c r="AU38161" s="690"/>
    </row>
    <row r="38162" spans="46:47">
      <c r="AT38162" s="690"/>
      <c r="AU38162" s="690"/>
    </row>
    <row r="38163" spans="46:47">
      <c r="AT38163" s="690"/>
      <c r="AU38163" s="690"/>
    </row>
    <row r="38164" spans="46:47">
      <c r="AT38164" s="690"/>
      <c r="AU38164" s="690"/>
    </row>
    <row r="38165" spans="46:47">
      <c r="AT38165" s="690"/>
      <c r="AU38165" s="690"/>
    </row>
    <row r="38166" spans="46:47">
      <c r="AT38166" s="690"/>
      <c r="AU38166" s="690"/>
    </row>
    <row r="38167" spans="46:47">
      <c r="AT38167" s="690"/>
      <c r="AU38167" s="690"/>
    </row>
    <row r="38168" spans="46:47">
      <c r="AT38168" s="690"/>
      <c r="AU38168" s="690"/>
    </row>
    <row r="38169" spans="46:47">
      <c r="AT38169" s="690"/>
      <c r="AU38169" s="690"/>
    </row>
    <row r="38170" spans="46:47">
      <c r="AT38170" s="690"/>
      <c r="AU38170" s="690"/>
    </row>
    <row r="38171" spans="46:47">
      <c r="AT38171" s="690"/>
      <c r="AU38171" s="690"/>
    </row>
    <row r="38172" spans="46:47">
      <c r="AT38172" s="690"/>
      <c r="AU38172" s="690"/>
    </row>
    <row r="38173" spans="46:47">
      <c r="AT38173" s="690"/>
      <c r="AU38173" s="690"/>
    </row>
    <row r="38174" spans="46:47">
      <c r="AT38174" s="690"/>
      <c r="AU38174" s="690"/>
    </row>
    <row r="38175" spans="46:47">
      <c r="AT38175" s="690"/>
      <c r="AU38175" s="690"/>
    </row>
    <row r="38176" spans="46:47">
      <c r="AT38176" s="690"/>
      <c r="AU38176" s="690"/>
    </row>
    <row r="38177" spans="46:47">
      <c r="AT38177" s="690"/>
      <c r="AU38177" s="690"/>
    </row>
    <row r="38178" spans="46:47">
      <c r="AT38178" s="690"/>
      <c r="AU38178" s="690"/>
    </row>
    <row r="38179" spans="46:47">
      <c r="AT38179" s="690"/>
      <c r="AU38179" s="690"/>
    </row>
    <row r="38180" spans="46:47">
      <c r="AT38180" s="690"/>
      <c r="AU38180" s="690"/>
    </row>
    <row r="38181" spans="46:47">
      <c r="AT38181" s="690"/>
      <c r="AU38181" s="690"/>
    </row>
    <row r="38182" spans="46:47">
      <c r="AT38182" s="690"/>
      <c r="AU38182" s="690"/>
    </row>
    <row r="38183" spans="46:47">
      <c r="AT38183" s="690"/>
      <c r="AU38183" s="690"/>
    </row>
    <row r="38184" spans="46:47">
      <c r="AT38184" s="690"/>
      <c r="AU38184" s="690"/>
    </row>
    <row r="38185" spans="46:47">
      <c r="AT38185" s="690"/>
      <c r="AU38185" s="690"/>
    </row>
    <row r="38186" spans="46:47">
      <c r="AT38186" s="690"/>
      <c r="AU38186" s="690"/>
    </row>
    <row r="38187" spans="46:47">
      <c r="AT38187" s="690"/>
      <c r="AU38187" s="690"/>
    </row>
    <row r="38188" spans="46:47">
      <c r="AT38188" s="690"/>
      <c r="AU38188" s="690"/>
    </row>
    <row r="38189" spans="46:47">
      <c r="AT38189" s="690"/>
      <c r="AU38189" s="690"/>
    </row>
    <row r="38190" spans="46:47">
      <c r="AT38190" s="690"/>
      <c r="AU38190" s="690"/>
    </row>
    <row r="38191" spans="46:47">
      <c r="AT38191" s="690"/>
      <c r="AU38191" s="690"/>
    </row>
    <row r="38192" spans="46:47">
      <c r="AT38192" s="690"/>
      <c r="AU38192" s="690"/>
    </row>
    <row r="38193" spans="46:47">
      <c r="AT38193" s="690"/>
      <c r="AU38193" s="690"/>
    </row>
    <row r="38194" spans="46:47">
      <c r="AT38194" s="690"/>
      <c r="AU38194" s="690"/>
    </row>
    <row r="38195" spans="46:47">
      <c r="AT38195" s="690"/>
      <c r="AU38195" s="690"/>
    </row>
    <row r="38196" spans="46:47">
      <c r="AT38196" s="690"/>
      <c r="AU38196" s="690"/>
    </row>
    <row r="38197" spans="46:47">
      <c r="AT38197" s="690"/>
      <c r="AU38197" s="690"/>
    </row>
    <row r="38198" spans="46:47">
      <c r="AT38198" s="690"/>
      <c r="AU38198" s="690"/>
    </row>
    <row r="38199" spans="46:47">
      <c r="AT38199" s="690"/>
      <c r="AU38199" s="690"/>
    </row>
    <row r="38200" spans="46:47">
      <c r="AT38200" s="690"/>
      <c r="AU38200" s="690"/>
    </row>
    <row r="38201" spans="46:47">
      <c r="AT38201" s="690"/>
      <c r="AU38201" s="690"/>
    </row>
    <row r="38202" spans="46:47">
      <c r="AT38202" s="690"/>
      <c r="AU38202" s="690"/>
    </row>
    <row r="38203" spans="46:47">
      <c r="AT38203" s="690"/>
      <c r="AU38203" s="690"/>
    </row>
    <row r="38204" spans="46:47">
      <c r="AT38204" s="690"/>
      <c r="AU38204" s="690"/>
    </row>
    <row r="38205" spans="46:47">
      <c r="AT38205" s="690"/>
      <c r="AU38205" s="690"/>
    </row>
    <row r="38206" spans="46:47">
      <c r="AT38206" s="690"/>
      <c r="AU38206" s="690"/>
    </row>
    <row r="38207" spans="46:47">
      <c r="AT38207" s="690"/>
      <c r="AU38207" s="690"/>
    </row>
    <row r="38208" spans="46:47">
      <c r="AT38208" s="690"/>
      <c r="AU38208" s="690"/>
    </row>
    <row r="38209" spans="46:47">
      <c r="AT38209" s="690"/>
      <c r="AU38209" s="690"/>
    </row>
    <row r="38210" spans="46:47">
      <c r="AT38210" s="690"/>
      <c r="AU38210" s="690"/>
    </row>
    <row r="38211" spans="46:47">
      <c r="AT38211" s="690"/>
      <c r="AU38211" s="690"/>
    </row>
    <row r="38212" spans="46:47">
      <c r="AT38212" s="690"/>
      <c r="AU38212" s="690"/>
    </row>
    <row r="38213" spans="46:47">
      <c r="AT38213" s="690"/>
      <c r="AU38213" s="690"/>
    </row>
    <row r="38214" spans="46:47">
      <c r="AT38214" s="690"/>
      <c r="AU38214" s="690"/>
    </row>
    <row r="38215" spans="46:47">
      <c r="AT38215" s="690"/>
      <c r="AU38215" s="690"/>
    </row>
    <row r="38216" spans="46:47">
      <c r="AT38216" s="690"/>
      <c r="AU38216" s="690"/>
    </row>
    <row r="38217" spans="46:47">
      <c r="AT38217" s="690"/>
      <c r="AU38217" s="690"/>
    </row>
    <row r="38218" spans="46:47">
      <c r="AT38218" s="690"/>
      <c r="AU38218" s="690"/>
    </row>
    <row r="38219" spans="46:47">
      <c r="AT38219" s="690"/>
      <c r="AU38219" s="690"/>
    </row>
    <row r="38220" spans="46:47">
      <c r="AT38220" s="690"/>
      <c r="AU38220" s="690"/>
    </row>
    <row r="38221" spans="46:47">
      <c r="AT38221" s="690"/>
      <c r="AU38221" s="690"/>
    </row>
    <row r="38222" spans="46:47">
      <c r="AT38222" s="690"/>
      <c r="AU38222" s="690"/>
    </row>
    <row r="38223" spans="46:47">
      <c r="AT38223" s="690"/>
      <c r="AU38223" s="690"/>
    </row>
    <row r="38224" spans="46:47">
      <c r="AT38224" s="690"/>
      <c r="AU38224" s="690"/>
    </row>
    <row r="38225" spans="46:47">
      <c r="AT38225" s="690"/>
      <c r="AU38225" s="690"/>
    </row>
    <row r="38226" spans="46:47">
      <c r="AT38226" s="690"/>
      <c r="AU38226" s="690"/>
    </row>
    <row r="38227" spans="46:47">
      <c r="AT38227" s="690"/>
      <c r="AU38227" s="690"/>
    </row>
    <row r="38228" spans="46:47">
      <c r="AT38228" s="690"/>
      <c r="AU38228" s="690"/>
    </row>
    <row r="38229" spans="46:47">
      <c r="AT38229" s="690"/>
      <c r="AU38229" s="690"/>
    </row>
    <row r="38230" spans="46:47">
      <c r="AT38230" s="690"/>
      <c r="AU38230" s="690"/>
    </row>
    <row r="38231" spans="46:47">
      <c r="AT38231" s="690"/>
      <c r="AU38231" s="690"/>
    </row>
    <row r="38232" spans="46:47">
      <c r="AT38232" s="690"/>
      <c r="AU38232" s="690"/>
    </row>
    <row r="38233" spans="46:47">
      <c r="AT38233" s="690"/>
      <c r="AU38233" s="690"/>
    </row>
    <row r="38234" spans="46:47">
      <c r="AT38234" s="690"/>
      <c r="AU38234" s="690"/>
    </row>
    <row r="38235" spans="46:47">
      <c r="AT38235" s="690"/>
      <c r="AU38235" s="690"/>
    </row>
    <row r="38236" spans="46:47">
      <c r="AT38236" s="690"/>
      <c r="AU38236" s="690"/>
    </row>
    <row r="38237" spans="46:47">
      <c r="AT38237" s="690"/>
      <c r="AU38237" s="690"/>
    </row>
    <row r="38238" spans="46:47">
      <c r="AT38238" s="690"/>
      <c r="AU38238" s="690"/>
    </row>
    <row r="38239" spans="46:47">
      <c r="AT38239" s="690"/>
      <c r="AU38239" s="690"/>
    </row>
    <row r="38240" spans="46:47">
      <c r="AT38240" s="690"/>
      <c r="AU38240" s="690"/>
    </row>
    <row r="38241" spans="46:47">
      <c r="AT38241" s="690"/>
      <c r="AU38241" s="690"/>
    </row>
    <row r="38242" spans="46:47">
      <c r="AT38242" s="690"/>
      <c r="AU38242" s="690"/>
    </row>
    <row r="38243" spans="46:47">
      <c r="AT38243" s="690"/>
      <c r="AU38243" s="690"/>
    </row>
    <row r="38244" spans="46:47">
      <c r="AT38244" s="690"/>
      <c r="AU38244" s="690"/>
    </row>
    <row r="38245" spans="46:47">
      <c r="AT38245" s="690"/>
      <c r="AU38245" s="690"/>
    </row>
    <row r="38246" spans="46:47">
      <c r="AT38246" s="690"/>
      <c r="AU38246" s="690"/>
    </row>
    <row r="38247" spans="46:47">
      <c r="AT38247" s="690"/>
      <c r="AU38247" s="690"/>
    </row>
    <row r="38248" spans="46:47">
      <c r="AT38248" s="690"/>
      <c r="AU38248" s="690"/>
    </row>
    <row r="38249" spans="46:47">
      <c r="AT38249" s="690"/>
      <c r="AU38249" s="690"/>
    </row>
    <row r="38250" spans="46:47">
      <c r="AT38250" s="690"/>
      <c r="AU38250" s="690"/>
    </row>
    <row r="38251" spans="46:47">
      <c r="AT38251" s="690"/>
      <c r="AU38251" s="690"/>
    </row>
    <row r="38252" spans="46:47">
      <c r="AT38252" s="690"/>
      <c r="AU38252" s="690"/>
    </row>
    <row r="38253" spans="46:47">
      <c r="AT38253" s="690"/>
      <c r="AU38253" s="690"/>
    </row>
    <row r="38254" spans="46:47">
      <c r="AT38254" s="690"/>
      <c r="AU38254" s="690"/>
    </row>
    <row r="38255" spans="46:47">
      <c r="AT38255" s="690"/>
      <c r="AU38255" s="690"/>
    </row>
    <row r="38256" spans="46:47">
      <c r="AT38256" s="690"/>
      <c r="AU38256" s="690"/>
    </row>
    <row r="38257" spans="46:47">
      <c r="AT38257" s="690"/>
      <c r="AU38257" s="690"/>
    </row>
    <row r="38258" spans="46:47">
      <c r="AT38258" s="690"/>
      <c r="AU38258" s="690"/>
    </row>
    <row r="38259" spans="46:47">
      <c r="AT38259" s="690"/>
      <c r="AU38259" s="690"/>
    </row>
    <row r="38260" spans="46:47">
      <c r="AT38260" s="690"/>
      <c r="AU38260" s="690"/>
    </row>
    <row r="38261" spans="46:47">
      <c r="AT38261" s="690"/>
      <c r="AU38261" s="690"/>
    </row>
    <row r="38262" spans="46:47">
      <c r="AT38262" s="690"/>
      <c r="AU38262" s="690"/>
    </row>
    <row r="38263" spans="46:47">
      <c r="AT38263" s="690"/>
      <c r="AU38263" s="690"/>
    </row>
    <row r="38264" spans="46:47">
      <c r="AT38264" s="690"/>
      <c r="AU38264" s="690"/>
    </row>
    <row r="38265" spans="46:47">
      <c r="AT38265" s="690"/>
      <c r="AU38265" s="690"/>
    </row>
    <row r="38266" spans="46:47">
      <c r="AT38266" s="690"/>
      <c r="AU38266" s="690"/>
    </row>
    <row r="38267" spans="46:47">
      <c r="AT38267" s="690"/>
      <c r="AU38267" s="690"/>
    </row>
    <row r="38268" spans="46:47">
      <c r="AT38268" s="690"/>
      <c r="AU38268" s="690"/>
    </row>
    <row r="38269" spans="46:47">
      <c r="AT38269" s="690"/>
      <c r="AU38269" s="690"/>
    </row>
    <row r="38270" spans="46:47">
      <c r="AT38270" s="690"/>
      <c r="AU38270" s="690"/>
    </row>
    <row r="38271" spans="46:47">
      <c r="AT38271" s="690"/>
      <c r="AU38271" s="690"/>
    </row>
    <row r="38272" spans="46:47">
      <c r="AT38272" s="690"/>
      <c r="AU38272" s="690"/>
    </row>
    <row r="38273" spans="46:47">
      <c r="AT38273" s="690"/>
      <c r="AU38273" s="690"/>
    </row>
    <row r="38274" spans="46:47">
      <c r="AT38274" s="690"/>
      <c r="AU38274" s="690"/>
    </row>
    <row r="38275" spans="46:47">
      <c r="AT38275" s="690"/>
      <c r="AU38275" s="690"/>
    </row>
    <row r="38276" spans="46:47">
      <c r="AT38276" s="690"/>
      <c r="AU38276" s="690"/>
    </row>
    <row r="38277" spans="46:47">
      <c r="AT38277" s="690"/>
      <c r="AU38277" s="690"/>
    </row>
    <row r="38278" spans="46:47">
      <c r="AT38278" s="690"/>
      <c r="AU38278" s="690"/>
    </row>
    <row r="38279" spans="46:47">
      <c r="AT38279" s="690"/>
      <c r="AU38279" s="690"/>
    </row>
    <row r="38280" spans="46:47">
      <c r="AT38280" s="690"/>
      <c r="AU38280" s="690"/>
    </row>
    <row r="38281" spans="46:47">
      <c r="AT38281" s="690"/>
      <c r="AU38281" s="690"/>
    </row>
    <row r="38282" spans="46:47">
      <c r="AT38282" s="690"/>
      <c r="AU38282" s="690"/>
    </row>
    <row r="38283" spans="46:47">
      <c r="AT38283" s="690"/>
      <c r="AU38283" s="690"/>
    </row>
    <row r="38284" spans="46:47">
      <c r="AT38284" s="690"/>
      <c r="AU38284" s="690"/>
    </row>
    <row r="38285" spans="46:47">
      <c r="AT38285" s="690"/>
      <c r="AU38285" s="690"/>
    </row>
    <row r="38286" spans="46:47">
      <c r="AT38286" s="690"/>
      <c r="AU38286" s="690"/>
    </row>
    <row r="38287" spans="46:47">
      <c r="AT38287" s="690"/>
      <c r="AU38287" s="690"/>
    </row>
    <row r="38288" spans="46:47">
      <c r="AT38288" s="690"/>
      <c r="AU38288" s="690"/>
    </row>
    <row r="38289" spans="46:47">
      <c r="AT38289" s="690"/>
      <c r="AU38289" s="690"/>
    </row>
    <row r="38290" spans="46:47">
      <c r="AT38290" s="690"/>
      <c r="AU38290" s="690"/>
    </row>
    <row r="38291" spans="46:47">
      <c r="AT38291" s="690"/>
      <c r="AU38291" s="690"/>
    </row>
    <row r="38292" spans="46:47">
      <c r="AT38292" s="690"/>
      <c r="AU38292" s="690"/>
    </row>
    <row r="38293" spans="46:47">
      <c r="AT38293" s="690"/>
      <c r="AU38293" s="690"/>
    </row>
    <row r="38294" spans="46:47">
      <c r="AT38294" s="690"/>
      <c r="AU38294" s="690"/>
    </row>
    <row r="38295" spans="46:47">
      <c r="AT38295" s="690"/>
      <c r="AU38295" s="690"/>
    </row>
    <row r="38296" spans="46:47">
      <c r="AT38296" s="690"/>
      <c r="AU38296" s="690"/>
    </row>
    <row r="38297" spans="46:47">
      <c r="AT38297" s="690"/>
      <c r="AU38297" s="690"/>
    </row>
    <row r="38298" spans="46:47">
      <c r="AT38298" s="690"/>
      <c r="AU38298" s="690"/>
    </row>
    <row r="38299" spans="46:47">
      <c r="AT38299" s="690"/>
      <c r="AU38299" s="690"/>
    </row>
    <row r="38300" spans="46:47">
      <c r="AT38300" s="690"/>
      <c r="AU38300" s="690"/>
    </row>
    <row r="38301" spans="46:47">
      <c r="AT38301" s="690"/>
      <c r="AU38301" s="690"/>
    </row>
    <row r="38302" spans="46:47">
      <c r="AT38302" s="690"/>
      <c r="AU38302" s="690"/>
    </row>
    <row r="38303" spans="46:47">
      <c r="AT38303" s="690"/>
      <c r="AU38303" s="690"/>
    </row>
    <row r="38304" spans="46:47">
      <c r="AT38304" s="690"/>
      <c r="AU38304" s="690"/>
    </row>
    <row r="38305" spans="46:47">
      <c r="AT38305" s="690"/>
      <c r="AU38305" s="690"/>
    </row>
    <row r="38306" spans="46:47">
      <c r="AT38306" s="690"/>
      <c r="AU38306" s="690"/>
    </row>
    <row r="38307" spans="46:47">
      <c r="AT38307" s="690"/>
      <c r="AU38307" s="690"/>
    </row>
    <row r="38308" spans="46:47">
      <c r="AT38308" s="690"/>
      <c r="AU38308" s="690"/>
    </row>
    <row r="38309" spans="46:47">
      <c r="AT38309" s="690"/>
      <c r="AU38309" s="690"/>
    </row>
    <row r="38310" spans="46:47">
      <c r="AT38310" s="690"/>
      <c r="AU38310" s="690"/>
    </row>
    <row r="38311" spans="46:47">
      <c r="AT38311" s="690"/>
      <c r="AU38311" s="690"/>
    </row>
    <row r="38312" spans="46:47">
      <c r="AT38312" s="690"/>
      <c r="AU38312" s="690"/>
    </row>
    <row r="38313" spans="46:47">
      <c r="AT38313" s="690"/>
      <c r="AU38313" s="690"/>
    </row>
    <row r="38314" spans="46:47">
      <c r="AT38314" s="690"/>
      <c r="AU38314" s="690"/>
    </row>
    <row r="38315" spans="46:47">
      <c r="AT38315" s="690"/>
      <c r="AU38315" s="690"/>
    </row>
    <row r="38316" spans="46:47">
      <c r="AT38316" s="690"/>
      <c r="AU38316" s="690"/>
    </row>
    <row r="38317" spans="46:47">
      <c r="AT38317" s="690"/>
      <c r="AU38317" s="690"/>
    </row>
    <row r="38318" spans="46:47">
      <c r="AT38318" s="690"/>
      <c r="AU38318" s="690"/>
    </row>
    <row r="38319" spans="46:47">
      <c r="AT38319" s="690"/>
      <c r="AU38319" s="690"/>
    </row>
    <row r="38320" spans="46:47">
      <c r="AT38320" s="690"/>
      <c r="AU38320" s="690"/>
    </row>
    <row r="38321" spans="46:47">
      <c r="AT38321" s="690"/>
      <c r="AU38321" s="690"/>
    </row>
    <row r="38322" spans="46:47">
      <c r="AT38322" s="690"/>
      <c r="AU38322" s="690"/>
    </row>
    <row r="38323" spans="46:47">
      <c r="AT38323" s="690"/>
      <c r="AU38323" s="690"/>
    </row>
    <row r="38324" spans="46:47">
      <c r="AT38324" s="690"/>
      <c r="AU38324" s="690"/>
    </row>
    <row r="38325" spans="46:47">
      <c r="AT38325" s="690"/>
      <c r="AU38325" s="690"/>
    </row>
    <row r="38326" spans="46:47">
      <c r="AT38326" s="690"/>
      <c r="AU38326" s="690"/>
    </row>
    <row r="38327" spans="46:47">
      <c r="AT38327" s="690"/>
      <c r="AU38327" s="690"/>
    </row>
    <row r="38328" spans="46:47">
      <c r="AT38328" s="690"/>
      <c r="AU38328" s="690"/>
    </row>
    <row r="38329" spans="46:47">
      <c r="AT38329" s="690"/>
      <c r="AU38329" s="690"/>
    </row>
    <row r="38330" spans="46:47">
      <c r="AT38330" s="690"/>
      <c r="AU38330" s="690"/>
    </row>
    <row r="38331" spans="46:47">
      <c r="AT38331" s="690"/>
      <c r="AU38331" s="690"/>
    </row>
    <row r="38332" spans="46:47">
      <c r="AT38332" s="690"/>
      <c r="AU38332" s="690"/>
    </row>
    <row r="38333" spans="46:47">
      <c r="AT38333" s="690"/>
      <c r="AU38333" s="690"/>
    </row>
    <row r="38334" spans="46:47">
      <c r="AT38334" s="690"/>
      <c r="AU38334" s="690"/>
    </row>
    <row r="38335" spans="46:47">
      <c r="AT38335" s="690"/>
      <c r="AU38335" s="690"/>
    </row>
    <row r="38336" spans="46:47">
      <c r="AT38336" s="690"/>
      <c r="AU38336" s="690"/>
    </row>
    <row r="38337" spans="46:47">
      <c r="AT38337" s="690"/>
      <c r="AU38337" s="690"/>
    </row>
    <row r="38338" spans="46:47">
      <c r="AT38338" s="690"/>
      <c r="AU38338" s="690"/>
    </row>
    <row r="38339" spans="46:47">
      <c r="AT38339" s="690"/>
      <c r="AU38339" s="690"/>
    </row>
    <row r="38340" spans="46:47">
      <c r="AT38340" s="690"/>
      <c r="AU38340" s="690"/>
    </row>
    <row r="38341" spans="46:47">
      <c r="AT38341" s="690"/>
      <c r="AU38341" s="690"/>
    </row>
    <row r="38342" spans="46:47">
      <c r="AT38342" s="690"/>
      <c r="AU38342" s="690"/>
    </row>
    <row r="38343" spans="46:47">
      <c r="AT38343" s="690"/>
      <c r="AU38343" s="690"/>
    </row>
    <row r="38344" spans="46:47">
      <c r="AT38344" s="690"/>
      <c r="AU38344" s="690"/>
    </row>
    <row r="38345" spans="46:47">
      <c r="AT38345" s="690"/>
      <c r="AU38345" s="690"/>
    </row>
    <row r="38346" spans="46:47">
      <c r="AT38346" s="690"/>
      <c r="AU38346" s="690"/>
    </row>
    <row r="38347" spans="46:47">
      <c r="AT38347" s="690"/>
      <c r="AU38347" s="690"/>
    </row>
    <row r="38348" spans="46:47">
      <c r="AT38348" s="690"/>
      <c r="AU38348" s="690"/>
    </row>
    <row r="38349" spans="46:47">
      <c r="AT38349" s="690"/>
      <c r="AU38349" s="690"/>
    </row>
    <row r="38350" spans="46:47">
      <c r="AT38350" s="690"/>
      <c r="AU38350" s="690"/>
    </row>
    <row r="38351" spans="46:47">
      <c r="AT38351" s="690"/>
      <c r="AU38351" s="690"/>
    </row>
    <row r="38352" spans="46:47">
      <c r="AT38352" s="690"/>
      <c r="AU38352" s="690"/>
    </row>
    <row r="38353" spans="46:47">
      <c r="AT38353" s="690"/>
      <c r="AU38353" s="690"/>
    </row>
    <row r="38354" spans="46:47">
      <c r="AT38354" s="690"/>
      <c r="AU38354" s="690"/>
    </row>
    <row r="38355" spans="46:47">
      <c r="AT38355" s="690"/>
      <c r="AU38355" s="690"/>
    </row>
    <row r="38356" spans="46:47">
      <c r="AT38356" s="690"/>
      <c r="AU38356" s="690"/>
    </row>
    <row r="38357" spans="46:47">
      <c r="AT38357" s="690"/>
      <c r="AU38357" s="690"/>
    </row>
    <row r="38358" spans="46:47">
      <c r="AT38358" s="690"/>
      <c r="AU38358" s="690"/>
    </row>
    <row r="38359" spans="46:47">
      <c r="AT38359" s="690"/>
      <c r="AU38359" s="690"/>
    </row>
    <row r="38360" spans="46:47">
      <c r="AT38360" s="690"/>
      <c r="AU38360" s="690"/>
    </row>
    <row r="38361" spans="46:47">
      <c r="AT38361" s="690"/>
      <c r="AU38361" s="690"/>
    </row>
    <row r="38362" spans="46:47">
      <c r="AT38362" s="690"/>
      <c r="AU38362" s="690"/>
    </row>
    <row r="38363" spans="46:47">
      <c r="AT38363" s="690"/>
      <c r="AU38363" s="690"/>
    </row>
    <row r="38364" spans="46:47">
      <c r="AT38364" s="690"/>
      <c r="AU38364" s="690"/>
    </row>
    <row r="38365" spans="46:47">
      <c r="AT38365" s="690"/>
      <c r="AU38365" s="690"/>
    </row>
    <row r="38366" spans="46:47">
      <c r="AT38366" s="690"/>
      <c r="AU38366" s="690"/>
    </row>
    <row r="38367" spans="46:47">
      <c r="AT38367" s="690"/>
      <c r="AU38367" s="690"/>
    </row>
    <row r="38368" spans="46:47">
      <c r="AT38368" s="690"/>
      <c r="AU38368" s="690"/>
    </row>
    <row r="38369" spans="46:47">
      <c r="AT38369" s="690"/>
      <c r="AU38369" s="690"/>
    </row>
    <row r="38370" spans="46:47">
      <c r="AT38370" s="690"/>
      <c r="AU38370" s="690"/>
    </row>
    <row r="38371" spans="46:47">
      <c r="AT38371" s="690"/>
      <c r="AU38371" s="690"/>
    </row>
    <row r="38372" spans="46:47">
      <c r="AT38372" s="690"/>
      <c r="AU38372" s="690"/>
    </row>
    <row r="38373" spans="46:47">
      <c r="AT38373" s="690"/>
      <c r="AU38373" s="690"/>
    </row>
    <row r="38374" spans="46:47">
      <c r="AT38374" s="690"/>
      <c r="AU38374" s="690"/>
    </row>
    <row r="38375" spans="46:47">
      <c r="AT38375" s="690"/>
      <c r="AU38375" s="690"/>
    </row>
    <row r="38376" spans="46:47">
      <c r="AT38376" s="690"/>
      <c r="AU38376" s="690"/>
    </row>
    <row r="38377" spans="46:47">
      <c r="AT38377" s="690"/>
      <c r="AU38377" s="690"/>
    </row>
    <row r="38378" spans="46:47">
      <c r="AT38378" s="690"/>
      <c r="AU38378" s="690"/>
    </row>
    <row r="38379" spans="46:47">
      <c r="AT38379" s="690"/>
      <c r="AU38379" s="690"/>
    </row>
    <row r="38380" spans="46:47">
      <c r="AT38380" s="690"/>
      <c r="AU38380" s="690"/>
    </row>
    <row r="38381" spans="46:47">
      <c r="AT38381" s="690"/>
      <c r="AU38381" s="690"/>
    </row>
    <row r="38382" spans="46:47">
      <c r="AT38382" s="690"/>
      <c r="AU38382" s="690"/>
    </row>
    <row r="38383" spans="46:47">
      <c r="AT38383" s="690"/>
      <c r="AU38383" s="690"/>
    </row>
    <row r="38384" spans="46:47">
      <c r="AT38384" s="690"/>
      <c r="AU38384" s="690"/>
    </row>
    <row r="38385" spans="46:47">
      <c r="AT38385" s="690"/>
      <c r="AU38385" s="690"/>
    </row>
    <row r="38386" spans="46:47">
      <c r="AT38386" s="690"/>
      <c r="AU38386" s="690"/>
    </row>
    <row r="38387" spans="46:47">
      <c r="AT38387" s="690"/>
      <c r="AU38387" s="690"/>
    </row>
    <row r="38388" spans="46:47">
      <c r="AT38388" s="690"/>
      <c r="AU38388" s="690"/>
    </row>
    <row r="38389" spans="46:47">
      <c r="AT38389" s="690"/>
      <c r="AU38389" s="690"/>
    </row>
    <row r="38390" spans="46:47">
      <c r="AT38390" s="690"/>
      <c r="AU38390" s="690"/>
    </row>
    <row r="38391" spans="46:47">
      <c r="AT38391" s="690"/>
      <c r="AU38391" s="690"/>
    </row>
    <row r="38392" spans="46:47">
      <c r="AT38392" s="690"/>
      <c r="AU38392" s="690"/>
    </row>
    <row r="38393" spans="46:47">
      <c r="AT38393" s="690"/>
      <c r="AU38393" s="690"/>
    </row>
    <row r="38394" spans="46:47">
      <c r="AT38394" s="690"/>
      <c r="AU38394" s="690"/>
    </row>
    <row r="38395" spans="46:47">
      <c r="AT38395" s="690"/>
      <c r="AU38395" s="690"/>
    </row>
    <row r="38396" spans="46:47">
      <c r="AT38396" s="690"/>
      <c r="AU38396" s="690"/>
    </row>
    <row r="38397" spans="46:47">
      <c r="AT38397" s="690"/>
      <c r="AU38397" s="690"/>
    </row>
    <row r="38398" spans="46:47">
      <c r="AT38398" s="690"/>
      <c r="AU38398" s="690"/>
    </row>
    <row r="38399" spans="46:47">
      <c r="AT38399" s="690"/>
      <c r="AU38399" s="690"/>
    </row>
    <row r="38400" spans="46:47">
      <c r="AT38400" s="690"/>
      <c r="AU38400" s="690"/>
    </row>
    <row r="38401" spans="46:47">
      <c r="AT38401" s="690"/>
      <c r="AU38401" s="690"/>
    </row>
    <row r="38402" spans="46:47">
      <c r="AT38402" s="690"/>
      <c r="AU38402" s="690"/>
    </row>
    <row r="38403" spans="46:47">
      <c r="AT38403" s="690"/>
      <c r="AU38403" s="690"/>
    </row>
    <row r="38404" spans="46:47">
      <c r="AT38404" s="690"/>
      <c r="AU38404" s="690"/>
    </row>
    <row r="38405" spans="46:47">
      <c r="AT38405" s="690"/>
      <c r="AU38405" s="690"/>
    </row>
    <row r="38406" spans="46:47">
      <c r="AT38406" s="690"/>
      <c r="AU38406" s="690"/>
    </row>
    <row r="38407" spans="46:47">
      <c r="AT38407" s="690"/>
      <c r="AU38407" s="690"/>
    </row>
    <row r="38408" spans="46:47">
      <c r="AT38408" s="690"/>
      <c r="AU38408" s="690"/>
    </row>
    <row r="38409" spans="46:47">
      <c r="AT38409" s="690"/>
      <c r="AU38409" s="690"/>
    </row>
    <row r="38410" spans="46:47">
      <c r="AT38410" s="690"/>
      <c r="AU38410" s="690"/>
    </row>
    <row r="38411" spans="46:47">
      <c r="AT38411" s="690"/>
      <c r="AU38411" s="690"/>
    </row>
    <row r="38412" spans="46:47">
      <c r="AT38412" s="690"/>
      <c r="AU38412" s="690"/>
    </row>
    <row r="38413" spans="46:47">
      <c r="AT38413" s="690"/>
      <c r="AU38413" s="690"/>
    </row>
    <row r="38414" spans="46:47">
      <c r="AT38414" s="690"/>
      <c r="AU38414" s="690"/>
    </row>
    <row r="38415" spans="46:47">
      <c r="AT38415" s="690"/>
      <c r="AU38415" s="690"/>
    </row>
    <row r="38416" spans="46:47">
      <c r="AT38416" s="690"/>
      <c r="AU38416" s="690"/>
    </row>
    <row r="38417" spans="46:47">
      <c r="AT38417" s="690"/>
      <c r="AU38417" s="690"/>
    </row>
    <row r="38418" spans="46:47">
      <c r="AT38418" s="690"/>
      <c r="AU38418" s="690"/>
    </row>
    <row r="38419" spans="46:47">
      <c r="AT38419" s="690"/>
      <c r="AU38419" s="690"/>
    </row>
    <row r="38420" spans="46:47">
      <c r="AT38420" s="690"/>
      <c r="AU38420" s="690"/>
    </row>
    <row r="38421" spans="46:47">
      <c r="AT38421" s="690"/>
      <c r="AU38421" s="690"/>
    </row>
    <row r="38422" spans="46:47">
      <c r="AT38422" s="690"/>
      <c r="AU38422" s="690"/>
    </row>
    <row r="38423" spans="46:47">
      <c r="AT38423" s="690"/>
      <c r="AU38423" s="690"/>
    </row>
    <row r="38424" spans="46:47">
      <c r="AT38424" s="690"/>
      <c r="AU38424" s="690"/>
    </row>
    <row r="38425" spans="46:47">
      <c r="AT38425" s="690"/>
      <c r="AU38425" s="690"/>
    </row>
    <row r="38426" spans="46:47">
      <c r="AT38426" s="690"/>
      <c r="AU38426" s="690"/>
    </row>
    <row r="38427" spans="46:47">
      <c r="AT38427" s="690"/>
      <c r="AU38427" s="690"/>
    </row>
    <row r="38428" spans="46:47">
      <c r="AT38428" s="690"/>
      <c r="AU38428" s="690"/>
    </row>
    <row r="38429" spans="46:47">
      <c r="AT38429" s="690"/>
      <c r="AU38429" s="690"/>
    </row>
    <row r="38430" spans="46:47">
      <c r="AT38430" s="690"/>
      <c r="AU38430" s="690"/>
    </row>
    <row r="38431" spans="46:47">
      <c r="AT38431" s="690"/>
      <c r="AU38431" s="690"/>
    </row>
    <row r="38432" spans="46:47">
      <c r="AT38432" s="690"/>
      <c r="AU38432" s="690"/>
    </row>
    <row r="38433" spans="46:47">
      <c r="AT38433" s="690"/>
      <c r="AU38433" s="690"/>
    </row>
    <row r="38434" spans="46:47">
      <c r="AT38434" s="690"/>
      <c r="AU38434" s="690"/>
    </row>
    <row r="38435" spans="46:47">
      <c r="AT38435" s="690"/>
      <c r="AU38435" s="690"/>
    </row>
    <row r="38436" spans="46:47">
      <c r="AT38436" s="690"/>
      <c r="AU38436" s="690"/>
    </row>
    <row r="38437" spans="46:47">
      <c r="AT38437" s="690"/>
      <c r="AU38437" s="690"/>
    </row>
    <row r="38438" spans="46:47">
      <c r="AT38438" s="690"/>
      <c r="AU38438" s="690"/>
    </row>
    <row r="38439" spans="46:47">
      <c r="AT38439" s="690"/>
      <c r="AU38439" s="690"/>
    </row>
    <row r="38440" spans="46:47">
      <c r="AT38440" s="690"/>
      <c r="AU38440" s="690"/>
    </row>
    <row r="38441" spans="46:47">
      <c r="AT38441" s="690"/>
      <c r="AU38441" s="690"/>
    </row>
    <row r="38442" spans="46:47">
      <c r="AT38442" s="690"/>
      <c r="AU38442" s="690"/>
    </row>
    <row r="38443" spans="46:47">
      <c r="AT38443" s="690"/>
      <c r="AU38443" s="690"/>
    </row>
    <row r="38444" spans="46:47">
      <c r="AT38444" s="690"/>
      <c r="AU38444" s="690"/>
    </row>
    <row r="38445" spans="46:47">
      <c r="AT38445" s="690"/>
      <c r="AU38445" s="690"/>
    </row>
    <row r="38446" spans="46:47">
      <c r="AT38446" s="690"/>
      <c r="AU38446" s="690"/>
    </row>
    <row r="38447" spans="46:47">
      <c r="AT38447" s="690"/>
      <c r="AU38447" s="690"/>
    </row>
    <row r="38448" spans="46:47">
      <c r="AT38448" s="690"/>
      <c r="AU38448" s="690"/>
    </row>
    <row r="38449" spans="46:47">
      <c r="AT38449" s="690"/>
      <c r="AU38449" s="690"/>
    </row>
    <row r="38450" spans="46:47">
      <c r="AT38450" s="690"/>
      <c r="AU38450" s="690"/>
    </row>
    <row r="38451" spans="46:47">
      <c r="AT38451" s="690"/>
      <c r="AU38451" s="690"/>
    </row>
    <row r="38452" spans="46:47">
      <c r="AT38452" s="690"/>
      <c r="AU38452" s="690"/>
    </row>
    <row r="38453" spans="46:47">
      <c r="AT38453" s="690"/>
      <c r="AU38453" s="690"/>
    </row>
    <row r="38454" spans="46:47">
      <c r="AT38454" s="690"/>
      <c r="AU38454" s="690"/>
    </row>
    <row r="38455" spans="46:47">
      <c r="AT38455" s="690"/>
      <c r="AU38455" s="690"/>
    </row>
    <row r="38456" spans="46:47">
      <c r="AT38456" s="690"/>
      <c r="AU38456" s="690"/>
    </row>
    <row r="38457" spans="46:47">
      <c r="AT38457" s="690"/>
      <c r="AU38457" s="690"/>
    </row>
    <row r="38458" spans="46:47">
      <c r="AT38458" s="690"/>
      <c r="AU38458" s="690"/>
    </row>
    <row r="38459" spans="46:47">
      <c r="AT38459" s="690"/>
      <c r="AU38459" s="690"/>
    </row>
    <row r="38460" spans="46:47">
      <c r="AT38460" s="690"/>
      <c r="AU38460" s="690"/>
    </row>
    <row r="38461" spans="46:47">
      <c r="AT38461" s="690"/>
      <c r="AU38461" s="690"/>
    </row>
    <row r="38462" spans="46:47">
      <c r="AT38462" s="690"/>
      <c r="AU38462" s="690"/>
    </row>
    <row r="38463" spans="46:47">
      <c r="AT38463" s="690"/>
      <c r="AU38463" s="690"/>
    </row>
    <row r="38464" spans="46:47">
      <c r="AT38464" s="690"/>
      <c r="AU38464" s="690"/>
    </row>
    <row r="38465" spans="46:47">
      <c r="AT38465" s="690"/>
      <c r="AU38465" s="690"/>
    </row>
    <row r="38466" spans="46:47">
      <c r="AT38466" s="690"/>
      <c r="AU38466" s="690"/>
    </row>
    <row r="38467" spans="46:47">
      <c r="AT38467" s="690"/>
      <c r="AU38467" s="690"/>
    </row>
    <row r="38468" spans="46:47">
      <c r="AT38468" s="690"/>
      <c r="AU38468" s="690"/>
    </row>
    <row r="38469" spans="46:47">
      <c r="AT38469" s="690"/>
      <c r="AU38469" s="690"/>
    </row>
    <row r="38470" spans="46:47">
      <c r="AT38470" s="690"/>
      <c r="AU38470" s="690"/>
    </row>
    <row r="38471" spans="46:47">
      <c r="AT38471" s="690"/>
      <c r="AU38471" s="690"/>
    </row>
    <row r="38472" spans="46:47">
      <c r="AT38472" s="690"/>
      <c r="AU38472" s="690"/>
    </row>
    <row r="38473" spans="46:47">
      <c r="AT38473" s="690"/>
      <c r="AU38473" s="690"/>
    </row>
    <row r="38474" spans="46:47">
      <c r="AT38474" s="690"/>
      <c r="AU38474" s="690"/>
    </row>
    <row r="38475" spans="46:47">
      <c r="AT38475" s="690"/>
      <c r="AU38475" s="690"/>
    </row>
    <row r="38476" spans="46:47">
      <c r="AT38476" s="690"/>
      <c r="AU38476" s="690"/>
    </row>
    <row r="38477" spans="46:47">
      <c r="AT38477" s="690"/>
      <c r="AU38477" s="690"/>
    </row>
    <row r="38478" spans="46:47">
      <c r="AT38478" s="690"/>
      <c r="AU38478" s="690"/>
    </row>
    <row r="38479" spans="46:47">
      <c r="AT38479" s="690"/>
      <c r="AU38479" s="690"/>
    </row>
    <row r="38480" spans="46:47">
      <c r="AT38480" s="690"/>
      <c r="AU38480" s="690"/>
    </row>
    <row r="38481" spans="46:47">
      <c r="AT38481" s="690"/>
      <c r="AU38481" s="690"/>
    </row>
    <row r="38482" spans="46:47">
      <c r="AT38482" s="690"/>
      <c r="AU38482" s="690"/>
    </row>
    <row r="38483" spans="46:47">
      <c r="AT38483" s="690"/>
      <c r="AU38483" s="690"/>
    </row>
    <row r="38484" spans="46:47">
      <c r="AT38484" s="690"/>
      <c r="AU38484" s="690"/>
    </row>
    <row r="38485" spans="46:47">
      <c r="AT38485" s="690"/>
      <c r="AU38485" s="690"/>
    </row>
    <row r="38486" spans="46:47">
      <c r="AT38486" s="690"/>
      <c r="AU38486" s="690"/>
    </row>
    <row r="38487" spans="46:47">
      <c r="AT38487" s="690"/>
      <c r="AU38487" s="690"/>
    </row>
    <row r="38488" spans="46:47">
      <c r="AT38488" s="690"/>
      <c r="AU38488" s="690"/>
    </row>
    <row r="38489" spans="46:47">
      <c r="AT38489" s="690"/>
      <c r="AU38489" s="690"/>
    </row>
    <row r="38490" spans="46:47">
      <c r="AT38490" s="690"/>
      <c r="AU38490" s="690"/>
    </row>
    <row r="38491" spans="46:47">
      <c r="AT38491" s="690"/>
      <c r="AU38491" s="690"/>
    </row>
    <row r="38492" spans="46:47">
      <c r="AT38492" s="690"/>
      <c r="AU38492" s="690"/>
    </row>
    <row r="38493" spans="46:47">
      <c r="AT38493" s="690"/>
      <c r="AU38493" s="690"/>
    </row>
    <row r="38494" spans="46:47">
      <c r="AT38494" s="690"/>
      <c r="AU38494" s="690"/>
    </row>
    <row r="38495" spans="46:47">
      <c r="AT38495" s="690"/>
      <c r="AU38495" s="690"/>
    </row>
    <row r="38496" spans="46:47">
      <c r="AT38496" s="690"/>
      <c r="AU38496" s="690"/>
    </row>
    <row r="38497" spans="46:47">
      <c r="AT38497" s="690"/>
      <c r="AU38497" s="690"/>
    </row>
    <row r="38498" spans="46:47">
      <c r="AT38498" s="690"/>
      <c r="AU38498" s="690"/>
    </row>
    <row r="38499" spans="46:47">
      <c r="AT38499" s="690"/>
      <c r="AU38499" s="690"/>
    </row>
    <row r="38500" spans="46:47">
      <c r="AT38500" s="690"/>
      <c r="AU38500" s="690"/>
    </row>
    <row r="38501" spans="46:47">
      <c r="AT38501" s="690"/>
      <c r="AU38501" s="690"/>
    </row>
    <row r="38502" spans="46:47">
      <c r="AT38502" s="690"/>
      <c r="AU38502" s="690"/>
    </row>
    <row r="38503" spans="46:47">
      <c r="AT38503" s="690"/>
      <c r="AU38503" s="690"/>
    </row>
    <row r="38504" spans="46:47">
      <c r="AT38504" s="690"/>
      <c r="AU38504" s="690"/>
    </row>
    <row r="38505" spans="46:47">
      <c r="AT38505" s="690"/>
      <c r="AU38505" s="690"/>
    </row>
    <row r="38506" spans="46:47">
      <c r="AT38506" s="690"/>
      <c r="AU38506" s="690"/>
    </row>
    <row r="38507" spans="46:47">
      <c r="AT38507" s="690"/>
      <c r="AU38507" s="690"/>
    </row>
    <row r="38508" spans="46:47">
      <c r="AT38508" s="690"/>
      <c r="AU38508" s="690"/>
    </row>
    <row r="38509" spans="46:47">
      <c r="AT38509" s="690"/>
      <c r="AU38509" s="690"/>
    </row>
    <row r="38510" spans="46:47">
      <c r="AT38510" s="690"/>
      <c r="AU38510" s="690"/>
    </row>
    <row r="38511" spans="46:47">
      <c r="AT38511" s="690"/>
      <c r="AU38511" s="690"/>
    </row>
    <row r="38512" spans="46:47">
      <c r="AT38512" s="690"/>
      <c r="AU38512" s="690"/>
    </row>
    <row r="38513" spans="46:47">
      <c r="AT38513" s="690"/>
      <c r="AU38513" s="690"/>
    </row>
    <row r="38514" spans="46:47">
      <c r="AT38514" s="690"/>
      <c r="AU38514" s="690"/>
    </row>
    <row r="38515" spans="46:47">
      <c r="AT38515" s="690"/>
      <c r="AU38515" s="690"/>
    </row>
    <row r="38516" spans="46:47">
      <c r="AT38516" s="690"/>
      <c r="AU38516" s="690"/>
    </row>
    <row r="38517" spans="46:47">
      <c r="AT38517" s="690"/>
      <c r="AU38517" s="690"/>
    </row>
    <row r="38518" spans="46:47">
      <c r="AT38518" s="690"/>
      <c r="AU38518" s="690"/>
    </row>
    <row r="38519" spans="46:47">
      <c r="AT38519" s="690"/>
      <c r="AU38519" s="690"/>
    </row>
    <row r="38520" spans="46:47">
      <c r="AT38520" s="690"/>
      <c r="AU38520" s="690"/>
    </row>
    <row r="38521" spans="46:47">
      <c r="AT38521" s="690"/>
      <c r="AU38521" s="690"/>
    </row>
    <row r="38522" spans="46:47">
      <c r="AT38522" s="690"/>
      <c r="AU38522" s="690"/>
    </row>
    <row r="38523" spans="46:47">
      <c r="AT38523" s="690"/>
      <c r="AU38523" s="690"/>
    </row>
    <row r="38524" spans="46:47">
      <c r="AT38524" s="690"/>
      <c r="AU38524" s="690"/>
    </row>
    <row r="38525" spans="46:47">
      <c r="AT38525" s="690"/>
      <c r="AU38525" s="690"/>
    </row>
    <row r="38526" spans="46:47">
      <c r="AT38526" s="690"/>
      <c r="AU38526" s="690"/>
    </row>
    <row r="38527" spans="46:47">
      <c r="AT38527" s="690"/>
      <c r="AU38527" s="690"/>
    </row>
    <row r="38528" spans="46:47">
      <c r="AT38528" s="690"/>
      <c r="AU38528" s="690"/>
    </row>
    <row r="38529" spans="46:47">
      <c r="AT38529" s="690"/>
      <c r="AU38529" s="690"/>
    </row>
    <row r="38530" spans="46:47">
      <c r="AT38530" s="690"/>
      <c r="AU38530" s="690"/>
    </row>
    <row r="38531" spans="46:47">
      <c r="AT38531" s="690"/>
      <c r="AU38531" s="690"/>
    </row>
    <row r="38532" spans="46:47">
      <c r="AT38532" s="690"/>
      <c r="AU38532" s="690"/>
    </row>
    <row r="38533" spans="46:47">
      <c r="AT38533" s="690"/>
      <c r="AU38533" s="690"/>
    </row>
    <row r="38534" spans="46:47">
      <c r="AT38534" s="690"/>
      <c r="AU38534" s="690"/>
    </row>
    <row r="38535" spans="46:47">
      <c r="AT38535" s="690"/>
      <c r="AU38535" s="690"/>
    </row>
    <row r="38536" spans="46:47">
      <c r="AT38536" s="690"/>
      <c r="AU38536" s="690"/>
    </row>
    <row r="38537" spans="46:47">
      <c r="AT38537" s="690"/>
      <c r="AU38537" s="690"/>
    </row>
    <row r="38538" spans="46:47">
      <c r="AT38538" s="690"/>
      <c r="AU38538" s="690"/>
    </row>
    <row r="38539" spans="46:47">
      <c r="AT38539" s="690"/>
      <c r="AU38539" s="690"/>
    </row>
    <row r="38540" spans="46:47">
      <c r="AT38540" s="690"/>
      <c r="AU38540" s="690"/>
    </row>
    <row r="38541" spans="46:47">
      <c r="AT38541" s="690"/>
      <c r="AU38541" s="690"/>
    </row>
    <row r="38542" spans="46:47">
      <c r="AT38542" s="690"/>
      <c r="AU38542" s="690"/>
    </row>
    <row r="38543" spans="46:47">
      <c r="AT38543" s="690"/>
      <c r="AU38543" s="690"/>
    </row>
    <row r="38544" spans="46:47">
      <c r="AT38544" s="690"/>
      <c r="AU38544" s="690"/>
    </row>
    <row r="38545" spans="46:47">
      <c r="AT38545" s="690"/>
      <c r="AU38545" s="690"/>
    </row>
    <row r="38546" spans="46:47">
      <c r="AT38546" s="690"/>
      <c r="AU38546" s="690"/>
    </row>
    <row r="38547" spans="46:47">
      <c r="AT38547" s="690"/>
      <c r="AU38547" s="690"/>
    </row>
    <row r="38548" spans="46:47">
      <c r="AT38548" s="690"/>
      <c r="AU38548" s="690"/>
    </row>
    <row r="38549" spans="46:47">
      <c r="AT38549" s="690"/>
      <c r="AU38549" s="690"/>
    </row>
    <row r="38550" spans="46:47">
      <c r="AT38550" s="690"/>
      <c r="AU38550" s="690"/>
    </row>
    <row r="38551" spans="46:47">
      <c r="AT38551" s="690"/>
      <c r="AU38551" s="690"/>
    </row>
    <row r="38552" spans="46:47">
      <c r="AT38552" s="690"/>
      <c r="AU38552" s="690"/>
    </row>
    <row r="38553" spans="46:47">
      <c r="AT38553" s="690"/>
      <c r="AU38553" s="690"/>
    </row>
    <row r="38554" spans="46:47">
      <c r="AT38554" s="690"/>
      <c r="AU38554" s="690"/>
    </row>
    <row r="38555" spans="46:47">
      <c r="AT38555" s="690"/>
      <c r="AU38555" s="690"/>
    </row>
    <row r="38556" spans="46:47">
      <c r="AT38556" s="690"/>
      <c r="AU38556" s="690"/>
    </row>
    <row r="38557" spans="46:47">
      <c r="AT38557" s="690"/>
      <c r="AU38557" s="690"/>
    </row>
    <row r="38558" spans="46:47">
      <c r="AT38558" s="690"/>
      <c r="AU38558" s="690"/>
    </row>
    <row r="38559" spans="46:47">
      <c r="AT38559" s="690"/>
      <c r="AU38559" s="690"/>
    </row>
    <row r="38560" spans="46:47">
      <c r="AT38560" s="690"/>
      <c r="AU38560" s="690"/>
    </row>
    <row r="38561" spans="46:47">
      <c r="AT38561" s="690"/>
      <c r="AU38561" s="690"/>
    </row>
    <row r="38562" spans="46:47">
      <c r="AT38562" s="690"/>
      <c r="AU38562" s="690"/>
    </row>
    <row r="38563" spans="46:47">
      <c r="AT38563" s="690"/>
      <c r="AU38563" s="690"/>
    </row>
    <row r="38564" spans="46:47">
      <c r="AT38564" s="690"/>
      <c r="AU38564" s="690"/>
    </row>
    <row r="38565" spans="46:47">
      <c r="AT38565" s="690"/>
      <c r="AU38565" s="690"/>
    </row>
    <row r="38566" spans="46:47">
      <c r="AT38566" s="690"/>
      <c r="AU38566" s="690"/>
    </row>
    <row r="38567" spans="46:47">
      <c r="AT38567" s="690"/>
      <c r="AU38567" s="690"/>
    </row>
    <row r="38568" spans="46:47">
      <c r="AT38568" s="690"/>
      <c r="AU38568" s="690"/>
    </row>
    <row r="38569" spans="46:47">
      <c r="AT38569" s="690"/>
      <c r="AU38569" s="690"/>
    </row>
    <row r="38570" spans="46:47">
      <c r="AT38570" s="690"/>
      <c r="AU38570" s="690"/>
    </row>
    <row r="38571" spans="46:47">
      <c r="AT38571" s="690"/>
      <c r="AU38571" s="690"/>
    </row>
    <row r="38572" spans="46:47">
      <c r="AT38572" s="690"/>
      <c r="AU38572" s="690"/>
    </row>
    <row r="38573" spans="46:47">
      <c r="AT38573" s="690"/>
      <c r="AU38573" s="690"/>
    </row>
    <row r="38574" spans="46:47">
      <c r="AT38574" s="690"/>
      <c r="AU38574" s="690"/>
    </row>
    <row r="38575" spans="46:47">
      <c r="AT38575" s="690"/>
      <c r="AU38575" s="690"/>
    </row>
    <row r="38576" spans="46:47">
      <c r="AT38576" s="690"/>
      <c r="AU38576" s="690"/>
    </row>
    <row r="38577" spans="46:47">
      <c r="AT38577" s="690"/>
      <c r="AU38577" s="690"/>
    </row>
    <row r="38578" spans="46:47">
      <c r="AT38578" s="690"/>
      <c r="AU38578" s="690"/>
    </row>
    <row r="38579" spans="46:47">
      <c r="AT38579" s="690"/>
      <c r="AU38579" s="690"/>
    </row>
    <row r="38580" spans="46:47">
      <c r="AT38580" s="690"/>
      <c r="AU38580" s="690"/>
    </row>
    <row r="38581" spans="46:47">
      <c r="AT38581" s="690"/>
      <c r="AU38581" s="690"/>
    </row>
    <row r="38582" spans="46:47">
      <c r="AT38582" s="690"/>
      <c r="AU38582" s="690"/>
    </row>
    <row r="38583" spans="46:47">
      <c r="AT38583" s="690"/>
      <c r="AU38583" s="690"/>
    </row>
    <row r="38584" spans="46:47">
      <c r="AT38584" s="690"/>
      <c r="AU38584" s="690"/>
    </row>
    <row r="38585" spans="46:47">
      <c r="AT38585" s="690"/>
      <c r="AU38585" s="690"/>
    </row>
    <row r="38586" spans="46:47">
      <c r="AT38586" s="690"/>
      <c r="AU38586" s="690"/>
    </row>
    <row r="38587" spans="46:47">
      <c r="AT38587" s="690"/>
      <c r="AU38587" s="690"/>
    </row>
    <row r="38588" spans="46:47">
      <c r="AT38588" s="690"/>
      <c r="AU38588" s="690"/>
    </row>
    <row r="38589" spans="46:47">
      <c r="AT38589" s="690"/>
      <c r="AU38589" s="690"/>
    </row>
    <row r="38590" spans="46:47">
      <c r="AT38590" s="690"/>
      <c r="AU38590" s="690"/>
    </row>
    <row r="38591" spans="46:47">
      <c r="AT38591" s="690"/>
      <c r="AU38591" s="690"/>
    </row>
    <row r="38592" spans="46:47">
      <c r="AT38592" s="690"/>
      <c r="AU38592" s="690"/>
    </row>
    <row r="38593" spans="46:47">
      <c r="AT38593" s="690"/>
      <c r="AU38593" s="690"/>
    </row>
    <row r="38594" spans="46:47">
      <c r="AT38594" s="690"/>
      <c r="AU38594" s="690"/>
    </row>
    <row r="38595" spans="46:47">
      <c r="AT38595" s="690"/>
      <c r="AU38595" s="690"/>
    </row>
    <row r="38596" spans="46:47">
      <c r="AT38596" s="690"/>
      <c r="AU38596" s="690"/>
    </row>
    <row r="38597" spans="46:47">
      <c r="AT38597" s="690"/>
      <c r="AU38597" s="690"/>
    </row>
    <row r="38598" spans="46:47">
      <c r="AT38598" s="690"/>
      <c r="AU38598" s="690"/>
    </row>
    <row r="38599" spans="46:47">
      <c r="AT38599" s="690"/>
      <c r="AU38599" s="690"/>
    </row>
    <row r="38600" spans="46:47">
      <c r="AT38600" s="690"/>
      <c r="AU38600" s="690"/>
    </row>
    <row r="38601" spans="46:47">
      <c r="AT38601" s="690"/>
      <c r="AU38601" s="690"/>
    </row>
    <row r="38602" spans="46:47">
      <c r="AT38602" s="690"/>
      <c r="AU38602" s="690"/>
    </row>
    <row r="38603" spans="46:47">
      <c r="AT38603" s="690"/>
      <c r="AU38603" s="690"/>
    </row>
    <row r="38604" spans="46:47">
      <c r="AT38604" s="690"/>
      <c r="AU38604" s="690"/>
    </row>
    <row r="38605" spans="46:47">
      <c r="AT38605" s="690"/>
      <c r="AU38605" s="690"/>
    </row>
    <row r="38606" spans="46:47">
      <c r="AT38606" s="690"/>
      <c r="AU38606" s="690"/>
    </row>
    <row r="38607" spans="46:47">
      <c r="AT38607" s="690"/>
      <c r="AU38607" s="690"/>
    </row>
    <row r="38608" spans="46:47">
      <c r="AT38608" s="690"/>
      <c r="AU38608" s="690"/>
    </row>
    <row r="38609" spans="46:47">
      <c r="AT38609" s="690"/>
      <c r="AU38609" s="690"/>
    </row>
    <row r="38610" spans="46:47">
      <c r="AT38610" s="690"/>
      <c r="AU38610" s="690"/>
    </row>
    <row r="38611" spans="46:47">
      <c r="AT38611" s="690"/>
      <c r="AU38611" s="690"/>
    </row>
    <row r="38612" spans="46:47">
      <c r="AT38612" s="690"/>
      <c r="AU38612" s="690"/>
    </row>
    <row r="38613" spans="46:47">
      <c r="AT38613" s="690"/>
      <c r="AU38613" s="690"/>
    </row>
    <row r="38614" spans="46:47">
      <c r="AT38614" s="690"/>
      <c r="AU38614" s="690"/>
    </row>
    <row r="38615" spans="46:47">
      <c r="AT38615" s="690"/>
      <c r="AU38615" s="690"/>
    </row>
    <row r="38616" spans="46:47">
      <c r="AT38616" s="690"/>
      <c r="AU38616" s="690"/>
    </row>
    <row r="38617" spans="46:47">
      <c r="AT38617" s="690"/>
      <c r="AU38617" s="690"/>
    </row>
    <row r="38618" spans="46:47">
      <c r="AT38618" s="690"/>
      <c r="AU38618" s="690"/>
    </row>
    <row r="38619" spans="46:47">
      <c r="AT38619" s="690"/>
      <c r="AU38619" s="690"/>
    </row>
    <row r="38620" spans="46:47">
      <c r="AT38620" s="690"/>
      <c r="AU38620" s="690"/>
    </row>
    <row r="38621" spans="46:47">
      <c r="AT38621" s="690"/>
      <c r="AU38621" s="690"/>
    </row>
    <row r="38622" spans="46:47">
      <c r="AT38622" s="690"/>
      <c r="AU38622" s="690"/>
    </row>
    <row r="38623" spans="46:47">
      <c r="AT38623" s="690"/>
      <c r="AU38623" s="690"/>
    </row>
    <row r="38624" spans="46:47">
      <c r="AT38624" s="690"/>
      <c r="AU38624" s="690"/>
    </row>
    <row r="38625" spans="46:47">
      <c r="AT38625" s="690"/>
      <c r="AU38625" s="690"/>
    </row>
    <row r="38626" spans="46:47">
      <c r="AT38626" s="690"/>
      <c r="AU38626" s="690"/>
    </row>
    <row r="38627" spans="46:47">
      <c r="AT38627" s="690"/>
      <c r="AU38627" s="690"/>
    </row>
    <row r="38628" spans="46:47">
      <c r="AT38628" s="690"/>
      <c r="AU38628" s="690"/>
    </row>
    <row r="38629" spans="46:47">
      <c r="AT38629" s="690"/>
      <c r="AU38629" s="690"/>
    </row>
    <row r="38630" spans="46:47">
      <c r="AT38630" s="690"/>
      <c r="AU38630" s="690"/>
    </row>
    <row r="38631" spans="46:47">
      <c r="AT38631" s="690"/>
      <c r="AU38631" s="690"/>
    </row>
    <row r="38632" spans="46:47">
      <c r="AT38632" s="690"/>
      <c r="AU38632" s="690"/>
    </row>
    <row r="38633" spans="46:47">
      <c r="AT38633" s="690"/>
      <c r="AU38633" s="690"/>
    </row>
    <row r="38634" spans="46:47">
      <c r="AT38634" s="690"/>
      <c r="AU38634" s="690"/>
    </row>
    <row r="38635" spans="46:47">
      <c r="AT38635" s="690"/>
      <c r="AU38635" s="690"/>
    </row>
    <row r="38636" spans="46:47">
      <c r="AT38636" s="690"/>
      <c r="AU38636" s="690"/>
    </row>
    <row r="38637" spans="46:47">
      <c r="AT38637" s="690"/>
      <c r="AU38637" s="690"/>
    </row>
    <row r="38638" spans="46:47">
      <c r="AT38638" s="690"/>
      <c r="AU38638" s="690"/>
    </row>
    <row r="38639" spans="46:47">
      <c r="AT38639" s="690"/>
      <c r="AU38639" s="690"/>
    </row>
    <row r="38640" spans="46:47">
      <c r="AT38640" s="690"/>
      <c r="AU38640" s="690"/>
    </row>
    <row r="38641" spans="46:47">
      <c r="AT38641" s="690"/>
      <c r="AU38641" s="690"/>
    </row>
    <row r="38642" spans="46:47">
      <c r="AT38642" s="690"/>
      <c r="AU38642" s="690"/>
    </row>
    <row r="38643" spans="46:47">
      <c r="AT38643" s="690"/>
      <c r="AU38643" s="690"/>
    </row>
    <row r="38644" spans="46:47">
      <c r="AT38644" s="690"/>
      <c r="AU38644" s="690"/>
    </row>
    <row r="38645" spans="46:47">
      <c r="AT38645" s="690"/>
      <c r="AU38645" s="690"/>
    </row>
    <row r="38646" spans="46:47">
      <c r="AT38646" s="690"/>
      <c r="AU38646" s="690"/>
    </row>
    <row r="38647" spans="46:47">
      <c r="AT38647" s="690"/>
      <c r="AU38647" s="690"/>
    </row>
    <row r="38648" spans="46:47">
      <c r="AT38648" s="690"/>
      <c r="AU38648" s="690"/>
    </row>
    <row r="38649" spans="46:47">
      <c r="AT38649" s="690"/>
      <c r="AU38649" s="690"/>
    </row>
    <row r="38650" spans="46:47">
      <c r="AT38650" s="690"/>
      <c r="AU38650" s="690"/>
    </row>
    <row r="38651" spans="46:47">
      <c r="AT38651" s="690"/>
      <c r="AU38651" s="690"/>
    </row>
    <row r="38652" spans="46:47">
      <c r="AT38652" s="690"/>
      <c r="AU38652" s="690"/>
    </row>
    <row r="38653" spans="46:47">
      <c r="AT38653" s="690"/>
      <c r="AU38653" s="690"/>
    </row>
    <row r="38654" spans="46:47">
      <c r="AT38654" s="690"/>
      <c r="AU38654" s="690"/>
    </row>
    <row r="38655" spans="46:47">
      <c r="AT38655" s="690"/>
      <c r="AU38655" s="690"/>
    </row>
    <row r="38656" spans="46:47">
      <c r="AT38656" s="690"/>
      <c r="AU38656" s="690"/>
    </row>
    <row r="38657" spans="46:47">
      <c r="AT38657" s="690"/>
      <c r="AU38657" s="690"/>
    </row>
    <row r="38658" spans="46:47">
      <c r="AT38658" s="690"/>
      <c r="AU38658" s="690"/>
    </row>
    <row r="38659" spans="46:47">
      <c r="AT38659" s="690"/>
      <c r="AU38659" s="690"/>
    </row>
    <row r="38660" spans="46:47">
      <c r="AT38660" s="690"/>
      <c r="AU38660" s="690"/>
    </row>
    <row r="38661" spans="46:47">
      <c r="AT38661" s="690"/>
      <c r="AU38661" s="690"/>
    </row>
    <row r="38662" spans="46:47">
      <c r="AT38662" s="690"/>
      <c r="AU38662" s="690"/>
    </row>
    <row r="38663" spans="46:47">
      <c r="AT38663" s="690"/>
      <c r="AU38663" s="690"/>
    </row>
    <row r="38664" spans="46:47">
      <c r="AT38664" s="690"/>
      <c r="AU38664" s="690"/>
    </row>
    <row r="38665" spans="46:47">
      <c r="AT38665" s="690"/>
      <c r="AU38665" s="690"/>
    </row>
    <row r="38666" spans="46:47">
      <c r="AT38666" s="690"/>
      <c r="AU38666" s="690"/>
    </row>
    <row r="38667" spans="46:47">
      <c r="AT38667" s="690"/>
      <c r="AU38667" s="690"/>
    </row>
    <row r="38668" spans="46:47">
      <c r="AT38668" s="690"/>
      <c r="AU38668" s="690"/>
    </row>
    <row r="38669" spans="46:47">
      <c r="AT38669" s="690"/>
      <c r="AU38669" s="690"/>
    </row>
    <row r="38670" spans="46:47">
      <c r="AT38670" s="690"/>
      <c r="AU38670" s="690"/>
    </row>
    <row r="38671" spans="46:47">
      <c r="AT38671" s="690"/>
      <c r="AU38671" s="690"/>
    </row>
    <row r="38672" spans="46:47">
      <c r="AT38672" s="690"/>
      <c r="AU38672" s="690"/>
    </row>
    <row r="38673" spans="46:47">
      <c r="AT38673" s="690"/>
      <c r="AU38673" s="690"/>
    </row>
    <row r="38674" spans="46:47">
      <c r="AT38674" s="690"/>
      <c r="AU38674" s="690"/>
    </row>
    <row r="38675" spans="46:47">
      <c r="AT38675" s="690"/>
      <c r="AU38675" s="690"/>
    </row>
    <row r="38676" spans="46:47">
      <c r="AT38676" s="690"/>
      <c r="AU38676" s="690"/>
    </row>
    <row r="38677" spans="46:47">
      <c r="AT38677" s="690"/>
      <c r="AU38677" s="690"/>
    </row>
    <row r="38678" spans="46:47">
      <c r="AT38678" s="690"/>
      <c r="AU38678" s="690"/>
    </row>
    <row r="38679" spans="46:47">
      <c r="AT38679" s="690"/>
      <c r="AU38679" s="690"/>
    </row>
    <row r="38680" spans="46:47">
      <c r="AT38680" s="690"/>
      <c r="AU38680" s="690"/>
    </row>
    <row r="38681" spans="46:47">
      <c r="AT38681" s="690"/>
      <c r="AU38681" s="690"/>
    </row>
    <row r="38682" spans="46:47">
      <c r="AT38682" s="690"/>
      <c r="AU38682" s="690"/>
    </row>
    <row r="38683" spans="46:47">
      <c r="AT38683" s="690"/>
      <c r="AU38683" s="690"/>
    </row>
    <row r="38684" spans="46:47">
      <c r="AT38684" s="690"/>
      <c r="AU38684" s="690"/>
    </row>
    <row r="38685" spans="46:47">
      <c r="AT38685" s="690"/>
      <c r="AU38685" s="690"/>
    </row>
    <row r="38686" spans="46:47">
      <c r="AT38686" s="690"/>
      <c r="AU38686" s="690"/>
    </row>
    <row r="38687" spans="46:47">
      <c r="AT38687" s="690"/>
      <c r="AU38687" s="690"/>
    </row>
    <row r="38688" spans="46:47">
      <c r="AT38688" s="690"/>
      <c r="AU38688" s="690"/>
    </row>
    <row r="38689" spans="46:47">
      <c r="AT38689" s="690"/>
      <c r="AU38689" s="690"/>
    </row>
    <row r="38690" spans="46:47">
      <c r="AT38690" s="690"/>
      <c r="AU38690" s="690"/>
    </row>
    <row r="38691" spans="46:47">
      <c r="AT38691" s="690"/>
      <c r="AU38691" s="690"/>
    </row>
    <row r="38692" spans="46:47">
      <c r="AT38692" s="690"/>
      <c r="AU38692" s="690"/>
    </row>
    <row r="38693" spans="46:47">
      <c r="AT38693" s="690"/>
      <c r="AU38693" s="690"/>
    </row>
    <row r="38694" spans="46:47">
      <c r="AT38694" s="690"/>
      <c r="AU38694" s="690"/>
    </row>
    <row r="38695" spans="46:47">
      <c r="AT38695" s="690"/>
      <c r="AU38695" s="690"/>
    </row>
    <row r="38696" spans="46:47">
      <c r="AT38696" s="690"/>
      <c r="AU38696" s="690"/>
    </row>
    <row r="38697" spans="46:47">
      <c r="AT38697" s="690"/>
      <c r="AU38697" s="690"/>
    </row>
    <row r="38698" spans="46:47">
      <c r="AT38698" s="690"/>
      <c r="AU38698" s="690"/>
    </row>
    <row r="38699" spans="46:47">
      <c r="AT38699" s="690"/>
      <c r="AU38699" s="690"/>
    </row>
    <row r="38700" spans="46:47">
      <c r="AT38700" s="690"/>
      <c r="AU38700" s="690"/>
    </row>
    <row r="38701" spans="46:47">
      <c r="AT38701" s="690"/>
      <c r="AU38701" s="690"/>
    </row>
    <row r="38702" spans="46:47">
      <c r="AT38702" s="690"/>
      <c r="AU38702" s="690"/>
    </row>
    <row r="38703" spans="46:47">
      <c r="AT38703" s="690"/>
      <c r="AU38703" s="690"/>
    </row>
    <row r="38704" spans="46:47">
      <c r="AT38704" s="690"/>
      <c r="AU38704" s="690"/>
    </row>
    <row r="38705" spans="46:47">
      <c r="AT38705" s="690"/>
      <c r="AU38705" s="690"/>
    </row>
    <row r="38706" spans="46:47">
      <c r="AT38706" s="690"/>
      <c r="AU38706" s="690"/>
    </row>
    <row r="38707" spans="46:47">
      <c r="AT38707" s="690"/>
      <c r="AU38707" s="690"/>
    </row>
    <row r="38708" spans="46:47">
      <c r="AT38708" s="690"/>
      <c r="AU38708" s="690"/>
    </row>
    <row r="38709" spans="46:47">
      <c r="AT38709" s="690"/>
      <c r="AU38709" s="690"/>
    </row>
    <row r="38710" spans="46:47">
      <c r="AT38710" s="690"/>
      <c r="AU38710" s="690"/>
    </row>
    <row r="38711" spans="46:47">
      <c r="AT38711" s="690"/>
      <c r="AU38711" s="690"/>
    </row>
    <row r="38712" spans="46:47">
      <c r="AT38712" s="690"/>
      <c r="AU38712" s="690"/>
    </row>
    <row r="38713" spans="46:47">
      <c r="AT38713" s="690"/>
      <c r="AU38713" s="690"/>
    </row>
    <row r="38714" spans="46:47">
      <c r="AT38714" s="690"/>
      <c r="AU38714" s="690"/>
    </row>
    <row r="38715" spans="46:47">
      <c r="AT38715" s="690"/>
      <c r="AU38715" s="690"/>
    </row>
    <row r="38716" spans="46:47">
      <c r="AT38716" s="690"/>
      <c r="AU38716" s="690"/>
    </row>
    <row r="38717" spans="46:47">
      <c r="AT38717" s="690"/>
      <c r="AU38717" s="690"/>
    </row>
    <row r="38718" spans="46:47">
      <c r="AT38718" s="690"/>
      <c r="AU38718" s="690"/>
    </row>
    <row r="38719" spans="46:47">
      <c r="AT38719" s="690"/>
      <c r="AU38719" s="690"/>
    </row>
    <row r="38720" spans="46:47">
      <c r="AT38720" s="690"/>
      <c r="AU38720" s="690"/>
    </row>
    <row r="38721" spans="46:47">
      <c r="AT38721" s="690"/>
      <c r="AU38721" s="690"/>
    </row>
    <row r="38722" spans="46:47">
      <c r="AT38722" s="690"/>
      <c r="AU38722" s="690"/>
    </row>
    <row r="38723" spans="46:47">
      <c r="AT38723" s="690"/>
      <c r="AU38723" s="690"/>
    </row>
    <row r="38724" spans="46:47">
      <c r="AT38724" s="690"/>
      <c r="AU38724" s="690"/>
    </row>
    <row r="38725" spans="46:47">
      <c r="AT38725" s="690"/>
      <c r="AU38725" s="690"/>
    </row>
    <row r="38726" spans="46:47">
      <c r="AT38726" s="690"/>
      <c r="AU38726" s="690"/>
    </row>
    <row r="38727" spans="46:47">
      <c r="AT38727" s="690"/>
      <c r="AU38727" s="690"/>
    </row>
    <row r="38728" spans="46:47">
      <c r="AT38728" s="690"/>
      <c r="AU38728" s="690"/>
    </row>
    <row r="38729" spans="46:47">
      <c r="AT38729" s="690"/>
      <c r="AU38729" s="690"/>
    </row>
    <row r="38730" spans="46:47">
      <c r="AT38730" s="690"/>
      <c r="AU38730" s="690"/>
    </row>
    <row r="38731" spans="46:47">
      <c r="AT38731" s="690"/>
      <c r="AU38731" s="690"/>
    </row>
    <row r="38732" spans="46:47">
      <c r="AT38732" s="690"/>
      <c r="AU38732" s="690"/>
    </row>
    <row r="38733" spans="46:47">
      <c r="AT38733" s="690"/>
      <c r="AU38733" s="690"/>
    </row>
    <row r="38734" spans="46:47">
      <c r="AT38734" s="690"/>
      <c r="AU38734" s="690"/>
    </row>
    <row r="38735" spans="46:47">
      <c r="AT38735" s="690"/>
      <c r="AU38735" s="690"/>
    </row>
    <row r="38736" spans="46:47">
      <c r="AT38736" s="690"/>
      <c r="AU38736" s="690"/>
    </row>
    <row r="38737" spans="46:47">
      <c r="AT38737" s="690"/>
      <c r="AU38737" s="690"/>
    </row>
    <row r="38738" spans="46:47">
      <c r="AT38738" s="690"/>
      <c r="AU38738" s="690"/>
    </row>
    <row r="38739" spans="46:47">
      <c r="AT38739" s="690"/>
      <c r="AU38739" s="690"/>
    </row>
    <row r="38740" spans="46:47">
      <c r="AT38740" s="690"/>
      <c r="AU38740" s="690"/>
    </row>
    <row r="38741" spans="46:47">
      <c r="AT38741" s="690"/>
      <c r="AU38741" s="690"/>
    </row>
    <row r="38742" spans="46:47">
      <c r="AT38742" s="690"/>
      <c r="AU38742" s="690"/>
    </row>
    <row r="38743" spans="46:47">
      <c r="AT38743" s="690"/>
      <c r="AU38743" s="690"/>
    </row>
    <row r="38744" spans="46:47">
      <c r="AT38744" s="690"/>
      <c r="AU38744" s="690"/>
    </row>
    <row r="38745" spans="46:47">
      <c r="AT38745" s="690"/>
      <c r="AU38745" s="690"/>
    </row>
    <row r="38746" spans="46:47">
      <c r="AT38746" s="690"/>
      <c r="AU38746" s="690"/>
    </row>
    <row r="38747" spans="46:47">
      <c r="AT38747" s="690"/>
      <c r="AU38747" s="690"/>
    </row>
    <row r="38748" spans="46:47">
      <c r="AT38748" s="690"/>
      <c r="AU38748" s="690"/>
    </row>
    <row r="38749" spans="46:47">
      <c r="AT38749" s="690"/>
      <c r="AU38749" s="690"/>
    </row>
    <row r="38750" spans="46:47">
      <c r="AT38750" s="690"/>
      <c r="AU38750" s="690"/>
    </row>
    <row r="38751" spans="46:47">
      <c r="AT38751" s="690"/>
      <c r="AU38751" s="690"/>
    </row>
    <row r="38752" spans="46:47">
      <c r="AT38752" s="690"/>
      <c r="AU38752" s="690"/>
    </row>
    <row r="38753" spans="46:47">
      <c r="AT38753" s="690"/>
      <c r="AU38753" s="690"/>
    </row>
    <row r="38754" spans="46:47">
      <c r="AT38754" s="690"/>
      <c r="AU38754" s="690"/>
    </row>
    <row r="38755" spans="46:47">
      <c r="AT38755" s="690"/>
      <c r="AU38755" s="690"/>
    </row>
    <row r="38756" spans="46:47">
      <c r="AT38756" s="690"/>
      <c r="AU38756" s="690"/>
    </row>
    <row r="38757" spans="46:47">
      <c r="AT38757" s="690"/>
      <c r="AU38757" s="690"/>
    </row>
    <row r="38758" spans="46:47">
      <c r="AT38758" s="690"/>
      <c r="AU38758" s="690"/>
    </row>
    <row r="38759" spans="46:47">
      <c r="AT38759" s="690"/>
      <c r="AU38759" s="690"/>
    </row>
    <row r="38760" spans="46:47">
      <c r="AT38760" s="690"/>
      <c r="AU38760" s="690"/>
    </row>
    <row r="38761" spans="46:47">
      <c r="AT38761" s="690"/>
      <c r="AU38761" s="690"/>
    </row>
    <row r="38762" spans="46:47">
      <c r="AT38762" s="690"/>
      <c r="AU38762" s="690"/>
    </row>
    <row r="38763" spans="46:47">
      <c r="AT38763" s="690"/>
      <c r="AU38763" s="690"/>
    </row>
    <row r="38764" spans="46:47">
      <c r="AT38764" s="690"/>
      <c r="AU38764" s="690"/>
    </row>
    <row r="38765" spans="46:47">
      <c r="AT38765" s="690"/>
      <c r="AU38765" s="690"/>
    </row>
    <row r="38766" spans="46:47">
      <c r="AT38766" s="690"/>
      <c r="AU38766" s="690"/>
    </row>
    <row r="38767" spans="46:47">
      <c r="AT38767" s="690"/>
      <c r="AU38767" s="690"/>
    </row>
    <row r="38768" spans="46:47">
      <c r="AT38768" s="690"/>
      <c r="AU38768" s="690"/>
    </row>
    <row r="38769" spans="46:47">
      <c r="AT38769" s="690"/>
      <c r="AU38769" s="690"/>
    </row>
    <row r="38770" spans="46:47">
      <c r="AT38770" s="690"/>
      <c r="AU38770" s="690"/>
    </row>
    <row r="38771" spans="46:47">
      <c r="AT38771" s="690"/>
      <c r="AU38771" s="690"/>
    </row>
    <row r="38772" spans="46:47">
      <c r="AT38772" s="690"/>
      <c r="AU38772" s="690"/>
    </row>
    <row r="38773" spans="46:47">
      <c r="AT38773" s="690"/>
      <c r="AU38773" s="690"/>
    </row>
    <row r="38774" spans="46:47">
      <c r="AT38774" s="690"/>
      <c r="AU38774" s="690"/>
    </row>
    <row r="38775" spans="46:47">
      <c r="AT38775" s="690"/>
      <c r="AU38775" s="690"/>
    </row>
    <row r="38776" spans="46:47">
      <c r="AT38776" s="690"/>
      <c r="AU38776" s="690"/>
    </row>
    <row r="38777" spans="46:47">
      <c r="AT38777" s="690"/>
      <c r="AU38777" s="690"/>
    </row>
    <row r="38778" spans="46:47">
      <c r="AT38778" s="690"/>
      <c r="AU38778" s="690"/>
    </row>
    <row r="38779" spans="46:47">
      <c r="AT38779" s="690"/>
      <c r="AU38779" s="690"/>
    </row>
    <row r="38780" spans="46:47">
      <c r="AT38780" s="690"/>
      <c r="AU38780" s="690"/>
    </row>
    <row r="38781" spans="46:47">
      <c r="AT38781" s="690"/>
      <c r="AU38781" s="690"/>
    </row>
    <row r="38782" spans="46:47">
      <c r="AT38782" s="690"/>
      <c r="AU38782" s="690"/>
    </row>
    <row r="38783" spans="46:47">
      <c r="AT38783" s="690"/>
      <c r="AU38783" s="690"/>
    </row>
    <row r="38784" spans="46:47">
      <c r="AT38784" s="690"/>
      <c r="AU38784" s="690"/>
    </row>
    <row r="38785" spans="46:47">
      <c r="AT38785" s="690"/>
      <c r="AU38785" s="690"/>
    </row>
    <row r="38786" spans="46:47">
      <c r="AT38786" s="690"/>
      <c r="AU38786" s="690"/>
    </row>
    <row r="38787" spans="46:47">
      <c r="AT38787" s="690"/>
      <c r="AU38787" s="690"/>
    </row>
    <row r="38788" spans="46:47">
      <c r="AT38788" s="690"/>
      <c r="AU38788" s="690"/>
    </row>
    <row r="38789" spans="46:47">
      <c r="AT38789" s="690"/>
      <c r="AU38789" s="690"/>
    </row>
    <row r="38790" spans="46:47">
      <c r="AT38790" s="690"/>
      <c r="AU38790" s="690"/>
    </row>
    <row r="38791" spans="46:47">
      <c r="AT38791" s="690"/>
      <c r="AU38791" s="690"/>
    </row>
    <row r="38792" spans="46:47">
      <c r="AT38792" s="690"/>
      <c r="AU38792" s="690"/>
    </row>
    <row r="38793" spans="46:47">
      <c r="AT38793" s="690"/>
      <c r="AU38793" s="690"/>
    </row>
    <row r="38794" spans="46:47">
      <c r="AT38794" s="690"/>
      <c r="AU38794" s="690"/>
    </row>
    <row r="38795" spans="46:47">
      <c r="AT38795" s="690"/>
      <c r="AU38795" s="690"/>
    </row>
    <row r="38796" spans="46:47">
      <c r="AT38796" s="690"/>
      <c r="AU38796" s="690"/>
    </row>
    <row r="38797" spans="46:47">
      <c r="AT38797" s="690"/>
      <c r="AU38797" s="690"/>
    </row>
    <row r="38798" spans="46:47">
      <c r="AT38798" s="690"/>
      <c r="AU38798" s="690"/>
    </row>
    <row r="38799" spans="46:47">
      <c r="AT38799" s="690"/>
      <c r="AU38799" s="690"/>
    </row>
    <row r="38800" spans="46:47">
      <c r="AT38800" s="690"/>
      <c r="AU38800" s="690"/>
    </row>
    <row r="38801" spans="46:47">
      <c r="AT38801" s="690"/>
      <c r="AU38801" s="690"/>
    </row>
    <row r="38802" spans="46:47">
      <c r="AT38802" s="690"/>
      <c r="AU38802" s="690"/>
    </row>
    <row r="38803" spans="46:47">
      <c r="AT38803" s="690"/>
      <c r="AU38803" s="690"/>
    </row>
    <row r="38804" spans="46:47">
      <c r="AT38804" s="690"/>
      <c r="AU38804" s="690"/>
    </row>
    <row r="38805" spans="46:47">
      <c r="AT38805" s="690"/>
      <c r="AU38805" s="690"/>
    </row>
    <row r="38806" spans="46:47">
      <c r="AT38806" s="690"/>
      <c r="AU38806" s="690"/>
    </row>
    <row r="38807" spans="46:47">
      <c r="AT38807" s="690"/>
      <c r="AU38807" s="690"/>
    </row>
    <row r="38808" spans="46:47">
      <c r="AT38808" s="690"/>
      <c r="AU38808" s="690"/>
    </row>
    <row r="38809" spans="46:47">
      <c r="AT38809" s="690"/>
      <c r="AU38809" s="690"/>
    </row>
    <row r="38810" spans="46:47">
      <c r="AT38810" s="690"/>
      <c r="AU38810" s="690"/>
    </row>
    <row r="38811" spans="46:47">
      <c r="AT38811" s="690"/>
      <c r="AU38811" s="690"/>
    </row>
    <row r="38812" spans="46:47">
      <c r="AT38812" s="690"/>
      <c r="AU38812" s="690"/>
    </row>
    <row r="38813" spans="46:47">
      <c r="AT38813" s="690"/>
      <c r="AU38813" s="690"/>
    </row>
    <row r="38814" spans="46:47">
      <c r="AT38814" s="690"/>
      <c r="AU38814" s="690"/>
    </row>
    <row r="38815" spans="46:47">
      <c r="AT38815" s="690"/>
      <c r="AU38815" s="690"/>
    </row>
    <row r="38816" spans="46:47">
      <c r="AT38816" s="690"/>
      <c r="AU38816" s="690"/>
    </row>
    <row r="38817" spans="46:47">
      <c r="AT38817" s="690"/>
      <c r="AU38817" s="690"/>
    </row>
    <row r="38818" spans="46:47">
      <c r="AT38818" s="690"/>
      <c r="AU38818" s="690"/>
    </row>
    <row r="38819" spans="46:47">
      <c r="AT38819" s="690"/>
      <c r="AU38819" s="690"/>
    </row>
    <row r="38820" spans="46:47">
      <c r="AT38820" s="690"/>
      <c r="AU38820" s="690"/>
    </row>
    <row r="38821" spans="46:47">
      <c r="AT38821" s="690"/>
      <c r="AU38821" s="690"/>
    </row>
    <row r="38822" spans="46:47">
      <c r="AT38822" s="690"/>
      <c r="AU38822" s="690"/>
    </row>
    <row r="38823" spans="46:47">
      <c r="AT38823" s="690"/>
      <c r="AU38823" s="690"/>
    </row>
    <row r="38824" spans="46:47">
      <c r="AT38824" s="690"/>
      <c r="AU38824" s="690"/>
    </row>
    <row r="38825" spans="46:47">
      <c r="AT38825" s="690"/>
      <c r="AU38825" s="690"/>
    </row>
    <row r="38826" spans="46:47">
      <c r="AT38826" s="690"/>
      <c r="AU38826" s="690"/>
    </row>
    <row r="38827" spans="46:47">
      <c r="AT38827" s="690"/>
      <c r="AU38827" s="690"/>
    </row>
    <row r="38828" spans="46:47">
      <c r="AT38828" s="690"/>
      <c r="AU38828" s="690"/>
    </row>
    <row r="38829" spans="46:47">
      <c r="AT38829" s="690"/>
      <c r="AU38829" s="690"/>
    </row>
    <row r="38830" spans="46:47">
      <c r="AT38830" s="690"/>
      <c r="AU38830" s="690"/>
    </row>
    <row r="38831" spans="46:47">
      <c r="AT38831" s="690"/>
      <c r="AU38831" s="690"/>
    </row>
    <row r="38832" spans="46:47">
      <c r="AT38832" s="690"/>
      <c r="AU38832" s="690"/>
    </row>
    <row r="38833" spans="46:47">
      <c r="AT38833" s="690"/>
      <c r="AU38833" s="690"/>
    </row>
    <row r="38834" spans="46:47">
      <c r="AT38834" s="690"/>
      <c r="AU38834" s="690"/>
    </row>
    <row r="38835" spans="46:47">
      <c r="AT38835" s="690"/>
      <c r="AU38835" s="690"/>
    </row>
    <row r="38836" spans="46:47">
      <c r="AT38836" s="690"/>
      <c r="AU38836" s="690"/>
    </row>
    <row r="38837" spans="46:47">
      <c r="AT38837" s="690"/>
      <c r="AU38837" s="690"/>
    </row>
    <row r="38838" spans="46:47">
      <c r="AT38838" s="690"/>
      <c r="AU38838" s="690"/>
    </row>
    <row r="38839" spans="46:47">
      <c r="AT38839" s="690"/>
      <c r="AU38839" s="690"/>
    </row>
    <row r="38840" spans="46:47">
      <c r="AT38840" s="690"/>
      <c r="AU38840" s="690"/>
    </row>
    <row r="38841" spans="46:47">
      <c r="AT38841" s="690"/>
      <c r="AU38841" s="690"/>
    </row>
    <row r="38842" spans="46:47">
      <c r="AT38842" s="690"/>
      <c r="AU38842" s="690"/>
    </row>
    <row r="38843" spans="46:47">
      <c r="AT38843" s="690"/>
      <c r="AU38843" s="690"/>
    </row>
    <row r="38844" spans="46:47">
      <c r="AT38844" s="690"/>
      <c r="AU38844" s="690"/>
    </row>
    <row r="38845" spans="46:47">
      <c r="AT38845" s="690"/>
      <c r="AU38845" s="690"/>
    </row>
    <row r="38846" spans="46:47">
      <c r="AT38846" s="690"/>
      <c r="AU38846" s="690"/>
    </row>
    <row r="38847" spans="46:47">
      <c r="AT38847" s="690"/>
      <c r="AU38847" s="690"/>
    </row>
    <row r="38848" spans="46:47">
      <c r="AT38848" s="690"/>
      <c r="AU38848" s="690"/>
    </row>
    <row r="38849" spans="46:47">
      <c r="AT38849" s="690"/>
      <c r="AU38849" s="690"/>
    </row>
    <row r="38850" spans="46:47">
      <c r="AT38850" s="690"/>
      <c r="AU38850" s="690"/>
    </row>
    <row r="38851" spans="46:47">
      <c r="AT38851" s="690"/>
      <c r="AU38851" s="690"/>
    </row>
    <row r="38852" spans="46:47">
      <c r="AT38852" s="690"/>
      <c r="AU38852" s="690"/>
    </row>
    <row r="38853" spans="46:47">
      <c r="AT38853" s="690"/>
      <c r="AU38853" s="690"/>
    </row>
    <row r="38854" spans="46:47">
      <c r="AT38854" s="690"/>
      <c r="AU38854" s="690"/>
    </row>
    <row r="38855" spans="46:47">
      <c r="AT38855" s="690"/>
      <c r="AU38855" s="690"/>
    </row>
    <row r="38856" spans="46:47">
      <c r="AT38856" s="690"/>
      <c r="AU38856" s="690"/>
    </row>
    <row r="38857" spans="46:47">
      <c r="AT38857" s="690"/>
      <c r="AU38857" s="690"/>
    </row>
    <row r="38858" spans="46:47">
      <c r="AT38858" s="690"/>
      <c r="AU38858" s="690"/>
    </row>
    <row r="38859" spans="46:47">
      <c r="AT38859" s="690"/>
      <c r="AU38859" s="690"/>
    </row>
    <row r="38860" spans="46:47">
      <c r="AT38860" s="690"/>
      <c r="AU38860" s="690"/>
    </row>
    <row r="38861" spans="46:47">
      <c r="AT38861" s="690"/>
      <c r="AU38861" s="690"/>
    </row>
    <row r="38862" spans="46:47">
      <c r="AT38862" s="690"/>
      <c r="AU38862" s="690"/>
    </row>
    <row r="38863" spans="46:47">
      <c r="AT38863" s="690"/>
      <c r="AU38863" s="690"/>
    </row>
    <row r="38864" spans="46:47">
      <c r="AT38864" s="690"/>
      <c r="AU38864" s="690"/>
    </row>
    <row r="38865" spans="46:47">
      <c r="AT38865" s="690"/>
      <c r="AU38865" s="690"/>
    </row>
    <row r="38866" spans="46:47">
      <c r="AT38866" s="690"/>
      <c r="AU38866" s="690"/>
    </row>
    <row r="38867" spans="46:47">
      <c r="AT38867" s="690"/>
      <c r="AU38867" s="690"/>
    </row>
    <row r="38868" spans="46:47">
      <c r="AT38868" s="690"/>
      <c r="AU38868" s="690"/>
    </row>
    <row r="38869" spans="46:47">
      <c r="AT38869" s="690"/>
      <c r="AU38869" s="690"/>
    </row>
    <row r="38870" spans="46:47">
      <c r="AT38870" s="690"/>
      <c r="AU38870" s="690"/>
    </row>
    <row r="38871" spans="46:47">
      <c r="AT38871" s="690"/>
      <c r="AU38871" s="690"/>
    </row>
    <row r="38872" spans="46:47">
      <c r="AT38872" s="690"/>
      <c r="AU38872" s="690"/>
    </row>
    <row r="38873" spans="46:47">
      <c r="AT38873" s="690"/>
      <c r="AU38873" s="690"/>
    </row>
    <row r="38874" spans="46:47">
      <c r="AT38874" s="690"/>
      <c r="AU38874" s="690"/>
    </row>
    <row r="38875" spans="46:47">
      <c r="AT38875" s="690"/>
      <c r="AU38875" s="690"/>
    </row>
    <row r="38876" spans="46:47">
      <c r="AT38876" s="690"/>
      <c r="AU38876" s="690"/>
    </row>
    <row r="38877" spans="46:47">
      <c r="AT38877" s="690"/>
      <c r="AU38877" s="690"/>
    </row>
    <row r="38878" spans="46:47">
      <c r="AT38878" s="690"/>
      <c r="AU38878" s="690"/>
    </row>
    <row r="38879" spans="46:47">
      <c r="AT38879" s="690"/>
      <c r="AU38879" s="690"/>
    </row>
    <row r="38880" spans="46:47">
      <c r="AT38880" s="690"/>
      <c r="AU38880" s="690"/>
    </row>
    <row r="38881" spans="46:47">
      <c r="AT38881" s="690"/>
      <c r="AU38881" s="690"/>
    </row>
    <row r="38882" spans="46:47">
      <c r="AT38882" s="690"/>
      <c r="AU38882" s="690"/>
    </row>
    <row r="38883" spans="46:47">
      <c r="AT38883" s="690"/>
      <c r="AU38883" s="690"/>
    </row>
    <row r="38884" spans="46:47">
      <c r="AT38884" s="690"/>
      <c r="AU38884" s="690"/>
    </row>
    <row r="38885" spans="46:47">
      <c r="AT38885" s="690"/>
      <c r="AU38885" s="690"/>
    </row>
    <row r="38886" spans="46:47">
      <c r="AT38886" s="690"/>
      <c r="AU38886" s="690"/>
    </row>
    <row r="38887" spans="46:47">
      <c r="AT38887" s="690"/>
      <c r="AU38887" s="690"/>
    </row>
    <row r="38888" spans="46:47">
      <c r="AT38888" s="690"/>
      <c r="AU38888" s="690"/>
    </row>
    <row r="38889" spans="46:47">
      <c r="AT38889" s="690"/>
      <c r="AU38889" s="690"/>
    </row>
    <row r="38890" spans="46:47">
      <c r="AT38890" s="690"/>
      <c r="AU38890" s="690"/>
    </row>
    <row r="38891" spans="46:47">
      <c r="AT38891" s="690"/>
      <c r="AU38891" s="690"/>
    </row>
    <row r="38892" spans="46:47">
      <c r="AT38892" s="690"/>
      <c r="AU38892" s="690"/>
    </row>
    <row r="38893" spans="46:47">
      <c r="AT38893" s="690"/>
      <c r="AU38893" s="690"/>
    </row>
    <row r="38894" spans="46:47">
      <c r="AT38894" s="690"/>
      <c r="AU38894" s="690"/>
    </row>
    <row r="38895" spans="46:47">
      <c r="AT38895" s="690"/>
      <c r="AU38895" s="690"/>
    </row>
    <row r="38896" spans="46:47">
      <c r="AT38896" s="690"/>
      <c r="AU38896" s="690"/>
    </row>
    <row r="38897" spans="46:47">
      <c r="AT38897" s="690"/>
      <c r="AU38897" s="690"/>
    </row>
    <row r="38898" spans="46:47">
      <c r="AT38898" s="690"/>
      <c r="AU38898" s="690"/>
    </row>
    <row r="38899" spans="46:47">
      <c r="AT38899" s="690"/>
      <c r="AU38899" s="690"/>
    </row>
    <row r="38900" spans="46:47">
      <c r="AT38900" s="690"/>
      <c r="AU38900" s="690"/>
    </row>
    <row r="38901" spans="46:47">
      <c r="AT38901" s="690"/>
      <c r="AU38901" s="690"/>
    </row>
    <row r="38902" spans="46:47">
      <c r="AT38902" s="690"/>
      <c r="AU38902" s="690"/>
    </row>
    <row r="38903" spans="46:47">
      <c r="AT38903" s="690"/>
      <c r="AU38903" s="690"/>
    </row>
    <row r="38904" spans="46:47">
      <c r="AT38904" s="690"/>
      <c r="AU38904" s="690"/>
    </row>
    <row r="38905" spans="46:47">
      <c r="AT38905" s="690"/>
      <c r="AU38905" s="690"/>
    </row>
    <row r="38906" spans="46:47">
      <c r="AT38906" s="690"/>
      <c r="AU38906" s="690"/>
    </row>
    <row r="38907" spans="46:47">
      <c r="AT38907" s="690"/>
      <c r="AU38907" s="690"/>
    </row>
    <row r="38908" spans="46:47">
      <c r="AT38908" s="690"/>
      <c r="AU38908" s="690"/>
    </row>
    <row r="38909" spans="46:47">
      <c r="AT38909" s="690"/>
      <c r="AU38909" s="690"/>
    </row>
    <row r="38910" spans="46:47">
      <c r="AT38910" s="690"/>
      <c r="AU38910" s="690"/>
    </row>
    <row r="38911" spans="46:47">
      <c r="AT38911" s="690"/>
      <c r="AU38911" s="690"/>
    </row>
    <row r="38912" spans="46:47">
      <c r="AT38912" s="690"/>
      <c r="AU38912" s="690"/>
    </row>
    <row r="38913" spans="46:47">
      <c r="AT38913" s="690"/>
      <c r="AU38913" s="690"/>
    </row>
    <row r="38914" spans="46:47">
      <c r="AT38914" s="690"/>
      <c r="AU38914" s="690"/>
    </row>
    <row r="38915" spans="46:47">
      <c r="AT38915" s="690"/>
      <c r="AU38915" s="690"/>
    </row>
    <row r="38916" spans="46:47">
      <c r="AT38916" s="690"/>
      <c r="AU38916" s="690"/>
    </row>
    <row r="38917" spans="46:47">
      <c r="AT38917" s="690"/>
      <c r="AU38917" s="690"/>
    </row>
    <row r="38918" spans="46:47">
      <c r="AT38918" s="690"/>
      <c r="AU38918" s="690"/>
    </row>
    <row r="38919" spans="46:47">
      <c r="AT38919" s="690"/>
      <c r="AU38919" s="690"/>
    </row>
    <row r="38920" spans="46:47">
      <c r="AT38920" s="690"/>
      <c r="AU38920" s="690"/>
    </row>
    <row r="38921" spans="46:47">
      <c r="AT38921" s="690"/>
      <c r="AU38921" s="690"/>
    </row>
    <row r="38922" spans="46:47">
      <c r="AT38922" s="690"/>
      <c r="AU38922" s="690"/>
    </row>
    <row r="38923" spans="46:47">
      <c r="AT38923" s="690"/>
      <c r="AU38923" s="690"/>
    </row>
    <row r="38924" spans="46:47">
      <c r="AT38924" s="690"/>
      <c r="AU38924" s="690"/>
    </row>
    <row r="38925" spans="46:47">
      <c r="AT38925" s="690"/>
      <c r="AU38925" s="690"/>
    </row>
    <row r="38926" spans="46:47">
      <c r="AT38926" s="690"/>
      <c r="AU38926" s="690"/>
    </row>
    <row r="38927" spans="46:47">
      <c r="AT38927" s="690"/>
      <c r="AU38927" s="690"/>
    </row>
    <row r="38928" spans="46:47">
      <c r="AT38928" s="690"/>
      <c r="AU38928" s="690"/>
    </row>
    <row r="38929" spans="46:47">
      <c r="AT38929" s="690"/>
      <c r="AU38929" s="690"/>
    </row>
    <row r="38930" spans="46:47">
      <c r="AT38930" s="690"/>
      <c r="AU38930" s="690"/>
    </row>
    <row r="38931" spans="46:47">
      <c r="AT38931" s="690"/>
      <c r="AU38931" s="690"/>
    </row>
    <row r="38932" spans="46:47">
      <c r="AT38932" s="690"/>
      <c r="AU38932" s="690"/>
    </row>
    <row r="38933" spans="46:47">
      <c r="AT38933" s="690"/>
      <c r="AU38933" s="690"/>
    </row>
    <row r="38934" spans="46:47">
      <c r="AT38934" s="690"/>
      <c r="AU38934" s="690"/>
    </row>
    <row r="38935" spans="46:47">
      <c r="AT38935" s="690"/>
      <c r="AU38935" s="690"/>
    </row>
    <row r="38936" spans="46:47">
      <c r="AT38936" s="690"/>
      <c r="AU38936" s="690"/>
    </row>
    <row r="38937" spans="46:47">
      <c r="AT38937" s="690"/>
      <c r="AU38937" s="690"/>
    </row>
    <row r="38938" spans="46:47">
      <c r="AT38938" s="690"/>
      <c r="AU38938" s="690"/>
    </row>
    <row r="38939" spans="46:47">
      <c r="AT38939" s="690"/>
      <c r="AU38939" s="690"/>
    </row>
    <row r="38940" spans="46:47">
      <c r="AT38940" s="690"/>
      <c r="AU38940" s="690"/>
    </row>
    <row r="38941" spans="46:47">
      <c r="AT38941" s="690"/>
      <c r="AU38941" s="690"/>
    </row>
    <row r="38942" spans="46:47">
      <c r="AT38942" s="690"/>
      <c r="AU38942" s="690"/>
    </row>
    <row r="38943" spans="46:47">
      <c r="AT38943" s="690"/>
      <c r="AU38943" s="690"/>
    </row>
    <row r="38944" spans="46:47">
      <c r="AT38944" s="690"/>
      <c r="AU38944" s="690"/>
    </row>
    <row r="38945" spans="46:47">
      <c r="AT38945" s="690"/>
      <c r="AU38945" s="690"/>
    </row>
    <row r="38946" spans="46:47">
      <c r="AT38946" s="690"/>
      <c r="AU38946" s="690"/>
    </row>
    <row r="38947" spans="46:47">
      <c r="AT38947" s="690"/>
      <c r="AU38947" s="690"/>
    </row>
    <row r="38948" spans="46:47">
      <c r="AT38948" s="690"/>
      <c r="AU38948" s="690"/>
    </row>
    <row r="38949" spans="46:47">
      <c r="AT38949" s="690"/>
      <c r="AU38949" s="690"/>
    </row>
    <row r="38950" spans="46:47">
      <c r="AT38950" s="690"/>
      <c r="AU38950" s="690"/>
    </row>
    <row r="38951" spans="46:47">
      <c r="AT38951" s="690"/>
      <c r="AU38951" s="690"/>
    </row>
    <row r="38952" spans="46:47">
      <c r="AT38952" s="690"/>
      <c r="AU38952" s="690"/>
    </row>
    <row r="38953" spans="46:47">
      <c r="AT38953" s="690"/>
      <c r="AU38953" s="690"/>
    </row>
    <row r="38954" spans="46:47">
      <c r="AT38954" s="690"/>
      <c r="AU38954" s="690"/>
    </row>
    <row r="38955" spans="46:47">
      <c r="AT38955" s="690"/>
      <c r="AU38955" s="690"/>
    </row>
    <row r="38956" spans="46:47">
      <c r="AT38956" s="690"/>
      <c r="AU38956" s="690"/>
    </row>
    <row r="38957" spans="46:47">
      <c r="AT38957" s="690"/>
      <c r="AU38957" s="690"/>
    </row>
    <row r="38958" spans="46:47">
      <c r="AT38958" s="690"/>
      <c r="AU38958" s="690"/>
    </row>
    <row r="38959" spans="46:47">
      <c r="AT38959" s="690"/>
      <c r="AU38959" s="690"/>
    </row>
    <row r="38960" spans="46:47">
      <c r="AT38960" s="690"/>
      <c r="AU38960" s="690"/>
    </row>
    <row r="38961" spans="46:47">
      <c r="AT38961" s="690"/>
      <c r="AU38961" s="690"/>
    </row>
    <row r="38962" spans="46:47">
      <c r="AT38962" s="690"/>
      <c r="AU38962" s="690"/>
    </row>
    <row r="38963" spans="46:47">
      <c r="AT38963" s="690"/>
      <c r="AU38963" s="690"/>
    </row>
    <row r="38964" spans="46:47">
      <c r="AT38964" s="690"/>
      <c r="AU38964" s="690"/>
    </row>
    <row r="38965" spans="46:47">
      <c r="AT38965" s="690"/>
      <c r="AU38965" s="690"/>
    </row>
    <row r="38966" spans="46:47">
      <c r="AT38966" s="690"/>
      <c r="AU38966" s="690"/>
    </row>
    <row r="38967" spans="46:47">
      <c r="AT38967" s="690"/>
      <c r="AU38967" s="690"/>
    </row>
    <row r="38968" spans="46:47">
      <c r="AT38968" s="690"/>
      <c r="AU38968" s="690"/>
    </row>
    <row r="38969" spans="46:47">
      <c r="AT38969" s="690"/>
      <c r="AU38969" s="690"/>
    </row>
    <row r="38970" spans="46:47">
      <c r="AT38970" s="690"/>
      <c r="AU38970" s="690"/>
    </row>
    <row r="38971" spans="46:47">
      <c r="AT38971" s="690"/>
      <c r="AU38971" s="690"/>
    </row>
    <row r="38972" spans="46:47">
      <c r="AT38972" s="690"/>
      <c r="AU38972" s="690"/>
    </row>
    <row r="38973" spans="46:47">
      <c r="AT38973" s="690"/>
      <c r="AU38973" s="690"/>
    </row>
    <row r="38974" spans="46:47">
      <c r="AT38974" s="690"/>
      <c r="AU38974" s="690"/>
    </row>
    <row r="38975" spans="46:47">
      <c r="AT38975" s="690"/>
      <c r="AU38975" s="690"/>
    </row>
    <row r="38976" spans="46:47">
      <c r="AT38976" s="690"/>
      <c r="AU38976" s="690"/>
    </row>
    <row r="38977" spans="46:47">
      <c r="AT38977" s="690"/>
      <c r="AU38977" s="690"/>
    </row>
    <row r="38978" spans="46:47">
      <c r="AT38978" s="690"/>
      <c r="AU38978" s="690"/>
    </row>
    <row r="38979" spans="46:47">
      <c r="AT38979" s="690"/>
      <c r="AU38979" s="690"/>
    </row>
    <row r="38980" spans="46:47">
      <c r="AT38980" s="690"/>
      <c r="AU38980" s="690"/>
    </row>
    <row r="38981" spans="46:47">
      <c r="AT38981" s="690"/>
      <c r="AU38981" s="690"/>
    </row>
    <row r="38982" spans="46:47">
      <c r="AT38982" s="690"/>
      <c r="AU38982" s="690"/>
    </row>
    <row r="38983" spans="46:47">
      <c r="AT38983" s="690"/>
      <c r="AU38983" s="690"/>
    </row>
    <row r="38984" spans="46:47">
      <c r="AT38984" s="690"/>
      <c r="AU38984" s="690"/>
    </row>
    <row r="38985" spans="46:47">
      <c r="AT38985" s="690"/>
      <c r="AU38985" s="690"/>
    </row>
    <row r="38986" spans="46:47">
      <c r="AT38986" s="690"/>
      <c r="AU38986" s="690"/>
    </row>
    <row r="38987" spans="46:47">
      <c r="AT38987" s="690"/>
      <c r="AU38987" s="690"/>
    </row>
    <row r="38988" spans="46:47">
      <c r="AT38988" s="690"/>
      <c r="AU38988" s="690"/>
    </row>
    <row r="38989" spans="46:47">
      <c r="AT38989" s="690"/>
      <c r="AU38989" s="690"/>
    </row>
    <row r="38990" spans="46:47">
      <c r="AT38990" s="690"/>
      <c r="AU38990" s="690"/>
    </row>
    <row r="38991" spans="46:47">
      <c r="AT38991" s="690"/>
      <c r="AU38991" s="690"/>
    </row>
    <row r="38992" spans="46:47">
      <c r="AT38992" s="690"/>
      <c r="AU38992" s="690"/>
    </row>
    <row r="38993" spans="46:47">
      <c r="AT38993" s="690"/>
      <c r="AU38993" s="690"/>
    </row>
    <row r="38994" spans="46:47">
      <c r="AT38994" s="690"/>
      <c r="AU38994" s="690"/>
    </row>
    <row r="38995" spans="46:47">
      <c r="AT38995" s="690"/>
      <c r="AU38995" s="690"/>
    </row>
    <row r="38996" spans="46:47">
      <c r="AT38996" s="690"/>
      <c r="AU38996" s="690"/>
    </row>
    <row r="38997" spans="46:47">
      <c r="AT38997" s="690"/>
      <c r="AU38997" s="690"/>
    </row>
    <row r="38998" spans="46:47">
      <c r="AT38998" s="690"/>
      <c r="AU38998" s="690"/>
    </row>
    <row r="38999" spans="46:47">
      <c r="AT38999" s="690"/>
      <c r="AU38999" s="690"/>
    </row>
    <row r="39000" spans="46:47">
      <c r="AT39000" s="690"/>
      <c r="AU39000" s="690"/>
    </row>
    <row r="39001" spans="46:47">
      <c r="AT39001" s="690"/>
      <c r="AU39001" s="690"/>
    </row>
    <row r="39002" spans="46:47">
      <c r="AT39002" s="690"/>
      <c r="AU39002" s="690"/>
    </row>
    <row r="39003" spans="46:47">
      <c r="AT39003" s="690"/>
      <c r="AU39003" s="690"/>
    </row>
    <row r="39004" spans="46:47">
      <c r="AT39004" s="690"/>
      <c r="AU39004" s="690"/>
    </row>
    <row r="39005" spans="46:47">
      <c r="AT39005" s="690"/>
      <c r="AU39005" s="690"/>
    </row>
    <row r="39006" spans="46:47">
      <c r="AT39006" s="690"/>
      <c r="AU39006" s="690"/>
    </row>
    <row r="39007" spans="46:47">
      <c r="AT39007" s="690"/>
      <c r="AU39007" s="690"/>
    </row>
    <row r="39008" spans="46:47">
      <c r="AT39008" s="690"/>
      <c r="AU39008" s="690"/>
    </row>
    <row r="39009" spans="46:47">
      <c r="AT39009" s="690"/>
      <c r="AU39009" s="690"/>
    </row>
    <row r="39010" spans="46:47">
      <c r="AT39010" s="690"/>
      <c r="AU39010" s="690"/>
    </row>
    <row r="39011" spans="46:47">
      <c r="AT39011" s="690"/>
      <c r="AU39011" s="690"/>
    </row>
    <row r="39012" spans="46:47">
      <c r="AT39012" s="690"/>
      <c r="AU39012" s="690"/>
    </row>
    <row r="39013" spans="46:47">
      <c r="AT39013" s="690"/>
      <c r="AU39013" s="690"/>
    </row>
    <row r="39014" spans="46:47">
      <c r="AT39014" s="690"/>
      <c r="AU39014" s="690"/>
    </row>
    <row r="39015" spans="46:47">
      <c r="AT39015" s="690"/>
      <c r="AU39015" s="690"/>
    </row>
    <row r="39016" spans="46:47">
      <c r="AT39016" s="690"/>
      <c r="AU39016" s="690"/>
    </row>
    <row r="39017" spans="46:47">
      <c r="AT39017" s="690"/>
      <c r="AU39017" s="690"/>
    </row>
    <row r="39018" spans="46:47">
      <c r="AT39018" s="690"/>
      <c r="AU39018" s="690"/>
    </row>
    <row r="39019" spans="46:47">
      <c r="AT39019" s="690"/>
      <c r="AU39019" s="690"/>
    </row>
    <row r="39020" spans="46:47">
      <c r="AT39020" s="690"/>
      <c r="AU39020" s="690"/>
    </row>
    <row r="39021" spans="46:47">
      <c r="AT39021" s="690"/>
      <c r="AU39021" s="690"/>
    </row>
    <row r="39022" spans="46:47">
      <c r="AT39022" s="690"/>
      <c r="AU39022" s="690"/>
    </row>
    <row r="39023" spans="46:47">
      <c r="AT39023" s="690"/>
      <c r="AU39023" s="690"/>
    </row>
    <row r="39024" spans="46:47">
      <c r="AT39024" s="690"/>
      <c r="AU39024" s="690"/>
    </row>
    <row r="39025" spans="46:47">
      <c r="AT39025" s="690"/>
      <c r="AU39025" s="690"/>
    </row>
    <row r="39026" spans="46:47">
      <c r="AT39026" s="690"/>
      <c r="AU39026" s="690"/>
    </row>
    <row r="39027" spans="46:47">
      <c r="AT39027" s="690"/>
      <c r="AU39027" s="690"/>
    </row>
    <row r="39028" spans="46:47">
      <c r="AT39028" s="690"/>
      <c r="AU39028" s="690"/>
    </row>
    <row r="39029" spans="46:47">
      <c r="AT39029" s="690"/>
      <c r="AU39029" s="690"/>
    </row>
    <row r="39030" spans="46:47">
      <c r="AT39030" s="690"/>
      <c r="AU39030" s="690"/>
    </row>
    <row r="39031" spans="46:47">
      <c r="AT39031" s="690"/>
      <c r="AU39031" s="690"/>
    </row>
    <row r="39032" spans="46:47">
      <c r="AT39032" s="690"/>
      <c r="AU39032" s="690"/>
    </row>
    <row r="39033" spans="46:47">
      <c r="AT39033" s="690"/>
      <c r="AU39033" s="690"/>
    </row>
    <row r="39034" spans="46:47">
      <c r="AT39034" s="690"/>
      <c r="AU39034" s="690"/>
    </row>
    <row r="39035" spans="46:47">
      <c r="AT39035" s="690"/>
      <c r="AU39035" s="690"/>
    </row>
    <row r="39036" spans="46:47">
      <c r="AT39036" s="690"/>
      <c r="AU39036" s="690"/>
    </row>
    <row r="39037" spans="46:47">
      <c r="AT39037" s="690"/>
      <c r="AU39037" s="690"/>
    </row>
    <row r="39038" spans="46:47">
      <c r="AT39038" s="690"/>
      <c r="AU39038" s="690"/>
    </row>
    <row r="39039" spans="46:47">
      <c r="AT39039" s="690"/>
      <c r="AU39039" s="690"/>
    </row>
    <row r="39040" spans="46:47">
      <c r="AT39040" s="690"/>
      <c r="AU39040" s="690"/>
    </row>
    <row r="39041" spans="46:47">
      <c r="AT39041" s="690"/>
      <c r="AU39041" s="690"/>
    </row>
    <row r="39042" spans="46:47">
      <c r="AT39042" s="690"/>
      <c r="AU39042" s="690"/>
    </row>
    <row r="39043" spans="46:47">
      <c r="AT39043" s="690"/>
      <c r="AU39043" s="690"/>
    </row>
    <row r="39044" spans="46:47">
      <c r="AT39044" s="690"/>
      <c r="AU39044" s="690"/>
    </row>
    <row r="39045" spans="46:47">
      <c r="AT39045" s="690"/>
      <c r="AU39045" s="690"/>
    </row>
    <row r="39046" spans="46:47">
      <c r="AT39046" s="690"/>
      <c r="AU39046" s="690"/>
    </row>
    <row r="39047" spans="46:47">
      <c r="AT39047" s="690"/>
      <c r="AU39047" s="690"/>
    </row>
    <row r="39048" spans="46:47">
      <c r="AT39048" s="690"/>
      <c r="AU39048" s="690"/>
    </row>
    <row r="39049" spans="46:47">
      <c r="AT39049" s="690"/>
      <c r="AU39049" s="690"/>
    </row>
    <row r="39050" spans="46:47">
      <c r="AT39050" s="690"/>
      <c r="AU39050" s="690"/>
    </row>
    <row r="39051" spans="46:47">
      <c r="AT39051" s="690"/>
      <c r="AU39051" s="690"/>
    </row>
    <row r="39052" spans="46:47">
      <c r="AT39052" s="690"/>
      <c r="AU39052" s="690"/>
    </row>
    <row r="39053" spans="46:47">
      <c r="AT39053" s="690"/>
      <c r="AU39053" s="690"/>
    </row>
    <row r="39054" spans="46:47">
      <c r="AT39054" s="690"/>
      <c r="AU39054" s="690"/>
    </row>
    <row r="39055" spans="46:47">
      <c r="AT39055" s="690"/>
      <c r="AU39055" s="690"/>
    </row>
    <row r="39056" spans="46:47">
      <c r="AT39056" s="690"/>
      <c r="AU39056" s="690"/>
    </row>
    <row r="39057" spans="46:47">
      <c r="AT39057" s="690"/>
      <c r="AU39057" s="690"/>
    </row>
    <row r="39058" spans="46:47">
      <c r="AT39058" s="690"/>
      <c r="AU39058" s="690"/>
    </row>
    <row r="39059" spans="46:47">
      <c r="AT39059" s="690"/>
      <c r="AU39059" s="690"/>
    </row>
    <row r="39060" spans="46:47">
      <c r="AT39060" s="690"/>
      <c r="AU39060" s="690"/>
    </row>
    <row r="39061" spans="46:47">
      <c r="AT39061" s="690"/>
      <c r="AU39061" s="690"/>
    </row>
    <row r="39062" spans="46:47">
      <c r="AT39062" s="690"/>
      <c r="AU39062" s="690"/>
    </row>
    <row r="39063" spans="46:47">
      <c r="AT39063" s="690"/>
      <c r="AU39063" s="690"/>
    </row>
    <row r="39064" spans="46:47">
      <c r="AT39064" s="690"/>
      <c r="AU39064" s="690"/>
    </row>
    <row r="39065" spans="46:47">
      <c r="AT39065" s="690"/>
      <c r="AU39065" s="690"/>
    </row>
    <row r="39066" spans="46:47">
      <c r="AT39066" s="690"/>
      <c r="AU39066" s="690"/>
    </row>
    <row r="39067" spans="46:47">
      <c r="AT39067" s="690"/>
      <c r="AU39067" s="690"/>
    </row>
    <row r="39068" spans="46:47">
      <c r="AT39068" s="690"/>
      <c r="AU39068" s="690"/>
    </row>
    <row r="39069" spans="46:47">
      <c r="AT39069" s="690"/>
      <c r="AU39069" s="690"/>
    </row>
    <row r="39070" spans="46:47">
      <c r="AT39070" s="690"/>
      <c r="AU39070" s="690"/>
    </row>
    <row r="39071" spans="46:47">
      <c r="AT39071" s="690"/>
      <c r="AU39071" s="690"/>
    </row>
    <row r="39072" spans="46:47">
      <c r="AT39072" s="690"/>
      <c r="AU39072" s="690"/>
    </row>
    <row r="39073" spans="46:47">
      <c r="AT39073" s="690"/>
      <c r="AU39073" s="690"/>
    </row>
    <row r="39074" spans="46:47">
      <c r="AT39074" s="690"/>
      <c r="AU39074" s="690"/>
    </row>
    <row r="39075" spans="46:47">
      <c r="AT39075" s="690"/>
      <c r="AU39075" s="690"/>
    </row>
    <row r="39076" spans="46:47">
      <c r="AT39076" s="690"/>
      <c r="AU39076" s="690"/>
    </row>
    <row r="39077" spans="46:47">
      <c r="AT39077" s="690"/>
      <c r="AU39077" s="690"/>
    </row>
    <row r="39078" spans="46:47">
      <c r="AT39078" s="690"/>
      <c r="AU39078" s="690"/>
    </row>
    <row r="39079" spans="46:47">
      <c r="AT39079" s="690"/>
      <c r="AU39079" s="690"/>
    </row>
    <row r="39080" spans="46:47">
      <c r="AT39080" s="690"/>
      <c r="AU39080" s="690"/>
    </row>
    <row r="39081" spans="46:47">
      <c r="AT39081" s="690"/>
      <c r="AU39081" s="690"/>
    </row>
    <row r="39082" spans="46:47">
      <c r="AT39082" s="690"/>
      <c r="AU39082" s="690"/>
    </row>
    <row r="39083" spans="46:47">
      <c r="AT39083" s="690"/>
      <c r="AU39083" s="690"/>
    </row>
    <row r="39084" spans="46:47">
      <c r="AT39084" s="690"/>
      <c r="AU39084" s="690"/>
    </row>
    <row r="39085" spans="46:47">
      <c r="AT39085" s="690"/>
      <c r="AU39085" s="690"/>
    </row>
    <row r="39086" spans="46:47">
      <c r="AT39086" s="690"/>
      <c r="AU39086" s="690"/>
    </row>
    <row r="39087" spans="46:47">
      <c r="AT39087" s="690"/>
      <c r="AU39087" s="690"/>
    </row>
    <row r="39088" spans="46:47">
      <c r="AT39088" s="690"/>
      <c r="AU39088" s="690"/>
    </row>
    <row r="39089" spans="46:47">
      <c r="AT39089" s="690"/>
      <c r="AU39089" s="690"/>
    </row>
    <row r="39090" spans="46:47">
      <c r="AT39090" s="690"/>
      <c r="AU39090" s="690"/>
    </row>
    <row r="39091" spans="46:47">
      <c r="AT39091" s="690"/>
      <c r="AU39091" s="690"/>
    </row>
    <row r="39092" spans="46:47">
      <c r="AT39092" s="690"/>
      <c r="AU39092" s="690"/>
    </row>
    <row r="39093" spans="46:47">
      <c r="AT39093" s="690"/>
      <c r="AU39093" s="690"/>
    </row>
    <row r="39094" spans="46:47">
      <c r="AT39094" s="690"/>
      <c r="AU39094" s="690"/>
    </row>
    <row r="39095" spans="46:47">
      <c r="AT39095" s="690"/>
      <c r="AU39095" s="690"/>
    </row>
    <row r="39096" spans="46:47">
      <c r="AT39096" s="690"/>
      <c r="AU39096" s="690"/>
    </row>
    <row r="39097" spans="46:47">
      <c r="AT39097" s="690"/>
      <c r="AU39097" s="690"/>
    </row>
    <row r="39098" spans="46:47">
      <c r="AT39098" s="690"/>
      <c r="AU39098" s="690"/>
    </row>
    <row r="39099" spans="46:47">
      <c r="AT39099" s="690"/>
      <c r="AU39099" s="690"/>
    </row>
    <row r="39100" spans="46:47">
      <c r="AT39100" s="690"/>
      <c r="AU39100" s="690"/>
    </row>
    <row r="39101" spans="46:47">
      <c r="AT39101" s="690"/>
      <c r="AU39101" s="690"/>
    </row>
    <row r="39102" spans="46:47">
      <c r="AT39102" s="690"/>
      <c r="AU39102" s="690"/>
    </row>
    <row r="39103" spans="46:47">
      <c r="AT39103" s="690"/>
      <c r="AU39103" s="690"/>
    </row>
    <row r="39104" spans="46:47">
      <c r="AT39104" s="690"/>
      <c r="AU39104" s="690"/>
    </row>
    <row r="39105" spans="46:47">
      <c r="AT39105" s="690"/>
      <c r="AU39105" s="690"/>
    </row>
    <row r="39106" spans="46:47">
      <c r="AT39106" s="690"/>
      <c r="AU39106" s="690"/>
    </row>
    <row r="39107" spans="46:47">
      <c r="AT39107" s="690"/>
      <c r="AU39107" s="690"/>
    </row>
    <row r="39108" spans="46:47">
      <c r="AT39108" s="690"/>
      <c r="AU39108" s="690"/>
    </row>
    <row r="39109" spans="46:47">
      <c r="AT39109" s="690"/>
      <c r="AU39109" s="690"/>
    </row>
    <row r="39110" spans="46:47">
      <c r="AT39110" s="690"/>
      <c r="AU39110" s="690"/>
    </row>
    <row r="39111" spans="46:47">
      <c r="AT39111" s="690"/>
      <c r="AU39111" s="690"/>
    </row>
    <row r="39112" spans="46:47">
      <c r="AT39112" s="690"/>
      <c r="AU39112" s="690"/>
    </row>
    <row r="39113" spans="46:47">
      <c r="AT39113" s="690"/>
      <c r="AU39113" s="690"/>
    </row>
    <row r="39114" spans="46:47">
      <c r="AT39114" s="690"/>
      <c r="AU39114" s="690"/>
    </row>
    <row r="39115" spans="46:47">
      <c r="AT39115" s="690"/>
      <c r="AU39115" s="690"/>
    </row>
    <row r="39116" spans="46:47">
      <c r="AT39116" s="690"/>
      <c r="AU39116" s="690"/>
    </row>
    <row r="39117" spans="46:47">
      <c r="AT39117" s="690"/>
      <c r="AU39117" s="690"/>
    </row>
    <row r="39118" spans="46:47">
      <c r="AT39118" s="690"/>
      <c r="AU39118" s="690"/>
    </row>
    <row r="39119" spans="46:47">
      <c r="AT39119" s="690"/>
      <c r="AU39119" s="690"/>
    </row>
    <row r="39120" spans="46:47">
      <c r="AT39120" s="690"/>
      <c r="AU39120" s="690"/>
    </row>
    <row r="39121" spans="46:47">
      <c r="AT39121" s="690"/>
      <c r="AU39121" s="690"/>
    </row>
    <row r="39122" spans="46:47">
      <c r="AT39122" s="690"/>
      <c r="AU39122" s="690"/>
    </row>
    <row r="39123" spans="46:47">
      <c r="AT39123" s="690"/>
      <c r="AU39123" s="690"/>
    </row>
    <row r="39124" spans="46:47">
      <c r="AT39124" s="690"/>
      <c r="AU39124" s="690"/>
    </row>
    <row r="39125" spans="46:47">
      <c r="AT39125" s="690"/>
      <c r="AU39125" s="690"/>
    </row>
    <row r="39126" spans="46:47">
      <c r="AT39126" s="690"/>
      <c r="AU39126" s="690"/>
    </row>
    <row r="39127" spans="46:47">
      <c r="AT39127" s="690"/>
      <c r="AU39127" s="690"/>
    </row>
    <row r="39128" spans="46:47">
      <c r="AT39128" s="690"/>
      <c r="AU39128" s="690"/>
    </row>
    <row r="39129" spans="46:47">
      <c r="AT39129" s="690"/>
      <c r="AU39129" s="690"/>
    </row>
    <row r="39130" spans="46:47">
      <c r="AT39130" s="690"/>
      <c r="AU39130" s="690"/>
    </row>
    <row r="39131" spans="46:47">
      <c r="AT39131" s="690"/>
      <c r="AU39131" s="690"/>
    </row>
    <row r="39132" spans="46:47">
      <c r="AT39132" s="690"/>
      <c r="AU39132" s="690"/>
    </row>
    <row r="39133" spans="46:47">
      <c r="AT39133" s="690"/>
      <c r="AU39133" s="690"/>
    </row>
    <row r="39134" spans="46:47">
      <c r="AT39134" s="690"/>
      <c r="AU39134" s="690"/>
    </row>
    <row r="39135" spans="46:47">
      <c r="AT39135" s="690"/>
      <c r="AU39135" s="690"/>
    </row>
    <row r="39136" spans="46:47">
      <c r="AT39136" s="690"/>
      <c r="AU39136" s="690"/>
    </row>
    <row r="39137" spans="46:47">
      <c r="AT39137" s="690"/>
      <c r="AU39137" s="690"/>
    </row>
    <row r="39138" spans="46:47">
      <c r="AT39138" s="690"/>
      <c r="AU39138" s="690"/>
    </row>
    <row r="39139" spans="46:47">
      <c r="AT39139" s="690"/>
      <c r="AU39139" s="690"/>
    </row>
    <row r="39140" spans="46:47">
      <c r="AT39140" s="690"/>
      <c r="AU39140" s="690"/>
    </row>
    <row r="39141" spans="46:47">
      <c r="AT39141" s="690"/>
      <c r="AU39141" s="690"/>
    </row>
    <row r="39142" spans="46:47">
      <c r="AT39142" s="690"/>
      <c r="AU39142" s="690"/>
    </row>
    <row r="39143" spans="46:47">
      <c r="AT39143" s="690"/>
      <c r="AU39143" s="690"/>
    </row>
    <row r="39144" spans="46:47">
      <c r="AT39144" s="690"/>
      <c r="AU39144" s="690"/>
    </row>
    <row r="39145" spans="46:47">
      <c r="AT39145" s="690"/>
      <c r="AU39145" s="690"/>
    </row>
    <row r="39146" spans="46:47">
      <c r="AT39146" s="690"/>
      <c r="AU39146" s="690"/>
    </row>
    <row r="39147" spans="46:47">
      <c r="AT39147" s="690"/>
      <c r="AU39147" s="690"/>
    </row>
    <row r="39148" spans="46:47">
      <c r="AT39148" s="690"/>
      <c r="AU39148" s="690"/>
    </row>
    <row r="39149" spans="46:47">
      <c r="AT39149" s="690"/>
      <c r="AU39149" s="690"/>
    </row>
    <row r="39150" spans="46:47">
      <c r="AT39150" s="690"/>
      <c r="AU39150" s="690"/>
    </row>
    <row r="39151" spans="46:47">
      <c r="AT39151" s="690"/>
      <c r="AU39151" s="690"/>
    </row>
    <row r="39152" spans="46:47">
      <c r="AT39152" s="690"/>
      <c r="AU39152" s="690"/>
    </row>
    <row r="39153" spans="46:47">
      <c r="AT39153" s="690"/>
      <c r="AU39153" s="690"/>
    </row>
    <row r="39154" spans="46:47">
      <c r="AT39154" s="690"/>
      <c r="AU39154" s="690"/>
    </row>
    <row r="39155" spans="46:47">
      <c r="AT39155" s="690"/>
      <c r="AU39155" s="690"/>
    </row>
    <row r="39156" spans="46:47">
      <c r="AT39156" s="690"/>
      <c r="AU39156" s="690"/>
    </row>
    <row r="39157" spans="46:47">
      <c r="AT39157" s="690"/>
      <c r="AU39157" s="690"/>
    </row>
    <row r="39158" spans="46:47">
      <c r="AT39158" s="690"/>
      <c r="AU39158" s="690"/>
    </row>
    <row r="39159" spans="46:47">
      <c r="AT39159" s="690"/>
      <c r="AU39159" s="690"/>
    </row>
    <row r="39160" spans="46:47">
      <c r="AT39160" s="690"/>
      <c r="AU39160" s="690"/>
    </row>
    <row r="39161" spans="46:47">
      <c r="AT39161" s="690"/>
      <c r="AU39161" s="690"/>
    </row>
    <row r="39162" spans="46:47">
      <c r="AT39162" s="690"/>
      <c r="AU39162" s="690"/>
    </row>
    <row r="39163" spans="46:47">
      <c r="AT39163" s="690"/>
      <c r="AU39163" s="690"/>
    </row>
    <row r="39164" spans="46:47">
      <c r="AT39164" s="690"/>
      <c r="AU39164" s="690"/>
    </row>
    <row r="39165" spans="46:47">
      <c r="AT39165" s="690"/>
      <c r="AU39165" s="690"/>
    </row>
    <row r="39166" spans="46:47">
      <c r="AT39166" s="690"/>
      <c r="AU39166" s="690"/>
    </row>
    <row r="39167" spans="46:47">
      <c r="AT39167" s="690"/>
      <c r="AU39167" s="690"/>
    </row>
    <row r="39168" spans="46:47">
      <c r="AT39168" s="690"/>
      <c r="AU39168" s="690"/>
    </row>
    <row r="39169" spans="46:47">
      <c r="AT39169" s="690"/>
      <c r="AU39169" s="690"/>
    </row>
    <row r="39170" spans="46:47">
      <c r="AT39170" s="690"/>
      <c r="AU39170" s="690"/>
    </row>
    <row r="39171" spans="46:47">
      <c r="AT39171" s="690"/>
      <c r="AU39171" s="690"/>
    </row>
    <row r="39172" spans="46:47">
      <c r="AT39172" s="690"/>
      <c r="AU39172" s="690"/>
    </row>
    <row r="39173" spans="46:47">
      <c r="AT39173" s="690"/>
      <c r="AU39173" s="690"/>
    </row>
    <row r="39174" spans="46:47">
      <c r="AT39174" s="690"/>
      <c r="AU39174" s="690"/>
    </row>
    <row r="39175" spans="46:47">
      <c r="AT39175" s="690"/>
      <c r="AU39175" s="690"/>
    </row>
    <row r="39176" spans="46:47">
      <c r="AT39176" s="690"/>
      <c r="AU39176" s="690"/>
    </row>
    <row r="39177" spans="46:47">
      <c r="AT39177" s="690"/>
      <c r="AU39177" s="690"/>
    </row>
    <row r="39178" spans="46:47">
      <c r="AT39178" s="690"/>
      <c r="AU39178" s="690"/>
    </row>
    <row r="39179" spans="46:47">
      <c r="AT39179" s="690"/>
      <c r="AU39179" s="690"/>
    </row>
    <row r="39180" spans="46:47">
      <c r="AT39180" s="690"/>
      <c r="AU39180" s="690"/>
    </row>
    <row r="39181" spans="46:47">
      <c r="AT39181" s="690"/>
      <c r="AU39181" s="690"/>
    </row>
    <row r="39182" spans="46:47">
      <c r="AT39182" s="690"/>
      <c r="AU39182" s="690"/>
    </row>
    <row r="39183" spans="46:47">
      <c r="AT39183" s="690"/>
      <c r="AU39183" s="690"/>
    </row>
    <row r="39184" spans="46:47">
      <c r="AT39184" s="690"/>
      <c r="AU39184" s="690"/>
    </row>
    <row r="39185" spans="46:47">
      <c r="AT39185" s="690"/>
      <c r="AU39185" s="690"/>
    </row>
    <row r="39186" spans="46:47">
      <c r="AT39186" s="690"/>
      <c r="AU39186" s="690"/>
    </row>
    <row r="39187" spans="46:47">
      <c r="AT39187" s="690"/>
      <c r="AU39187" s="690"/>
    </row>
    <row r="39188" spans="46:47">
      <c r="AT39188" s="690"/>
      <c r="AU39188" s="690"/>
    </row>
    <row r="39189" spans="46:47">
      <c r="AT39189" s="690"/>
      <c r="AU39189" s="690"/>
    </row>
    <row r="39190" spans="46:47">
      <c r="AT39190" s="690"/>
      <c r="AU39190" s="690"/>
    </row>
    <row r="39191" spans="46:47">
      <c r="AT39191" s="690"/>
      <c r="AU39191" s="690"/>
    </row>
    <row r="39192" spans="46:47">
      <c r="AT39192" s="690"/>
      <c r="AU39192" s="690"/>
    </row>
    <row r="39193" spans="46:47">
      <c r="AT39193" s="690"/>
      <c r="AU39193" s="690"/>
    </row>
    <row r="39194" spans="46:47">
      <c r="AT39194" s="690"/>
      <c r="AU39194" s="690"/>
    </row>
    <row r="39195" spans="46:47">
      <c r="AT39195" s="690"/>
      <c r="AU39195" s="690"/>
    </row>
    <row r="39196" spans="46:47">
      <c r="AT39196" s="690"/>
      <c r="AU39196" s="690"/>
    </row>
    <row r="39197" spans="46:47">
      <c r="AT39197" s="690"/>
      <c r="AU39197" s="690"/>
    </row>
    <row r="39198" spans="46:47">
      <c r="AT39198" s="690"/>
      <c r="AU39198" s="690"/>
    </row>
    <row r="39199" spans="46:47">
      <c r="AT39199" s="690"/>
      <c r="AU39199" s="690"/>
    </row>
    <row r="39200" spans="46:47">
      <c r="AT39200" s="690"/>
      <c r="AU39200" s="690"/>
    </row>
    <row r="39201" spans="46:47">
      <c r="AT39201" s="690"/>
      <c r="AU39201" s="690"/>
    </row>
    <row r="39202" spans="46:47">
      <c r="AT39202" s="690"/>
      <c r="AU39202" s="690"/>
    </row>
    <row r="39203" spans="46:47">
      <c r="AT39203" s="690"/>
      <c r="AU39203" s="690"/>
    </row>
    <row r="39204" spans="46:47">
      <c r="AT39204" s="690"/>
      <c r="AU39204" s="690"/>
    </row>
    <row r="39205" spans="46:47">
      <c r="AT39205" s="690"/>
      <c r="AU39205" s="690"/>
    </row>
    <row r="39206" spans="46:47">
      <c r="AT39206" s="690"/>
      <c r="AU39206" s="690"/>
    </row>
    <row r="39207" spans="46:47">
      <c r="AT39207" s="690"/>
      <c r="AU39207" s="690"/>
    </row>
    <row r="39208" spans="46:47">
      <c r="AT39208" s="690"/>
      <c r="AU39208" s="690"/>
    </row>
    <row r="39209" spans="46:47">
      <c r="AT39209" s="690"/>
      <c r="AU39209" s="690"/>
    </row>
    <row r="39210" spans="46:47">
      <c r="AT39210" s="690"/>
      <c r="AU39210" s="690"/>
    </row>
    <row r="39211" spans="46:47">
      <c r="AT39211" s="690"/>
      <c r="AU39211" s="690"/>
    </row>
    <row r="39212" spans="46:47">
      <c r="AT39212" s="690"/>
      <c r="AU39212" s="690"/>
    </row>
    <row r="39213" spans="46:47">
      <c r="AT39213" s="690"/>
      <c r="AU39213" s="690"/>
    </row>
    <row r="39214" spans="46:47">
      <c r="AT39214" s="690"/>
      <c r="AU39214" s="690"/>
    </row>
    <row r="39215" spans="46:47">
      <c r="AT39215" s="690"/>
      <c r="AU39215" s="690"/>
    </row>
    <row r="39216" spans="46:47">
      <c r="AT39216" s="690"/>
      <c r="AU39216" s="690"/>
    </row>
    <row r="39217" spans="46:47">
      <c r="AT39217" s="690"/>
      <c r="AU39217" s="690"/>
    </row>
    <row r="39218" spans="46:47">
      <c r="AT39218" s="690"/>
      <c r="AU39218" s="690"/>
    </row>
    <row r="39219" spans="46:47">
      <c r="AT39219" s="690"/>
      <c r="AU39219" s="690"/>
    </row>
    <row r="39220" spans="46:47">
      <c r="AT39220" s="690"/>
      <c r="AU39220" s="690"/>
    </row>
    <row r="39221" spans="46:47">
      <c r="AT39221" s="690"/>
      <c r="AU39221" s="690"/>
    </row>
    <row r="39222" spans="46:47">
      <c r="AT39222" s="690"/>
      <c r="AU39222" s="690"/>
    </row>
    <row r="39223" spans="46:47">
      <c r="AT39223" s="690"/>
      <c r="AU39223" s="690"/>
    </row>
    <row r="39224" spans="46:47">
      <c r="AT39224" s="690"/>
      <c r="AU39224" s="690"/>
    </row>
    <row r="39225" spans="46:47">
      <c r="AT39225" s="690"/>
      <c r="AU39225" s="690"/>
    </row>
    <row r="39226" spans="46:47">
      <c r="AT39226" s="690"/>
      <c r="AU39226" s="690"/>
    </row>
    <row r="39227" spans="46:47">
      <c r="AT39227" s="690"/>
      <c r="AU39227" s="690"/>
    </row>
    <row r="39228" spans="46:47">
      <c r="AT39228" s="690"/>
      <c r="AU39228" s="690"/>
    </row>
    <row r="39229" spans="46:47">
      <c r="AT39229" s="690"/>
      <c r="AU39229" s="690"/>
    </row>
    <row r="39230" spans="46:47">
      <c r="AT39230" s="690"/>
      <c r="AU39230" s="690"/>
    </row>
    <row r="39231" spans="46:47">
      <c r="AT39231" s="690"/>
      <c r="AU39231" s="690"/>
    </row>
    <row r="39232" spans="46:47">
      <c r="AT39232" s="690"/>
      <c r="AU39232" s="690"/>
    </row>
    <row r="39233" spans="46:47">
      <c r="AT39233" s="690"/>
      <c r="AU39233" s="690"/>
    </row>
    <row r="39234" spans="46:47">
      <c r="AT39234" s="690"/>
      <c r="AU39234" s="690"/>
    </row>
    <row r="39235" spans="46:47">
      <c r="AT39235" s="690"/>
      <c r="AU39235" s="690"/>
    </row>
    <row r="39236" spans="46:47">
      <c r="AT39236" s="690"/>
      <c r="AU39236" s="690"/>
    </row>
    <row r="39237" spans="46:47">
      <c r="AT39237" s="690"/>
      <c r="AU39237" s="690"/>
    </row>
    <row r="39238" spans="46:47">
      <c r="AT39238" s="690"/>
      <c r="AU39238" s="690"/>
    </row>
    <row r="39239" spans="46:47">
      <c r="AT39239" s="690"/>
      <c r="AU39239" s="690"/>
    </row>
    <row r="39240" spans="46:47">
      <c r="AT39240" s="690"/>
      <c r="AU39240" s="690"/>
    </row>
    <row r="39241" spans="46:47">
      <c r="AT39241" s="690"/>
      <c r="AU39241" s="690"/>
    </row>
    <row r="39242" spans="46:47">
      <c r="AT39242" s="690"/>
      <c r="AU39242" s="690"/>
    </row>
    <row r="39243" spans="46:47">
      <c r="AT39243" s="690"/>
      <c r="AU39243" s="690"/>
    </row>
    <row r="39244" spans="46:47">
      <c r="AT39244" s="690"/>
      <c r="AU39244" s="690"/>
    </row>
    <row r="39245" spans="46:47">
      <c r="AT39245" s="690"/>
      <c r="AU39245" s="690"/>
    </row>
    <row r="39246" spans="46:47">
      <c r="AT39246" s="690"/>
      <c r="AU39246" s="690"/>
    </row>
    <row r="39247" spans="46:47">
      <c r="AT39247" s="690"/>
      <c r="AU39247" s="690"/>
    </row>
    <row r="39248" spans="46:47">
      <c r="AT39248" s="690"/>
      <c r="AU39248" s="690"/>
    </row>
    <row r="39249" spans="46:47">
      <c r="AT39249" s="690"/>
      <c r="AU39249" s="690"/>
    </row>
    <row r="39250" spans="46:47">
      <c r="AT39250" s="690"/>
      <c r="AU39250" s="690"/>
    </row>
    <row r="39251" spans="46:47">
      <c r="AT39251" s="690"/>
      <c r="AU39251" s="690"/>
    </row>
    <row r="39252" spans="46:47">
      <c r="AT39252" s="690"/>
      <c r="AU39252" s="690"/>
    </row>
    <row r="39253" spans="46:47">
      <c r="AT39253" s="690"/>
      <c r="AU39253" s="690"/>
    </row>
    <row r="39254" spans="46:47">
      <c r="AT39254" s="690"/>
      <c r="AU39254" s="690"/>
    </row>
    <row r="39255" spans="46:47">
      <c r="AT39255" s="690"/>
      <c r="AU39255" s="690"/>
    </row>
    <row r="39256" spans="46:47">
      <c r="AT39256" s="690"/>
      <c r="AU39256" s="690"/>
    </row>
    <row r="39257" spans="46:47">
      <c r="AT39257" s="690"/>
      <c r="AU39257" s="690"/>
    </row>
    <row r="39258" spans="46:47">
      <c r="AT39258" s="690"/>
      <c r="AU39258" s="690"/>
    </row>
    <row r="39259" spans="46:47">
      <c r="AT39259" s="690"/>
      <c r="AU39259" s="690"/>
    </row>
    <row r="39260" spans="46:47">
      <c r="AT39260" s="690"/>
      <c r="AU39260" s="690"/>
    </row>
    <row r="39261" spans="46:47">
      <c r="AT39261" s="690"/>
      <c r="AU39261" s="690"/>
    </row>
    <row r="39262" spans="46:47">
      <c r="AT39262" s="690"/>
      <c r="AU39262" s="690"/>
    </row>
    <row r="39263" spans="46:47">
      <c r="AT39263" s="690"/>
      <c r="AU39263" s="690"/>
    </row>
    <row r="39264" spans="46:47">
      <c r="AT39264" s="690"/>
      <c r="AU39264" s="690"/>
    </row>
    <row r="39265" spans="46:47">
      <c r="AT39265" s="690"/>
      <c r="AU39265" s="690"/>
    </row>
    <row r="39266" spans="46:47">
      <c r="AT39266" s="690"/>
      <c r="AU39266" s="690"/>
    </row>
    <row r="39267" spans="46:47">
      <c r="AT39267" s="690"/>
      <c r="AU39267" s="690"/>
    </row>
    <row r="39268" spans="46:47">
      <c r="AT39268" s="690"/>
      <c r="AU39268" s="690"/>
    </row>
    <row r="39269" spans="46:47">
      <c r="AT39269" s="690"/>
      <c r="AU39269" s="690"/>
    </row>
    <row r="39270" spans="46:47">
      <c r="AT39270" s="690"/>
      <c r="AU39270" s="690"/>
    </row>
    <row r="39271" spans="46:47">
      <c r="AT39271" s="690"/>
      <c r="AU39271" s="690"/>
    </row>
    <row r="39272" spans="46:47">
      <c r="AT39272" s="690"/>
      <c r="AU39272" s="690"/>
    </row>
    <row r="39273" spans="46:47">
      <c r="AT39273" s="690"/>
      <c r="AU39273" s="690"/>
    </row>
    <row r="39274" spans="46:47">
      <c r="AT39274" s="690"/>
      <c r="AU39274" s="690"/>
    </row>
    <row r="39275" spans="46:47">
      <c r="AT39275" s="690"/>
      <c r="AU39275" s="690"/>
    </row>
    <row r="39276" spans="46:47">
      <c r="AT39276" s="690"/>
      <c r="AU39276" s="690"/>
    </row>
    <row r="39277" spans="46:47">
      <c r="AT39277" s="690"/>
      <c r="AU39277" s="690"/>
    </row>
    <row r="39278" spans="46:47">
      <c r="AT39278" s="690"/>
      <c r="AU39278" s="690"/>
    </row>
    <row r="39279" spans="46:47">
      <c r="AT39279" s="690"/>
      <c r="AU39279" s="690"/>
    </row>
    <row r="39280" spans="46:47">
      <c r="AT39280" s="690"/>
      <c r="AU39280" s="690"/>
    </row>
    <row r="39281" spans="46:47">
      <c r="AT39281" s="690"/>
      <c r="AU39281" s="690"/>
    </row>
    <row r="39282" spans="46:47">
      <c r="AT39282" s="690"/>
      <c r="AU39282" s="690"/>
    </row>
    <row r="39283" spans="46:47">
      <c r="AT39283" s="690"/>
      <c r="AU39283" s="690"/>
    </row>
    <row r="39284" spans="46:47">
      <c r="AT39284" s="690"/>
      <c r="AU39284" s="690"/>
    </row>
    <row r="39285" spans="46:47">
      <c r="AT39285" s="690"/>
      <c r="AU39285" s="690"/>
    </row>
    <row r="39286" spans="46:47">
      <c r="AT39286" s="690"/>
      <c r="AU39286" s="690"/>
    </row>
    <row r="39287" spans="46:47">
      <c r="AT39287" s="690"/>
      <c r="AU39287" s="690"/>
    </row>
    <row r="39288" spans="46:47">
      <c r="AT39288" s="690"/>
      <c r="AU39288" s="690"/>
    </row>
    <row r="39289" spans="46:47">
      <c r="AT39289" s="690"/>
      <c r="AU39289" s="690"/>
    </row>
    <row r="39290" spans="46:47">
      <c r="AT39290" s="690"/>
      <c r="AU39290" s="690"/>
    </row>
    <row r="39291" spans="46:47">
      <c r="AT39291" s="690"/>
      <c r="AU39291" s="690"/>
    </row>
    <row r="39292" spans="46:47">
      <c r="AT39292" s="690"/>
      <c r="AU39292" s="690"/>
    </row>
    <row r="39293" spans="46:47">
      <c r="AT39293" s="690"/>
      <c r="AU39293" s="690"/>
    </row>
    <row r="39294" spans="46:47">
      <c r="AT39294" s="690"/>
      <c r="AU39294" s="690"/>
    </row>
    <row r="39295" spans="46:47">
      <c r="AT39295" s="690"/>
      <c r="AU39295" s="690"/>
    </row>
    <row r="39296" spans="46:47">
      <c r="AT39296" s="690"/>
      <c r="AU39296" s="690"/>
    </row>
    <row r="39297" spans="46:47">
      <c r="AT39297" s="690"/>
      <c r="AU39297" s="690"/>
    </row>
    <row r="39298" spans="46:47">
      <c r="AT39298" s="690"/>
      <c r="AU39298" s="690"/>
    </row>
    <row r="39299" spans="46:47">
      <c r="AT39299" s="690"/>
      <c r="AU39299" s="690"/>
    </row>
    <row r="39300" spans="46:47">
      <c r="AT39300" s="690"/>
      <c r="AU39300" s="690"/>
    </row>
    <row r="39301" spans="46:47">
      <c r="AT39301" s="690"/>
      <c r="AU39301" s="690"/>
    </row>
    <row r="39302" spans="46:47">
      <c r="AT39302" s="690"/>
      <c r="AU39302" s="690"/>
    </row>
    <row r="39303" spans="46:47">
      <c r="AT39303" s="690"/>
      <c r="AU39303" s="690"/>
    </row>
    <row r="39304" spans="46:47">
      <c r="AT39304" s="690"/>
      <c r="AU39304" s="690"/>
    </row>
    <row r="39305" spans="46:47">
      <c r="AT39305" s="690"/>
      <c r="AU39305" s="690"/>
    </row>
    <row r="39306" spans="46:47">
      <c r="AT39306" s="690"/>
      <c r="AU39306" s="690"/>
    </row>
    <row r="39307" spans="46:47">
      <c r="AT39307" s="690"/>
      <c r="AU39307" s="690"/>
    </row>
    <row r="39308" spans="46:47">
      <c r="AT39308" s="690"/>
      <c r="AU39308" s="690"/>
    </row>
    <row r="39309" spans="46:47">
      <c r="AT39309" s="690"/>
      <c r="AU39309" s="690"/>
    </row>
    <row r="39310" spans="46:47">
      <c r="AT39310" s="690"/>
      <c r="AU39310" s="690"/>
    </row>
    <row r="39311" spans="46:47">
      <c r="AT39311" s="690"/>
      <c r="AU39311" s="690"/>
    </row>
    <row r="39312" spans="46:47">
      <c r="AT39312" s="690"/>
      <c r="AU39312" s="690"/>
    </row>
    <row r="39313" spans="46:47">
      <c r="AT39313" s="690"/>
      <c r="AU39313" s="690"/>
    </row>
    <row r="39314" spans="46:47">
      <c r="AT39314" s="690"/>
      <c r="AU39314" s="690"/>
    </row>
    <row r="39315" spans="46:47">
      <c r="AT39315" s="690"/>
      <c r="AU39315" s="690"/>
    </row>
    <row r="39316" spans="46:47">
      <c r="AT39316" s="690"/>
      <c r="AU39316" s="690"/>
    </row>
    <row r="39317" spans="46:47">
      <c r="AT39317" s="690"/>
      <c r="AU39317" s="690"/>
    </row>
    <row r="39318" spans="46:47">
      <c r="AT39318" s="690"/>
      <c r="AU39318" s="690"/>
    </row>
    <row r="39319" spans="46:47">
      <c r="AT39319" s="690"/>
      <c r="AU39319" s="690"/>
    </row>
    <row r="39320" spans="46:47">
      <c r="AT39320" s="690"/>
      <c r="AU39320" s="690"/>
    </row>
    <row r="39321" spans="46:47">
      <c r="AT39321" s="690"/>
      <c r="AU39321" s="690"/>
    </row>
    <row r="39322" spans="46:47">
      <c r="AT39322" s="690"/>
      <c r="AU39322" s="690"/>
    </row>
    <row r="39323" spans="46:47">
      <c r="AT39323" s="690"/>
      <c r="AU39323" s="690"/>
    </row>
    <row r="39324" spans="46:47">
      <c r="AT39324" s="690"/>
      <c r="AU39324" s="690"/>
    </row>
    <row r="39325" spans="46:47">
      <c r="AT39325" s="690"/>
      <c r="AU39325" s="690"/>
    </row>
    <row r="39326" spans="46:47">
      <c r="AT39326" s="690"/>
      <c r="AU39326" s="690"/>
    </row>
    <row r="39327" spans="46:47">
      <c r="AT39327" s="690"/>
      <c r="AU39327" s="690"/>
    </row>
    <row r="39328" spans="46:47">
      <c r="AT39328" s="690"/>
      <c r="AU39328" s="690"/>
    </row>
    <row r="39329" spans="46:47">
      <c r="AT39329" s="690"/>
      <c r="AU39329" s="690"/>
    </row>
    <row r="39330" spans="46:47">
      <c r="AT39330" s="690"/>
      <c r="AU39330" s="690"/>
    </row>
    <row r="39331" spans="46:47">
      <c r="AT39331" s="690"/>
      <c r="AU39331" s="690"/>
    </row>
    <row r="39332" spans="46:47">
      <c r="AT39332" s="690"/>
      <c r="AU39332" s="690"/>
    </row>
    <row r="39333" spans="46:47">
      <c r="AT39333" s="690"/>
      <c r="AU39333" s="690"/>
    </row>
    <row r="39334" spans="46:47">
      <c r="AT39334" s="690"/>
      <c r="AU39334" s="690"/>
    </row>
    <row r="39335" spans="46:47">
      <c r="AT39335" s="690"/>
      <c r="AU39335" s="690"/>
    </row>
    <row r="39336" spans="46:47">
      <c r="AT39336" s="690"/>
      <c r="AU39336" s="690"/>
    </row>
    <row r="39337" spans="46:47">
      <c r="AT39337" s="690"/>
      <c r="AU39337" s="690"/>
    </row>
    <row r="39338" spans="46:47">
      <c r="AT39338" s="690"/>
      <c r="AU39338" s="690"/>
    </row>
    <row r="39339" spans="46:47">
      <c r="AT39339" s="690"/>
      <c r="AU39339" s="690"/>
    </row>
    <row r="39340" spans="46:47">
      <c r="AT39340" s="690"/>
      <c r="AU39340" s="690"/>
    </row>
    <row r="39341" spans="46:47">
      <c r="AT39341" s="690"/>
      <c r="AU39341" s="690"/>
    </row>
    <row r="39342" spans="46:47">
      <c r="AT39342" s="690"/>
      <c r="AU39342" s="690"/>
    </row>
    <row r="39343" spans="46:47">
      <c r="AT39343" s="690"/>
      <c r="AU39343" s="690"/>
    </row>
    <row r="39344" spans="46:47">
      <c r="AT39344" s="690"/>
      <c r="AU39344" s="690"/>
    </row>
    <row r="39345" spans="46:47">
      <c r="AT39345" s="690"/>
      <c r="AU39345" s="690"/>
    </row>
    <row r="39346" spans="46:47">
      <c r="AT39346" s="690"/>
      <c r="AU39346" s="690"/>
    </row>
    <row r="39347" spans="46:47">
      <c r="AT39347" s="690"/>
      <c r="AU39347" s="690"/>
    </row>
    <row r="39348" spans="46:47">
      <c r="AT39348" s="690"/>
      <c r="AU39348" s="690"/>
    </row>
    <row r="39349" spans="46:47">
      <c r="AT39349" s="690"/>
      <c r="AU39349" s="690"/>
    </row>
    <row r="39350" spans="46:47">
      <c r="AT39350" s="690"/>
      <c r="AU39350" s="690"/>
    </row>
    <row r="39351" spans="46:47">
      <c r="AT39351" s="690"/>
      <c r="AU39351" s="690"/>
    </row>
    <row r="39352" spans="46:47">
      <c r="AT39352" s="690"/>
      <c r="AU39352" s="690"/>
    </row>
    <row r="39353" spans="46:47">
      <c r="AT39353" s="690"/>
      <c r="AU39353" s="690"/>
    </row>
    <row r="39354" spans="46:47">
      <c r="AT39354" s="690"/>
      <c r="AU39354" s="690"/>
    </row>
    <row r="39355" spans="46:47">
      <c r="AT39355" s="690"/>
      <c r="AU39355" s="690"/>
    </row>
    <row r="39356" spans="46:47">
      <c r="AT39356" s="690"/>
      <c r="AU39356" s="690"/>
    </row>
    <row r="39357" spans="46:47">
      <c r="AT39357" s="690"/>
      <c r="AU39357" s="690"/>
    </row>
    <row r="39358" spans="46:47">
      <c r="AT39358" s="690"/>
      <c r="AU39358" s="690"/>
    </row>
    <row r="39359" spans="46:47">
      <c r="AT39359" s="690"/>
      <c r="AU39359" s="690"/>
    </row>
    <row r="39360" spans="46:47">
      <c r="AT39360" s="690"/>
      <c r="AU39360" s="690"/>
    </row>
    <row r="39361" spans="46:47">
      <c r="AT39361" s="690"/>
      <c r="AU39361" s="690"/>
    </row>
    <row r="39362" spans="46:47">
      <c r="AT39362" s="690"/>
      <c r="AU39362" s="690"/>
    </row>
    <row r="39363" spans="46:47">
      <c r="AT39363" s="690"/>
      <c r="AU39363" s="690"/>
    </row>
    <row r="39364" spans="46:47">
      <c r="AT39364" s="690"/>
      <c r="AU39364" s="690"/>
    </row>
    <row r="39365" spans="46:47">
      <c r="AT39365" s="690"/>
      <c r="AU39365" s="690"/>
    </row>
    <row r="39366" spans="46:47">
      <c r="AT39366" s="690"/>
      <c r="AU39366" s="690"/>
    </row>
    <row r="39367" spans="46:47">
      <c r="AT39367" s="690"/>
      <c r="AU39367" s="690"/>
    </row>
    <row r="39368" spans="46:47">
      <c r="AT39368" s="690"/>
      <c r="AU39368" s="690"/>
    </row>
    <row r="39369" spans="46:47">
      <c r="AT39369" s="690"/>
      <c r="AU39369" s="690"/>
    </row>
    <row r="39370" spans="46:47">
      <c r="AT39370" s="690"/>
      <c r="AU39370" s="690"/>
    </row>
    <row r="39371" spans="46:47">
      <c r="AT39371" s="690"/>
      <c r="AU39371" s="690"/>
    </row>
    <row r="39372" spans="46:47">
      <c r="AT39372" s="690"/>
      <c r="AU39372" s="690"/>
    </row>
    <row r="39373" spans="46:47">
      <c r="AT39373" s="690"/>
      <c r="AU39373" s="690"/>
    </row>
    <row r="39374" spans="46:47">
      <c r="AT39374" s="690"/>
      <c r="AU39374" s="690"/>
    </row>
    <row r="39375" spans="46:47">
      <c r="AT39375" s="690"/>
      <c r="AU39375" s="690"/>
    </row>
    <row r="39376" spans="46:47">
      <c r="AT39376" s="690"/>
      <c r="AU39376" s="690"/>
    </row>
    <row r="39377" spans="46:47">
      <c r="AT39377" s="690"/>
      <c r="AU39377" s="690"/>
    </row>
    <row r="39378" spans="46:47">
      <c r="AT39378" s="690"/>
      <c r="AU39378" s="690"/>
    </row>
    <row r="39379" spans="46:47">
      <c r="AT39379" s="690"/>
      <c r="AU39379" s="690"/>
    </row>
    <row r="39380" spans="46:47">
      <c r="AT39380" s="690"/>
      <c r="AU39380" s="690"/>
    </row>
    <row r="39381" spans="46:47">
      <c r="AT39381" s="690"/>
      <c r="AU39381" s="690"/>
    </row>
    <row r="39382" spans="46:47">
      <c r="AT39382" s="690"/>
      <c r="AU39382" s="690"/>
    </row>
    <row r="39383" spans="46:47">
      <c r="AT39383" s="690"/>
      <c r="AU39383" s="690"/>
    </row>
    <row r="39384" spans="46:47">
      <c r="AT39384" s="690"/>
      <c r="AU39384" s="690"/>
    </row>
    <row r="39385" spans="46:47">
      <c r="AT39385" s="690"/>
      <c r="AU39385" s="690"/>
    </row>
    <row r="39386" spans="46:47">
      <c r="AT39386" s="690"/>
      <c r="AU39386" s="690"/>
    </row>
    <row r="39387" spans="46:47">
      <c r="AT39387" s="690"/>
      <c r="AU39387" s="690"/>
    </row>
    <row r="39388" spans="46:47">
      <c r="AT39388" s="690"/>
      <c r="AU39388" s="690"/>
    </row>
    <row r="39389" spans="46:47">
      <c r="AT39389" s="690"/>
      <c r="AU39389" s="690"/>
    </row>
    <row r="39390" spans="46:47">
      <c r="AT39390" s="690"/>
      <c r="AU39390" s="690"/>
    </row>
    <row r="39391" spans="46:47">
      <c r="AT39391" s="690"/>
      <c r="AU39391" s="690"/>
    </row>
    <row r="39392" spans="46:47">
      <c r="AT39392" s="690"/>
      <c r="AU39392" s="690"/>
    </row>
    <row r="39393" spans="46:47">
      <c r="AT39393" s="690"/>
      <c r="AU39393" s="690"/>
    </row>
    <row r="39394" spans="46:47">
      <c r="AT39394" s="690"/>
      <c r="AU39394" s="690"/>
    </row>
    <row r="39395" spans="46:47">
      <c r="AT39395" s="690"/>
      <c r="AU39395" s="690"/>
    </row>
    <row r="39396" spans="46:47">
      <c r="AT39396" s="690"/>
      <c r="AU39396" s="690"/>
    </row>
    <row r="39397" spans="46:47">
      <c r="AT39397" s="690"/>
      <c r="AU39397" s="690"/>
    </row>
    <row r="39398" spans="46:47">
      <c r="AT39398" s="690"/>
      <c r="AU39398" s="690"/>
    </row>
    <row r="39399" spans="46:47">
      <c r="AT39399" s="690"/>
      <c r="AU39399" s="690"/>
    </row>
    <row r="39400" spans="46:47">
      <c r="AT39400" s="690"/>
      <c r="AU39400" s="690"/>
    </row>
    <row r="39401" spans="46:47">
      <c r="AT39401" s="690"/>
      <c r="AU39401" s="690"/>
    </row>
    <row r="39402" spans="46:47">
      <c r="AT39402" s="690"/>
      <c r="AU39402" s="690"/>
    </row>
    <row r="39403" spans="46:47">
      <c r="AT39403" s="690"/>
      <c r="AU39403" s="690"/>
    </row>
    <row r="39404" spans="46:47">
      <c r="AT39404" s="690"/>
      <c r="AU39404" s="690"/>
    </row>
    <row r="39405" spans="46:47">
      <c r="AT39405" s="690"/>
      <c r="AU39405" s="690"/>
    </row>
    <row r="39406" spans="46:47">
      <c r="AT39406" s="690"/>
      <c r="AU39406" s="690"/>
    </row>
    <row r="39407" spans="46:47">
      <c r="AT39407" s="690"/>
      <c r="AU39407" s="690"/>
    </row>
    <row r="39408" spans="46:47">
      <c r="AT39408" s="690"/>
      <c r="AU39408" s="690"/>
    </row>
    <row r="39409" spans="46:47">
      <c r="AT39409" s="690"/>
      <c r="AU39409" s="690"/>
    </row>
    <row r="39410" spans="46:47">
      <c r="AT39410" s="690"/>
      <c r="AU39410" s="690"/>
    </row>
    <row r="39411" spans="46:47">
      <c r="AT39411" s="690"/>
      <c r="AU39411" s="690"/>
    </row>
    <row r="39412" spans="46:47">
      <c r="AT39412" s="690"/>
      <c r="AU39412" s="690"/>
    </row>
    <row r="39413" spans="46:47">
      <c r="AT39413" s="690"/>
      <c r="AU39413" s="690"/>
    </row>
    <row r="39414" spans="46:47">
      <c r="AT39414" s="690"/>
      <c r="AU39414" s="690"/>
    </row>
    <row r="39415" spans="46:47">
      <c r="AT39415" s="690"/>
      <c r="AU39415" s="690"/>
    </row>
    <row r="39416" spans="46:47">
      <c r="AT39416" s="690"/>
      <c r="AU39416" s="690"/>
    </row>
    <row r="39417" spans="46:47">
      <c r="AT39417" s="690"/>
      <c r="AU39417" s="690"/>
    </row>
    <row r="39418" spans="46:47">
      <c r="AT39418" s="690"/>
      <c r="AU39418" s="690"/>
    </row>
    <row r="39419" spans="46:47">
      <c r="AT39419" s="690"/>
      <c r="AU39419" s="690"/>
    </row>
    <row r="39420" spans="46:47">
      <c r="AT39420" s="690"/>
      <c r="AU39420" s="690"/>
    </row>
    <row r="39421" spans="46:47">
      <c r="AT39421" s="690"/>
      <c r="AU39421" s="690"/>
    </row>
    <row r="39422" spans="46:47">
      <c r="AT39422" s="690"/>
      <c r="AU39422" s="690"/>
    </row>
    <row r="39423" spans="46:47">
      <c r="AT39423" s="690"/>
      <c r="AU39423" s="690"/>
    </row>
    <row r="39424" spans="46:47">
      <c r="AT39424" s="690"/>
      <c r="AU39424" s="690"/>
    </row>
    <row r="39425" spans="46:47">
      <c r="AT39425" s="690"/>
      <c r="AU39425" s="690"/>
    </row>
    <row r="39426" spans="46:47">
      <c r="AT39426" s="690"/>
      <c r="AU39426" s="690"/>
    </row>
    <row r="39427" spans="46:47">
      <c r="AT39427" s="690"/>
      <c r="AU39427" s="690"/>
    </row>
    <row r="39428" spans="46:47">
      <c r="AT39428" s="690"/>
      <c r="AU39428" s="690"/>
    </row>
    <row r="39429" spans="46:47">
      <c r="AT39429" s="690"/>
      <c r="AU39429" s="690"/>
    </row>
    <row r="39430" spans="46:47">
      <c r="AT39430" s="690"/>
      <c r="AU39430" s="690"/>
    </row>
    <row r="39431" spans="46:47">
      <c r="AT39431" s="690"/>
      <c r="AU39431" s="690"/>
    </row>
    <row r="39432" spans="46:47">
      <c r="AT39432" s="690"/>
      <c r="AU39432" s="690"/>
    </row>
    <row r="39433" spans="46:47">
      <c r="AT39433" s="690"/>
      <c r="AU39433" s="690"/>
    </row>
    <row r="39434" spans="46:47">
      <c r="AT39434" s="690"/>
      <c r="AU39434" s="690"/>
    </row>
    <row r="39435" spans="46:47">
      <c r="AT39435" s="690"/>
      <c r="AU39435" s="690"/>
    </row>
    <row r="39436" spans="46:47">
      <c r="AT39436" s="690"/>
      <c r="AU39436" s="690"/>
    </row>
    <row r="39437" spans="46:47">
      <c r="AT39437" s="690"/>
      <c r="AU39437" s="690"/>
    </row>
    <row r="39438" spans="46:47">
      <c r="AT39438" s="690"/>
      <c r="AU39438" s="690"/>
    </row>
    <row r="39439" spans="46:47">
      <c r="AT39439" s="690"/>
      <c r="AU39439" s="690"/>
    </row>
    <row r="39440" spans="46:47">
      <c r="AT39440" s="690"/>
      <c r="AU39440" s="690"/>
    </row>
    <row r="39441" spans="46:47">
      <c r="AT39441" s="690"/>
      <c r="AU39441" s="690"/>
    </row>
    <row r="39442" spans="46:47">
      <c r="AT39442" s="690"/>
      <c r="AU39442" s="690"/>
    </row>
    <row r="39443" spans="46:47">
      <c r="AT39443" s="690"/>
      <c r="AU39443" s="690"/>
    </row>
    <row r="39444" spans="46:47">
      <c r="AT39444" s="690"/>
      <c r="AU39444" s="690"/>
    </row>
    <row r="39445" spans="46:47">
      <c r="AT39445" s="690"/>
      <c r="AU39445" s="690"/>
    </row>
    <row r="39446" spans="46:47">
      <c r="AT39446" s="690"/>
      <c r="AU39446" s="690"/>
    </row>
    <row r="39447" spans="46:47">
      <c r="AT39447" s="690"/>
      <c r="AU39447" s="690"/>
    </row>
    <row r="39448" spans="46:47">
      <c r="AT39448" s="690"/>
      <c r="AU39448" s="690"/>
    </row>
    <row r="39449" spans="46:47">
      <c r="AT39449" s="690"/>
      <c r="AU39449" s="690"/>
    </row>
    <row r="39450" spans="46:47">
      <c r="AT39450" s="690"/>
      <c r="AU39450" s="690"/>
    </row>
    <row r="39451" spans="46:47">
      <c r="AT39451" s="690"/>
      <c r="AU39451" s="690"/>
    </row>
    <row r="39452" spans="46:47">
      <c r="AT39452" s="690"/>
      <c r="AU39452" s="690"/>
    </row>
    <row r="39453" spans="46:47">
      <c r="AT39453" s="690"/>
      <c r="AU39453" s="690"/>
    </row>
    <row r="39454" spans="46:47">
      <c r="AT39454" s="690"/>
      <c r="AU39454" s="690"/>
    </row>
    <row r="39455" spans="46:47">
      <c r="AT39455" s="690"/>
      <c r="AU39455" s="690"/>
    </row>
    <row r="39456" spans="46:47">
      <c r="AT39456" s="690"/>
      <c r="AU39456" s="690"/>
    </row>
    <row r="39457" spans="46:47">
      <c r="AT39457" s="690"/>
      <c r="AU39457" s="690"/>
    </row>
    <row r="39458" spans="46:47">
      <c r="AT39458" s="690"/>
      <c r="AU39458" s="690"/>
    </row>
    <row r="39459" spans="46:47">
      <c r="AT39459" s="690"/>
      <c r="AU39459" s="690"/>
    </row>
    <row r="39460" spans="46:47">
      <c r="AT39460" s="690"/>
      <c r="AU39460" s="690"/>
    </row>
    <row r="39461" spans="46:47">
      <c r="AT39461" s="690"/>
      <c r="AU39461" s="690"/>
    </row>
    <row r="39462" spans="46:47">
      <c r="AT39462" s="690"/>
      <c r="AU39462" s="690"/>
    </row>
    <row r="39463" spans="46:47">
      <c r="AT39463" s="690"/>
      <c r="AU39463" s="690"/>
    </row>
    <row r="39464" spans="46:47">
      <c r="AT39464" s="690"/>
      <c r="AU39464" s="690"/>
    </row>
    <row r="39465" spans="46:47">
      <c r="AT39465" s="690"/>
      <c r="AU39465" s="690"/>
    </row>
    <row r="39466" spans="46:47">
      <c r="AT39466" s="690"/>
      <c r="AU39466" s="690"/>
    </row>
    <row r="39467" spans="46:47">
      <c r="AT39467" s="690"/>
      <c r="AU39467" s="690"/>
    </row>
    <row r="39468" spans="46:47">
      <c r="AT39468" s="690"/>
      <c r="AU39468" s="690"/>
    </row>
    <row r="39469" spans="46:47">
      <c r="AT39469" s="690"/>
      <c r="AU39469" s="690"/>
    </row>
    <row r="39470" spans="46:47">
      <c r="AT39470" s="690"/>
      <c r="AU39470" s="690"/>
    </row>
    <row r="39471" spans="46:47">
      <c r="AT39471" s="690"/>
      <c r="AU39471" s="690"/>
    </row>
    <row r="39472" spans="46:47">
      <c r="AT39472" s="690"/>
      <c r="AU39472" s="690"/>
    </row>
    <row r="39473" spans="46:47">
      <c r="AT39473" s="690"/>
      <c r="AU39473" s="690"/>
    </row>
    <row r="39474" spans="46:47">
      <c r="AT39474" s="690"/>
      <c r="AU39474" s="690"/>
    </row>
    <row r="39475" spans="46:47">
      <c r="AT39475" s="690"/>
      <c r="AU39475" s="690"/>
    </row>
    <row r="39476" spans="46:47">
      <c r="AT39476" s="690"/>
      <c r="AU39476" s="690"/>
    </row>
    <row r="39477" spans="46:47">
      <c r="AT39477" s="690"/>
      <c r="AU39477" s="690"/>
    </row>
    <row r="39478" spans="46:47">
      <c r="AT39478" s="690"/>
      <c r="AU39478" s="690"/>
    </row>
    <row r="39479" spans="46:47">
      <c r="AT39479" s="690"/>
      <c r="AU39479" s="690"/>
    </row>
    <row r="39480" spans="46:47">
      <c r="AT39480" s="690"/>
      <c r="AU39480" s="690"/>
    </row>
    <row r="39481" spans="46:47">
      <c r="AT39481" s="690"/>
      <c r="AU39481" s="690"/>
    </row>
    <row r="39482" spans="46:47">
      <c r="AT39482" s="690"/>
      <c r="AU39482" s="690"/>
    </row>
    <row r="39483" spans="46:47">
      <c r="AT39483" s="690"/>
      <c r="AU39483" s="690"/>
    </row>
    <row r="39484" spans="46:47">
      <c r="AT39484" s="690"/>
      <c r="AU39484" s="690"/>
    </row>
    <row r="39485" spans="46:47">
      <c r="AT39485" s="690"/>
      <c r="AU39485" s="690"/>
    </row>
    <row r="39486" spans="46:47">
      <c r="AT39486" s="690"/>
      <c r="AU39486" s="690"/>
    </row>
    <row r="39487" spans="46:47">
      <c r="AT39487" s="690"/>
      <c r="AU39487" s="690"/>
    </row>
    <row r="39488" spans="46:47">
      <c r="AT39488" s="690"/>
      <c r="AU39488" s="690"/>
    </row>
    <row r="39489" spans="46:47">
      <c r="AT39489" s="690"/>
      <c r="AU39489" s="690"/>
    </row>
    <row r="39490" spans="46:47">
      <c r="AT39490" s="690"/>
      <c r="AU39490" s="690"/>
    </row>
    <row r="39491" spans="46:47">
      <c r="AT39491" s="690"/>
      <c r="AU39491" s="690"/>
    </row>
    <row r="39492" spans="46:47">
      <c r="AT39492" s="690"/>
      <c r="AU39492" s="690"/>
    </row>
    <row r="39493" spans="46:47">
      <c r="AT39493" s="690"/>
      <c r="AU39493" s="690"/>
    </row>
    <row r="39494" spans="46:47">
      <c r="AT39494" s="690"/>
      <c r="AU39494" s="690"/>
    </row>
    <row r="39495" spans="46:47">
      <c r="AT39495" s="690"/>
      <c r="AU39495" s="690"/>
    </row>
    <row r="39496" spans="46:47">
      <c r="AT39496" s="690"/>
      <c r="AU39496" s="690"/>
    </row>
    <row r="39497" spans="46:47">
      <c r="AT39497" s="690"/>
      <c r="AU39497" s="690"/>
    </row>
    <row r="39498" spans="46:47">
      <c r="AT39498" s="690"/>
      <c r="AU39498" s="690"/>
    </row>
    <row r="39499" spans="46:47">
      <c r="AT39499" s="690"/>
      <c r="AU39499" s="690"/>
    </row>
    <row r="39500" spans="46:47">
      <c r="AT39500" s="690"/>
      <c r="AU39500" s="690"/>
    </row>
    <row r="39501" spans="46:47">
      <c r="AT39501" s="690"/>
      <c r="AU39501" s="690"/>
    </row>
    <row r="39502" spans="46:47">
      <c r="AT39502" s="690"/>
      <c r="AU39502" s="690"/>
    </row>
    <row r="39503" spans="46:47">
      <c r="AT39503" s="690"/>
      <c r="AU39503" s="690"/>
    </row>
    <row r="39504" spans="46:47">
      <c r="AT39504" s="690"/>
      <c r="AU39504" s="690"/>
    </row>
    <row r="39505" spans="46:47">
      <c r="AT39505" s="690"/>
      <c r="AU39505" s="690"/>
    </row>
    <row r="39506" spans="46:47">
      <c r="AT39506" s="690"/>
      <c r="AU39506" s="690"/>
    </row>
    <row r="39507" spans="46:47">
      <c r="AT39507" s="690"/>
      <c r="AU39507" s="690"/>
    </row>
    <row r="39508" spans="46:47">
      <c r="AT39508" s="690"/>
      <c r="AU39508" s="690"/>
    </row>
    <row r="39509" spans="46:47">
      <c r="AT39509" s="690"/>
      <c r="AU39509" s="690"/>
    </row>
    <row r="39510" spans="46:47">
      <c r="AT39510" s="690"/>
      <c r="AU39510" s="690"/>
    </row>
    <row r="39511" spans="46:47">
      <c r="AT39511" s="690"/>
      <c r="AU39511" s="690"/>
    </row>
    <row r="39512" spans="46:47">
      <c r="AT39512" s="690"/>
      <c r="AU39512" s="690"/>
    </row>
    <row r="39513" spans="46:47">
      <c r="AT39513" s="690"/>
      <c r="AU39513" s="690"/>
    </row>
    <row r="39514" spans="46:47">
      <c r="AT39514" s="690"/>
      <c r="AU39514" s="690"/>
    </row>
    <row r="39515" spans="46:47">
      <c r="AT39515" s="690"/>
      <c r="AU39515" s="690"/>
    </row>
    <row r="39516" spans="46:47">
      <c r="AT39516" s="690"/>
      <c r="AU39516" s="690"/>
    </row>
    <row r="39517" spans="46:47">
      <c r="AT39517" s="690"/>
      <c r="AU39517" s="690"/>
    </row>
    <row r="39518" spans="46:47">
      <c r="AT39518" s="690"/>
      <c r="AU39518" s="690"/>
    </row>
    <row r="39519" spans="46:47">
      <c r="AT39519" s="690"/>
      <c r="AU39519" s="690"/>
    </row>
    <row r="39520" spans="46:47">
      <c r="AT39520" s="690"/>
      <c r="AU39520" s="690"/>
    </row>
    <row r="39521" spans="46:47">
      <c r="AT39521" s="690"/>
      <c r="AU39521" s="690"/>
    </row>
    <row r="39522" spans="46:47">
      <c r="AT39522" s="690"/>
      <c r="AU39522" s="690"/>
    </row>
    <row r="39523" spans="46:47">
      <c r="AT39523" s="690"/>
      <c r="AU39523" s="690"/>
    </row>
    <row r="39524" spans="46:47">
      <c r="AT39524" s="690"/>
      <c r="AU39524" s="690"/>
    </row>
    <row r="39525" spans="46:47">
      <c r="AT39525" s="690"/>
      <c r="AU39525" s="690"/>
    </row>
    <row r="39526" spans="46:47">
      <c r="AT39526" s="690"/>
      <c r="AU39526" s="690"/>
    </row>
    <row r="39527" spans="46:47">
      <c r="AT39527" s="690"/>
      <c r="AU39527" s="690"/>
    </row>
    <row r="39528" spans="46:47">
      <c r="AT39528" s="690"/>
      <c r="AU39528" s="690"/>
    </row>
    <row r="39529" spans="46:47">
      <c r="AT39529" s="690"/>
      <c r="AU39529" s="690"/>
    </row>
    <row r="39530" spans="46:47">
      <c r="AT39530" s="690"/>
      <c r="AU39530" s="690"/>
    </row>
    <row r="39531" spans="46:47">
      <c r="AT39531" s="690"/>
      <c r="AU39531" s="690"/>
    </row>
    <row r="39532" spans="46:47">
      <c r="AT39532" s="690"/>
      <c r="AU39532" s="690"/>
    </row>
    <row r="39533" spans="46:47">
      <c r="AT39533" s="690"/>
      <c r="AU39533" s="690"/>
    </row>
    <row r="39534" spans="46:47">
      <c r="AT39534" s="690"/>
      <c r="AU39534" s="690"/>
    </row>
    <row r="39535" spans="46:47">
      <c r="AT39535" s="690"/>
      <c r="AU39535" s="690"/>
    </row>
    <row r="39536" spans="46:47">
      <c r="AT39536" s="690"/>
      <c r="AU39536" s="690"/>
    </row>
    <row r="39537" spans="46:47">
      <c r="AT39537" s="690"/>
      <c r="AU39537" s="690"/>
    </row>
    <row r="39538" spans="46:47">
      <c r="AT39538" s="690"/>
      <c r="AU39538" s="690"/>
    </row>
    <row r="39539" spans="46:47">
      <c r="AT39539" s="690"/>
      <c r="AU39539" s="690"/>
    </row>
    <row r="39540" spans="46:47">
      <c r="AT39540" s="690"/>
      <c r="AU39540" s="690"/>
    </row>
    <row r="39541" spans="46:47">
      <c r="AT39541" s="690"/>
      <c r="AU39541" s="690"/>
    </row>
    <row r="39542" spans="46:47">
      <c r="AT39542" s="690"/>
      <c r="AU39542" s="690"/>
    </row>
    <row r="39543" spans="46:47">
      <c r="AT39543" s="690"/>
      <c r="AU39543" s="690"/>
    </row>
    <row r="39544" spans="46:47">
      <c r="AT39544" s="690"/>
      <c r="AU39544" s="690"/>
    </row>
    <row r="39545" spans="46:47">
      <c r="AT39545" s="690"/>
      <c r="AU39545" s="690"/>
    </row>
    <row r="39546" spans="46:47">
      <c r="AT39546" s="690"/>
      <c r="AU39546" s="690"/>
    </row>
    <row r="39547" spans="46:47">
      <c r="AT39547" s="690"/>
      <c r="AU39547" s="690"/>
    </row>
    <row r="39548" spans="46:47">
      <c r="AT39548" s="690"/>
      <c r="AU39548" s="690"/>
    </row>
    <row r="39549" spans="46:47">
      <c r="AT39549" s="690"/>
      <c r="AU39549" s="690"/>
    </row>
    <row r="39550" spans="46:47">
      <c r="AT39550" s="690"/>
      <c r="AU39550" s="690"/>
    </row>
    <row r="39551" spans="46:47">
      <c r="AT39551" s="690"/>
      <c r="AU39551" s="690"/>
    </row>
    <row r="39552" spans="46:47">
      <c r="AT39552" s="690"/>
      <c r="AU39552" s="690"/>
    </row>
    <row r="39553" spans="46:47">
      <c r="AT39553" s="690"/>
      <c r="AU39553" s="690"/>
    </row>
    <row r="39554" spans="46:47">
      <c r="AT39554" s="690"/>
      <c r="AU39554" s="690"/>
    </row>
    <row r="39555" spans="46:47">
      <c r="AT39555" s="690"/>
      <c r="AU39555" s="690"/>
    </row>
    <row r="39556" spans="46:47">
      <c r="AT39556" s="690"/>
      <c r="AU39556" s="690"/>
    </row>
    <row r="39557" spans="46:47">
      <c r="AT39557" s="690"/>
      <c r="AU39557" s="690"/>
    </row>
    <row r="39558" spans="46:47">
      <c r="AT39558" s="690"/>
      <c r="AU39558" s="690"/>
    </row>
    <row r="39559" spans="46:47">
      <c r="AT39559" s="690"/>
      <c r="AU39559" s="690"/>
    </row>
    <row r="39560" spans="46:47">
      <c r="AT39560" s="690"/>
      <c r="AU39560" s="690"/>
    </row>
    <row r="39561" spans="46:47">
      <c r="AT39561" s="690"/>
      <c r="AU39561" s="690"/>
    </row>
    <row r="39562" spans="46:47">
      <c r="AT39562" s="690"/>
      <c r="AU39562" s="690"/>
    </row>
    <row r="39563" spans="46:47">
      <c r="AT39563" s="690"/>
      <c r="AU39563" s="690"/>
    </row>
    <row r="39564" spans="46:47">
      <c r="AT39564" s="690"/>
      <c r="AU39564" s="690"/>
    </row>
    <row r="39565" spans="46:47">
      <c r="AT39565" s="690"/>
      <c r="AU39565" s="690"/>
    </row>
    <row r="39566" spans="46:47">
      <c r="AT39566" s="690"/>
      <c r="AU39566" s="690"/>
    </row>
    <row r="39567" spans="46:47">
      <c r="AT39567" s="690"/>
      <c r="AU39567" s="690"/>
    </row>
    <row r="39568" spans="46:47">
      <c r="AT39568" s="690"/>
      <c r="AU39568" s="690"/>
    </row>
    <row r="39569" spans="46:47">
      <c r="AT39569" s="690"/>
      <c r="AU39569" s="690"/>
    </row>
    <row r="39570" spans="46:47">
      <c r="AT39570" s="690"/>
      <c r="AU39570" s="690"/>
    </row>
    <row r="39571" spans="46:47">
      <c r="AT39571" s="690"/>
      <c r="AU39571" s="690"/>
    </row>
    <row r="39572" spans="46:47">
      <c r="AT39572" s="690"/>
      <c r="AU39572" s="690"/>
    </row>
    <row r="39573" spans="46:47">
      <c r="AT39573" s="690"/>
      <c r="AU39573" s="690"/>
    </row>
    <row r="39574" spans="46:47">
      <c r="AT39574" s="690"/>
      <c r="AU39574" s="690"/>
    </row>
    <row r="39575" spans="46:47">
      <c r="AT39575" s="690"/>
      <c r="AU39575" s="690"/>
    </row>
    <row r="39576" spans="46:47">
      <c r="AT39576" s="690"/>
      <c r="AU39576" s="690"/>
    </row>
    <row r="39577" spans="46:47">
      <c r="AT39577" s="690"/>
      <c r="AU39577" s="690"/>
    </row>
    <row r="39578" spans="46:47">
      <c r="AT39578" s="690"/>
      <c r="AU39578" s="690"/>
    </row>
    <row r="39579" spans="46:47">
      <c r="AT39579" s="690"/>
      <c r="AU39579" s="690"/>
    </row>
    <row r="39580" spans="46:47">
      <c r="AT39580" s="690"/>
      <c r="AU39580" s="690"/>
    </row>
    <row r="39581" spans="46:47">
      <c r="AT39581" s="690"/>
      <c r="AU39581" s="690"/>
    </row>
    <row r="39582" spans="46:47">
      <c r="AT39582" s="690"/>
      <c r="AU39582" s="690"/>
    </row>
    <row r="39583" spans="46:47">
      <c r="AT39583" s="690"/>
      <c r="AU39583" s="690"/>
    </row>
    <row r="39584" spans="46:47">
      <c r="AT39584" s="690"/>
      <c r="AU39584" s="690"/>
    </row>
    <row r="39585" spans="46:47">
      <c r="AT39585" s="690"/>
      <c r="AU39585" s="690"/>
    </row>
    <row r="39586" spans="46:47">
      <c r="AT39586" s="690"/>
      <c r="AU39586" s="690"/>
    </row>
    <row r="39587" spans="46:47">
      <c r="AT39587" s="690"/>
      <c r="AU39587" s="690"/>
    </row>
    <row r="39588" spans="46:47">
      <c r="AT39588" s="690"/>
      <c r="AU39588" s="690"/>
    </row>
    <row r="39589" spans="46:47">
      <c r="AT39589" s="690"/>
      <c r="AU39589" s="690"/>
    </row>
    <row r="39590" spans="46:47">
      <c r="AT39590" s="690"/>
      <c r="AU39590" s="690"/>
    </row>
    <row r="39591" spans="46:47">
      <c r="AT39591" s="690"/>
      <c r="AU39591" s="690"/>
    </row>
    <row r="39592" spans="46:47">
      <c r="AT39592" s="690"/>
      <c r="AU39592" s="690"/>
    </row>
    <row r="39593" spans="46:47">
      <c r="AT39593" s="690"/>
      <c r="AU39593" s="690"/>
    </row>
    <row r="39594" spans="46:47">
      <c r="AT39594" s="690"/>
      <c r="AU39594" s="690"/>
    </row>
    <row r="39595" spans="46:47">
      <c r="AT39595" s="690"/>
      <c r="AU39595" s="690"/>
    </row>
    <row r="39596" spans="46:47">
      <c r="AT39596" s="690"/>
      <c r="AU39596" s="690"/>
    </row>
    <row r="39597" spans="46:47">
      <c r="AT39597" s="690"/>
      <c r="AU39597" s="690"/>
    </row>
    <row r="39598" spans="46:47">
      <c r="AT39598" s="690"/>
      <c r="AU39598" s="690"/>
    </row>
    <row r="39599" spans="46:47">
      <c r="AT39599" s="690"/>
      <c r="AU39599" s="690"/>
    </row>
    <row r="39600" spans="46:47">
      <c r="AT39600" s="690"/>
      <c r="AU39600" s="690"/>
    </row>
    <row r="39601" spans="46:47">
      <c r="AT39601" s="690"/>
      <c r="AU39601" s="690"/>
    </row>
    <row r="39602" spans="46:47">
      <c r="AT39602" s="690"/>
      <c r="AU39602" s="690"/>
    </row>
    <row r="39603" spans="46:47">
      <c r="AT39603" s="690"/>
      <c r="AU39603" s="690"/>
    </row>
    <row r="39604" spans="46:47">
      <c r="AT39604" s="690"/>
      <c r="AU39604" s="690"/>
    </row>
    <row r="39605" spans="46:47">
      <c r="AT39605" s="690"/>
      <c r="AU39605" s="690"/>
    </row>
    <row r="39606" spans="46:47">
      <c r="AT39606" s="690"/>
      <c r="AU39606" s="690"/>
    </row>
    <row r="39607" spans="46:47">
      <c r="AT39607" s="690"/>
      <c r="AU39607" s="690"/>
    </row>
    <row r="39608" spans="46:47">
      <c r="AT39608" s="690"/>
      <c r="AU39608" s="690"/>
    </row>
    <row r="39609" spans="46:47">
      <c r="AT39609" s="690"/>
      <c r="AU39609" s="690"/>
    </row>
    <row r="39610" spans="46:47">
      <c r="AT39610" s="690"/>
      <c r="AU39610" s="690"/>
    </row>
    <row r="39611" spans="46:47">
      <c r="AT39611" s="690"/>
      <c r="AU39611" s="690"/>
    </row>
    <row r="39612" spans="46:47">
      <c r="AT39612" s="690"/>
      <c r="AU39612" s="690"/>
    </row>
    <row r="39613" spans="46:47">
      <c r="AT39613" s="690"/>
      <c r="AU39613" s="690"/>
    </row>
    <row r="39614" spans="46:47">
      <c r="AT39614" s="690"/>
      <c r="AU39614" s="690"/>
    </row>
    <row r="39615" spans="46:47">
      <c r="AT39615" s="690"/>
      <c r="AU39615" s="690"/>
    </row>
    <row r="39616" spans="46:47">
      <c r="AT39616" s="690"/>
      <c r="AU39616" s="690"/>
    </row>
    <row r="39617" spans="46:47">
      <c r="AT39617" s="690"/>
      <c r="AU39617" s="690"/>
    </row>
    <row r="39618" spans="46:47">
      <c r="AT39618" s="690"/>
      <c r="AU39618" s="690"/>
    </row>
    <row r="39619" spans="46:47">
      <c r="AT39619" s="690"/>
      <c r="AU39619" s="690"/>
    </row>
    <row r="39620" spans="46:47">
      <c r="AT39620" s="690"/>
      <c r="AU39620" s="690"/>
    </row>
    <row r="39621" spans="46:47">
      <c r="AT39621" s="690"/>
      <c r="AU39621" s="690"/>
    </row>
    <row r="39622" spans="46:47">
      <c r="AT39622" s="690"/>
      <c r="AU39622" s="690"/>
    </row>
    <row r="39623" spans="46:47">
      <c r="AT39623" s="690"/>
      <c r="AU39623" s="690"/>
    </row>
    <row r="39624" spans="46:47">
      <c r="AT39624" s="690"/>
      <c r="AU39624" s="690"/>
    </row>
    <row r="39625" spans="46:47">
      <c r="AT39625" s="690"/>
      <c r="AU39625" s="690"/>
    </row>
    <row r="39626" spans="46:47">
      <c r="AT39626" s="690"/>
      <c r="AU39626" s="690"/>
    </row>
    <row r="39627" spans="46:47">
      <c r="AT39627" s="690"/>
      <c r="AU39627" s="690"/>
    </row>
    <row r="39628" spans="46:47">
      <c r="AT39628" s="690"/>
      <c r="AU39628" s="690"/>
    </row>
    <row r="39629" spans="46:47">
      <c r="AT39629" s="690"/>
      <c r="AU39629" s="690"/>
    </row>
    <row r="39630" spans="46:47">
      <c r="AT39630" s="690"/>
      <c r="AU39630" s="690"/>
    </row>
    <row r="39631" spans="46:47">
      <c r="AT39631" s="690"/>
      <c r="AU39631" s="690"/>
    </row>
    <row r="39632" spans="46:47">
      <c r="AT39632" s="690"/>
      <c r="AU39632" s="690"/>
    </row>
    <row r="39633" spans="46:47">
      <c r="AT39633" s="690"/>
      <c r="AU39633" s="690"/>
    </row>
    <row r="39634" spans="46:47">
      <c r="AT39634" s="690"/>
      <c r="AU39634" s="690"/>
    </row>
    <row r="39635" spans="46:47">
      <c r="AT39635" s="690"/>
      <c r="AU39635" s="690"/>
    </row>
    <row r="39636" spans="46:47">
      <c r="AT39636" s="690"/>
      <c r="AU39636" s="690"/>
    </row>
    <row r="39637" spans="46:47">
      <c r="AT39637" s="690"/>
      <c r="AU39637" s="690"/>
    </row>
    <row r="39638" spans="46:47">
      <c r="AT39638" s="690"/>
      <c r="AU39638" s="690"/>
    </row>
    <row r="39639" spans="46:47">
      <c r="AT39639" s="690"/>
      <c r="AU39639" s="690"/>
    </row>
    <row r="39640" spans="46:47">
      <c r="AT39640" s="690"/>
      <c r="AU39640" s="690"/>
    </row>
    <row r="39641" spans="46:47">
      <c r="AT39641" s="690"/>
      <c r="AU39641" s="690"/>
    </row>
    <row r="39642" spans="46:47">
      <c r="AT39642" s="690"/>
      <c r="AU39642" s="690"/>
    </row>
    <row r="39643" spans="46:47">
      <c r="AT39643" s="690"/>
      <c r="AU39643" s="690"/>
    </row>
    <row r="39644" spans="46:47">
      <c r="AT39644" s="690"/>
      <c r="AU39644" s="690"/>
    </row>
    <row r="39645" spans="46:47">
      <c r="AT39645" s="690"/>
      <c r="AU39645" s="690"/>
    </row>
    <row r="39646" spans="46:47">
      <c r="AT39646" s="690"/>
      <c r="AU39646" s="690"/>
    </row>
    <row r="39647" spans="46:47">
      <c r="AT39647" s="690"/>
      <c r="AU39647" s="690"/>
    </row>
    <row r="39648" spans="46:47">
      <c r="AT39648" s="690"/>
      <c r="AU39648" s="690"/>
    </row>
    <row r="39649" spans="46:47">
      <c r="AT39649" s="690"/>
      <c r="AU39649" s="690"/>
    </row>
    <row r="39650" spans="46:47">
      <c r="AT39650" s="690"/>
      <c r="AU39650" s="690"/>
    </row>
    <row r="39651" spans="46:47">
      <c r="AT39651" s="690"/>
      <c r="AU39651" s="690"/>
    </row>
    <row r="39652" spans="46:47">
      <c r="AT39652" s="690"/>
      <c r="AU39652" s="690"/>
    </row>
    <row r="39653" spans="46:47">
      <c r="AT39653" s="690"/>
      <c r="AU39653" s="690"/>
    </row>
    <row r="39654" spans="46:47">
      <c r="AT39654" s="690"/>
      <c r="AU39654" s="690"/>
    </row>
    <row r="39655" spans="46:47">
      <c r="AT39655" s="690"/>
      <c r="AU39655" s="690"/>
    </row>
    <row r="39656" spans="46:47">
      <c r="AT39656" s="690"/>
      <c r="AU39656" s="690"/>
    </row>
    <row r="39657" spans="46:47">
      <c r="AT39657" s="690"/>
      <c r="AU39657" s="690"/>
    </row>
    <row r="39658" spans="46:47">
      <c r="AT39658" s="690"/>
      <c r="AU39658" s="690"/>
    </row>
    <row r="39659" spans="46:47">
      <c r="AT39659" s="690"/>
      <c r="AU39659" s="690"/>
    </row>
    <row r="39660" spans="46:47">
      <c r="AT39660" s="690"/>
      <c r="AU39660" s="690"/>
    </row>
    <row r="39661" spans="46:47">
      <c r="AT39661" s="690"/>
      <c r="AU39661" s="690"/>
    </row>
    <row r="39662" spans="46:47">
      <c r="AT39662" s="690"/>
      <c r="AU39662" s="690"/>
    </row>
    <row r="39663" spans="46:47">
      <c r="AT39663" s="690"/>
      <c r="AU39663" s="690"/>
    </row>
    <row r="39664" spans="46:47">
      <c r="AT39664" s="690"/>
      <c r="AU39664" s="690"/>
    </row>
    <row r="39665" spans="46:47">
      <c r="AT39665" s="690"/>
      <c r="AU39665" s="690"/>
    </row>
    <row r="39666" spans="46:47">
      <c r="AT39666" s="690"/>
      <c r="AU39666" s="690"/>
    </row>
    <row r="39667" spans="46:47">
      <c r="AT39667" s="690"/>
      <c r="AU39667" s="690"/>
    </row>
    <row r="39668" spans="46:47">
      <c r="AT39668" s="690"/>
      <c r="AU39668" s="690"/>
    </row>
    <row r="39669" spans="46:47">
      <c r="AT39669" s="690"/>
      <c r="AU39669" s="690"/>
    </row>
    <row r="39670" spans="46:47">
      <c r="AT39670" s="690"/>
      <c r="AU39670" s="690"/>
    </row>
    <row r="39671" spans="46:47">
      <c r="AT39671" s="690"/>
      <c r="AU39671" s="690"/>
    </row>
    <row r="39672" spans="46:47">
      <c r="AT39672" s="690"/>
      <c r="AU39672" s="690"/>
    </row>
    <row r="39673" spans="46:47">
      <c r="AT39673" s="690"/>
      <c r="AU39673" s="690"/>
    </row>
    <row r="39674" spans="46:47">
      <c r="AT39674" s="690"/>
      <c r="AU39674" s="690"/>
    </row>
    <row r="39675" spans="46:47">
      <c r="AT39675" s="690"/>
      <c r="AU39675" s="690"/>
    </row>
    <row r="39676" spans="46:47">
      <c r="AT39676" s="690"/>
      <c r="AU39676" s="690"/>
    </row>
    <row r="39677" spans="46:47">
      <c r="AT39677" s="690"/>
      <c r="AU39677" s="690"/>
    </row>
    <row r="39678" spans="46:47">
      <c r="AT39678" s="690"/>
      <c r="AU39678" s="690"/>
    </row>
    <row r="39679" spans="46:47">
      <c r="AT39679" s="690"/>
      <c r="AU39679" s="690"/>
    </row>
    <row r="39680" spans="46:47">
      <c r="AT39680" s="690"/>
      <c r="AU39680" s="690"/>
    </row>
    <row r="39681" spans="46:47">
      <c r="AT39681" s="690"/>
      <c r="AU39681" s="690"/>
    </row>
    <row r="39682" spans="46:47">
      <c r="AT39682" s="690"/>
      <c r="AU39682" s="690"/>
    </row>
    <row r="39683" spans="46:47">
      <c r="AT39683" s="690"/>
      <c r="AU39683" s="690"/>
    </row>
    <row r="39684" spans="46:47">
      <c r="AT39684" s="690"/>
      <c r="AU39684" s="690"/>
    </row>
    <row r="39685" spans="46:47">
      <c r="AT39685" s="690"/>
      <c r="AU39685" s="690"/>
    </row>
    <row r="39686" spans="46:47">
      <c r="AT39686" s="690"/>
      <c r="AU39686" s="690"/>
    </row>
    <row r="39687" spans="46:47">
      <c r="AT39687" s="690"/>
      <c r="AU39687" s="690"/>
    </row>
    <row r="39688" spans="46:47">
      <c r="AT39688" s="690"/>
      <c r="AU39688" s="690"/>
    </row>
    <row r="39689" spans="46:47">
      <c r="AT39689" s="690"/>
      <c r="AU39689" s="690"/>
    </row>
    <row r="39690" spans="46:47">
      <c r="AT39690" s="690"/>
      <c r="AU39690" s="690"/>
    </row>
    <row r="39691" spans="46:47">
      <c r="AT39691" s="690"/>
      <c r="AU39691" s="690"/>
    </row>
    <row r="39692" spans="46:47">
      <c r="AT39692" s="690"/>
      <c r="AU39692" s="690"/>
    </row>
    <row r="39693" spans="46:47">
      <c r="AT39693" s="690"/>
      <c r="AU39693" s="690"/>
    </row>
    <row r="39694" spans="46:47">
      <c r="AT39694" s="690"/>
      <c r="AU39694" s="690"/>
    </row>
    <row r="39695" spans="46:47">
      <c r="AT39695" s="690"/>
      <c r="AU39695" s="690"/>
    </row>
    <row r="39696" spans="46:47">
      <c r="AT39696" s="690"/>
      <c r="AU39696" s="690"/>
    </row>
    <row r="39697" spans="46:47">
      <c r="AT39697" s="690"/>
      <c r="AU39697" s="690"/>
    </row>
    <row r="39698" spans="46:47">
      <c r="AT39698" s="690"/>
      <c r="AU39698" s="690"/>
    </row>
    <row r="39699" spans="46:47">
      <c r="AT39699" s="690"/>
      <c r="AU39699" s="690"/>
    </row>
    <row r="39700" spans="46:47">
      <c r="AT39700" s="690"/>
      <c r="AU39700" s="690"/>
    </row>
    <row r="39701" spans="46:47">
      <c r="AT39701" s="690"/>
      <c r="AU39701" s="690"/>
    </row>
    <row r="39702" spans="46:47">
      <c r="AT39702" s="690"/>
      <c r="AU39702" s="690"/>
    </row>
    <row r="39703" spans="46:47">
      <c r="AT39703" s="690"/>
      <c r="AU39703" s="690"/>
    </row>
    <row r="39704" spans="46:47">
      <c r="AT39704" s="690"/>
      <c r="AU39704" s="690"/>
    </row>
    <row r="39705" spans="46:47">
      <c r="AT39705" s="690"/>
      <c r="AU39705" s="690"/>
    </row>
    <row r="39706" spans="46:47">
      <c r="AT39706" s="690"/>
      <c r="AU39706" s="690"/>
    </row>
    <row r="39707" spans="46:47">
      <c r="AT39707" s="690"/>
      <c r="AU39707" s="690"/>
    </row>
    <row r="39708" spans="46:47">
      <c r="AT39708" s="690"/>
      <c r="AU39708" s="690"/>
    </row>
    <row r="39709" spans="46:47">
      <c r="AT39709" s="690"/>
      <c r="AU39709" s="690"/>
    </row>
    <row r="39710" spans="46:47">
      <c r="AT39710" s="690"/>
      <c r="AU39710" s="690"/>
    </row>
    <row r="39711" spans="46:47">
      <c r="AT39711" s="690"/>
      <c r="AU39711" s="690"/>
    </row>
    <row r="39712" spans="46:47">
      <c r="AT39712" s="690"/>
      <c r="AU39712" s="690"/>
    </row>
    <row r="39713" spans="46:47">
      <c r="AT39713" s="690"/>
      <c r="AU39713" s="690"/>
    </row>
    <row r="39714" spans="46:47">
      <c r="AT39714" s="690"/>
      <c r="AU39714" s="690"/>
    </row>
    <row r="39715" spans="46:47">
      <c r="AT39715" s="690"/>
      <c r="AU39715" s="690"/>
    </row>
    <row r="39716" spans="46:47">
      <c r="AT39716" s="690"/>
      <c r="AU39716" s="690"/>
    </row>
    <row r="39717" spans="46:47">
      <c r="AT39717" s="690"/>
      <c r="AU39717" s="690"/>
    </row>
    <row r="39718" spans="46:47">
      <c r="AT39718" s="690"/>
      <c r="AU39718" s="690"/>
    </row>
    <row r="39719" spans="46:47">
      <c r="AT39719" s="690"/>
      <c r="AU39719" s="690"/>
    </row>
    <row r="39720" spans="46:47">
      <c r="AT39720" s="690"/>
      <c r="AU39720" s="690"/>
    </row>
    <row r="39721" spans="46:47">
      <c r="AT39721" s="690"/>
      <c r="AU39721" s="690"/>
    </row>
    <row r="39722" spans="46:47">
      <c r="AT39722" s="690"/>
      <c r="AU39722" s="690"/>
    </row>
    <row r="39723" spans="46:47">
      <c r="AT39723" s="690"/>
      <c r="AU39723" s="690"/>
    </row>
    <row r="39724" spans="46:47">
      <c r="AT39724" s="690"/>
      <c r="AU39724" s="690"/>
    </row>
    <row r="39725" spans="46:47">
      <c r="AT39725" s="690"/>
      <c r="AU39725" s="690"/>
    </row>
    <row r="39726" spans="46:47">
      <c r="AT39726" s="690"/>
      <c r="AU39726" s="690"/>
    </row>
    <row r="39727" spans="46:47">
      <c r="AT39727" s="690"/>
      <c r="AU39727" s="690"/>
    </row>
    <row r="39728" spans="46:47">
      <c r="AT39728" s="690"/>
      <c r="AU39728" s="690"/>
    </row>
    <row r="39729" spans="46:47">
      <c r="AT39729" s="690"/>
      <c r="AU39729" s="690"/>
    </row>
    <row r="39730" spans="46:47">
      <c r="AT39730" s="690"/>
      <c r="AU39730" s="690"/>
    </row>
    <row r="39731" spans="46:47">
      <c r="AT39731" s="690"/>
      <c r="AU39731" s="690"/>
    </row>
    <row r="39732" spans="46:47">
      <c r="AT39732" s="690"/>
      <c r="AU39732" s="690"/>
    </row>
    <row r="39733" spans="46:47">
      <c r="AT39733" s="690"/>
      <c r="AU39733" s="690"/>
    </row>
    <row r="39734" spans="46:47">
      <c r="AT39734" s="690"/>
      <c r="AU39734" s="690"/>
    </row>
    <row r="39735" spans="46:47">
      <c r="AT39735" s="690"/>
      <c r="AU39735" s="690"/>
    </row>
    <row r="39736" spans="46:47">
      <c r="AT39736" s="690"/>
      <c r="AU39736" s="690"/>
    </row>
    <row r="39737" spans="46:47">
      <c r="AT39737" s="690"/>
      <c r="AU39737" s="690"/>
    </row>
    <row r="39738" spans="46:47">
      <c r="AT39738" s="690"/>
      <c r="AU39738" s="690"/>
    </row>
    <row r="39739" spans="46:47">
      <c r="AT39739" s="690"/>
      <c r="AU39739" s="690"/>
    </row>
    <row r="39740" spans="46:47">
      <c r="AT39740" s="690"/>
      <c r="AU39740" s="690"/>
    </row>
    <row r="39741" spans="46:47">
      <c r="AT39741" s="690"/>
      <c r="AU39741" s="690"/>
    </row>
    <row r="39742" spans="46:47">
      <c r="AT39742" s="690"/>
      <c r="AU39742" s="690"/>
    </row>
    <row r="39743" spans="46:47">
      <c r="AT39743" s="690"/>
      <c r="AU39743" s="690"/>
    </row>
    <row r="39744" spans="46:47">
      <c r="AT39744" s="690"/>
      <c r="AU39744" s="690"/>
    </row>
    <row r="39745" spans="46:47">
      <c r="AT39745" s="690"/>
      <c r="AU39745" s="690"/>
    </row>
    <row r="39746" spans="46:47">
      <c r="AT39746" s="690"/>
      <c r="AU39746" s="690"/>
    </row>
    <row r="39747" spans="46:47">
      <c r="AT39747" s="690"/>
      <c r="AU39747" s="690"/>
    </row>
    <row r="39748" spans="46:47">
      <c r="AT39748" s="690"/>
      <c r="AU39748" s="690"/>
    </row>
    <row r="39749" spans="46:47">
      <c r="AT39749" s="690"/>
      <c r="AU39749" s="690"/>
    </row>
    <row r="39750" spans="46:47">
      <c r="AT39750" s="690"/>
      <c r="AU39750" s="690"/>
    </row>
    <row r="39751" spans="46:47">
      <c r="AT39751" s="690"/>
      <c r="AU39751" s="690"/>
    </row>
    <row r="39752" spans="46:47">
      <c r="AT39752" s="690"/>
      <c r="AU39752" s="690"/>
    </row>
    <row r="39753" spans="46:47">
      <c r="AT39753" s="690"/>
      <c r="AU39753" s="690"/>
    </row>
    <row r="39754" spans="46:47">
      <c r="AT39754" s="690"/>
      <c r="AU39754" s="690"/>
    </row>
    <row r="39755" spans="46:47">
      <c r="AT39755" s="690"/>
      <c r="AU39755" s="690"/>
    </row>
    <row r="39756" spans="46:47">
      <c r="AT39756" s="690"/>
      <c r="AU39756" s="690"/>
    </row>
    <row r="39757" spans="46:47">
      <c r="AT39757" s="690"/>
      <c r="AU39757" s="690"/>
    </row>
    <row r="39758" spans="46:47">
      <c r="AT39758" s="690"/>
      <c r="AU39758" s="690"/>
    </row>
    <row r="39759" spans="46:47">
      <c r="AT39759" s="690"/>
      <c r="AU39759" s="690"/>
    </row>
    <row r="39760" spans="46:47">
      <c r="AT39760" s="690"/>
      <c r="AU39760" s="690"/>
    </row>
    <row r="39761" spans="46:47">
      <c r="AT39761" s="690"/>
      <c r="AU39761" s="690"/>
    </row>
    <row r="39762" spans="46:47">
      <c r="AT39762" s="690"/>
      <c r="AU39762" s="690"/>
    </row>
    <row r="39763" spans="46:47">
      <c r="AT39763" s="690"/>
      <c r="AU39763" s="690"/>
    </row>
    <row r="39764" spans="46:47">
      <c r="AT39764" s="690"/>
      <c r="AU39764" s="690"/>
    </row>
    <row r="39765" spans="46:47">
      <c r="AT39765" s="690"/>
      <c r="AU39765" s="690"/>
    </row>
    <row r="39766" spans="46:47">
      <c r="AT39766" s="690"/>
      <c r="AU39766" s="690"/>
    </row>
    <row r="39767" spans="46:47">
      <c r="AT39767" s="690"/>
      <c r="AU39767" s="690"/>
    </row>
    <row r="39768" spans="46:47">
      <c r="AT39768" s="690"/>
      <c r="AU39768" s="690"/>
    </row>
    <row r="39769" spans="46:47">
      <c r="AT39769" s="690"/>
      <c r="AU39769" s="690"/>
    </row>
    <row r="39770" spans="46:47">
      <c r="AT39770" s="690"/>
      <c r="AU39770" s="690"/>
    </row>
    <row r="39771" spans="46:47">
      <c r="AT39771" s="690"/>
      <c r="AU39771" s="690"/>
    </row>
    <row r="39772" spans="46:47">
      <c r="AT39772" s="690"/>
      <c r="AU39772" s="690"/>
    </row>
    <row r="39773" spans="46:47">
      <c r="AT39773" s="690"/>
      <c r="AU39773" s="690"/>
    </row>
    <row r="39774" spans="46:47">
      <c r="AT39774" s="690"/>
      <c r="AU39774" s="690"/>
    </row>
    <row r="39775" spans="46:47">
      <c r="AT39775" s="690"/>
      <c r="AU39775" s="690"/>
    </row>
    <row r="39776" spans="46:47">
      <c r="AT39776" s="690"/>
      <c r="AU39776" s="690"/>
    </row>
    <row r="39777" spans="46:47">
      <c r="AT39777" s="690"/>
      <c r="AU39777" s="690"/>
    </row>
    <row r="39778" spans="46:47">
      <c r="AT39778" s="690"/>
      <c r="AU39778" s="690"/>
    </row>
    <row r="39779" spans="46:47">
      <c r="AT39779" s="690"/>
      <c r="AU39779" s="690"/>
    </row>
    <row r="39780" spans="46:47">
      <c r="AT39780" s="690"/>
      <c r="AU39780" s="690"/>
    </row>
    <row r="39781" spans="46:47">
      <c r="AT39781" s="690"/>
      <c r="AU39781" s="690"/>
    </row>
    <row r="39782" spans="46:47">
      <c r="AT39782" s="690"/>
      <c r="AU39782" s="690"/>
    </row>
    <row r="39783" spans="46:47">
      <c r="AT39783" s="690"/>
      <c r="AU39783" s="690"/>
    </row>
    <row r="39784" spans="46:47">
      <c r="AT39784" s="690"/>
      <c r="AU39784" s="690"/>
    </row>
    <row r="39785" spans="46:47">
      <c r="AT39785" s="690"/>
      <c r="AU39785" s="690"/>
    </row>
    <row r="39786" spans="46:47">
      <c r="AT39786" s="690"/>
      <c r="AU39786" s="690"/>
    </row>
    <row r="39787" spans="46:47">
      <c r="AT39787" s="690"/>
      <c r="AU39787" s="690"/>
    </row>
    <row r="39788" spans="46:47">
      <c r="AT39788" s="690"/>
      <c r="AU39788" s="690"/>
    </row>
    <row r="39789" spans="46:47">
      <c r="AT39789" s="690"/>
      <c r="AU39789" s="690"/>
    </row>
    <row r="39790" spans="46:47">
      <c r="AT39790" s="690"/>
      <c r="AU39790" s="690"/>
    </row>
    <row r="39791" spans="46:47">
      <c r="AT39791" s="690"/>
      <c r="AU39791" s="690"/>
    </row>
    <row r="39792" spans="46:47">
      <c r="AT39792" s="690"/>
      <c r="AU39792" s="690"/>
    </row>
    <row r="39793" spans="46:47">
      <c r="AT39793" s="690"/>
      <c r="AU39793" s="690"/>
    </row>
    <row r="39794" spans="46:47">
      <c r="AT39794" s="690"/>
      <c r="AU39794" s="690"/>
    </row>
    <row r="39795" spans="46:47">
      <c r="AT39795" s="690"/>
      <c r="AU39795" s="690"/>
    </row>
    <row r="39796" spans="46:47">
      <c r="AT39796" s="690"/>
      <c r="AU39796" s="690"/>
    </row>
    <row r="39797" spans="46:47">
      <c r="AT39797" s="690"/>
      <c r="AU39797" s="690"/>
    </row>
    <row r="39798" spans="46:47">
      <c r="AT39798" s="690"/>
      <c r="AU39798" s="690"/>
    </row>
    <row r="39799" spans="46:47">
      <c r="AT39799" s="690"/>
      <c r="AU39799" s="690"/>
    </row>
    <row r="39800" spans="46:47">
      <c r="AT39800" s="690"/>
      <c r="AU39800" s="690"/>
    </row>
    <row r="39801" spans="46:47">
      <c r="AT39801" s="690"/>
      <c r="AU39801" s="690"/>
    </row>
    <row r="39802" spans="46:47">
      <c r="AT39802" s="690"/>
      <c r="AU39802" s="690"/>
    </row>
    <row r="39803" spans="46:47">
      <c r="AT39803" s="690"/>
      <c r="AU39803" s="690"/>
    </row>
    <row r="39804" spans="46:47">
      <c r="AT39804" s="690"/>
      <c r="AU39804" s="690"/>
    </row>
    <row r="39805" spans="46:47">
      <c r="AT39805" s="690"/>
      <c r="AU39805" s="690"/>
    </row>
    <row r="39806" spans="46:47">
      <c r="AT39806" s="690"/>
      <c r="AU39806" s="690"/>
    </row>
    <row r="39807" spans="46:47">
      <c r="AT39807" s="690"/>
      <c r="AU39807" s="690"/>
    </row>
    <row r="39808" spans="46:47">
      <c r="AT39808" s="690"/>
      <c r="AU39808" s="690"/>
    </row>
    <row r="39809" spans="46:47">
      <c r="AT39809" s="690"/>
      <c r="AU39809" s="690"/>
    </row>
    <row r="39810" spans="46:47">
      <c r="AT39810" s="690"/>
      <c r="AU39810" s="690"/>
    </row>
    <row r="39811" spans="46:47">
      <c r="AT39811" s="690"/>
      <c r="AU39811" s="690"/>
    </row>
    <row r="39812" spans="46:47">
      <c r="AT39812" s="690"/>
      <c r="AU39812" s="690"/>
    </row>
    <row r="39813" spans="46:47">
      <c r="AT39813" s="690"/>
      <c r="AU39813" s="690"/>
    </row>
    <row r="39814" spans="46:47">
      <c r="AT39814" s="690"/>
      <c r="AU39814" s="690"/>
    </row>
    <row r="39815" spans="46:47">
      <c r="AT39815" s="690"/>
      <c r="AU39815" s="690"/>
    </row>
    <row r="39816" spans="46:47">
      <c r="AT39816" s="690"/>
      <c r="AU39816" s="690"/>
    </row>
    <row r="39817" spans="46:47">
      <c r="AT39817" s="690"/>
      <c r="AU39817" s="690"/>
    </row>
    <row r="39818" spans="46:47">
      <c r="AT39818" s="690"/>
      <c r="AU39818" s="690"/>
    </row>
    <row r="39819" spans="46:47">
      <c r="AT39819" s="690"/>
      <c r="AU39819" s="690"/>
    </row>
    <row r="39820" spans="46:47">
      <c r="AT39820" s="690"/>
      <c r="AU39820" s="690"/>
    </row>
    <row r="39821" spans="46:47">
      <c r="AT39821" s="690"/>
      <c r="AU39821" s="690"/>
    </row>
    <row r="39822" spans="46:47">
      <c r="AT39822" s="690"/>
      <c r="AU39822" s="690"/>
    </row>
    <row r="39823" spans="46:47">
      <c r="AT39823" s="690"/>
      <c r="AU39823" s="690"/>
    </row>
    <row r="39824" spans="46:47">
      <c r="AT39824" s="690"/>
      <c r="AU39824" s="690"/>
    </row>
    <row r="39825" spans="46:47">
      <c r="AT39825" s="690"/>
      <c r="AU39825" s="690"/>
    </row>
    <row r="39826" spans="46:47">
      <c r="AT39826" s="690"/>
      <c r="AU39826" s="690"/>
    </row>
    <row r="39827" spans="46:47">
      <c r="AT39827" s="690"/>
      <c r="AU39827" s="690"/>
    </row>
    <row r="39828" spans="46:47">
      <c r="AT39828" s="690"/>
      <c r="AU39828" s="690"/>
    </row>
    <row r="39829" spans="46:47">
      <c r="AT39829" s="690"/>
      <c r="AU39829" s="690"/>
    </row>
    <row r="39830" spans="46:47">
      <c r="AT39830" s="690"/>
      <c r="AU39830" s="690"/>
    </row>
    <row r="39831" spans="46:47">
      <c r="AT39831" s="690"/>
      <c r="AU39831" s="690"/>
    </row>
    <row r="39832" spans="46:47">
      <c r="AT39832" s="690"/>
      <c r="AU39832" s="690"/>
    </row>
    <row r="39833" spans="46:47">
      <c r="AT39833" s="690"/>
      <c r="AU39833" s="690"/>
    </row>
    <row r="39834" spans="46:47">
      <c r="AT39834" s="690"/>
      <c r="AU39834" s="690"/>
    </row>
    <row r="39835" spans="46:47">
      <c r="AT39835" s="690"/>
      <c r="AU39835" s="690"/>
    </row>
    <row r="39836" spans="46:47">
      <c r="AT39836" s="690"/>
      <c r="AU39836" s="690"/>
    </row>
    <row r="39837" spans="46:47">
      <c r="AT39837" s="690"/>
      <c r="AU39837" s="690"/>
    </row>
    <row r="39838" spans="46:47">
      <c r="AT39838" s="690"/>
      <c r="AU39838" s="690"/>
    </row>
    <row r="39839" spans="46:47">
      <c r="AT39839" s="690"/>
      <c r="AU39839" s="690"/>
    </row>
    <row r="39840" spans="46:47">
      <c r="AT39840" s="690"/>
      <c r="AU39840" s="690"/>
    </row>
    <row r="39841" spans="46:47">
      <c r="AT39841" s="690"/>
      <c r="AU39841" s="690"/>
    </row>
    <row r="39842" spans="46:47">
      <c r="AT39842" s="690"/>
      <c r="AU39842" s="690"/>
    </row>
    <row r="39843" spans="46:47">
      <c r="AT39843" s="690"/>
      <c r="AU39843" s="690"/>
    </row>
    <row r="39844" spans="46:47">
      <c r="AT39844" s="690"/>
      <c r="AU39844" s="690"/>
    </row>
    <row r="39845" spans="46:47">
      <c r="AT39845" s="690"/>
      <c r="AU39845" s="690"/>
    </row>
    <row r="39846" spans="46:47">
      <c r="AT39846" s="690"/>
      <c r="AU39846" s="690"/>
    </row>
    <row r="39847" spans="46:47">
      <c r="AT39847" s="690"/>
      <c r="AU39847" s="690"/>
    </row>
    <row r="39848" spans="46:47">
      <c r="AT39848" s="690"/>
      <c r="AU39848" s="690"/>
    </row>
    <row r="39849" spans="46:47">
      <c r="AT39849" s="690"/>
      <c r="AU39849" s="690"/>
    </row>
    <row r="39850" spans="46:47">
      <c r="AT39850" s="690"/>
      <c r="AU39850" s="690"/>
    </row>
    <row r="39851" spans="46:47">
      <c r="AT39851" s="690"/>
      <c r="AU39851" s="690"/>
    </row>
    <row r="39852" spans="46:47">
      <c r="AT39852" s="690"/>
      <c r="AU39852" s="690"/>
    </row>
    <row r="39853" spans="46:47">
      <c r="AT39853" s="690"/>
      <c r="AU39853" s="690"/>
    </row>
    <row r="39854" spans="46:47">
      <c r="AT39854" s="690"/>
      <c r="AU39854" s="690"/>
    </row>
    <row r="39855" spans="46:47">
      <c r="AT39855" s="690"/>
      <c r="AU39855" s="690"/>
    </row>
    <row r="39856" spans="46:47">
      <c r="AT39856" s="690"/>
      <c r="AU39856" s="690"/>
    </row>
    <row r="39857" spans="46:47">
      <c r="AT39857" s="690"/>
      <c r="AU39857" s="690"/>
    </row>
    <row r="39858" spans="46:47">
      <c r="AT39858" s="690"/>
      <c r="AU39858" s="690"/>
    </row>
    <row r="39859" spans="46:47">
      <c r="AT39859" s="690"/>
      <c r="AU39859" s="690"/>
    </row>
    <row r="39860" spans="46:47">
      <c r="AT39860" s="690"/>
      <c r="AU39860" s="690"/>
    </row>
    <row r="39861" spans="46:47">
      <c r="AT39861" s="690"/>
      <c r="AU39861" s="690"/>
    </row>
    <row r="39862" spans="46:47">
      <c r="AT39862" s="690"/>
      <c r="AU39862" s="690"/>
    </row>
    <row r="39863" spans="46:47">
      <c r="AT39863" s="690"/>
      <c r="AU39863" s="690"/>
    </row>
    <row r="39864" spans="46:47">
      <c r="AT39864" s="690"/>
      <c r="AU39864" s="690"/>
    </row>
    <row r="39865" spans="46:47">
      <c r="AT39865" s="690"/>
      <c r="AU39865" s="690"/>
    </row>
    <row r="39866" spans="46:47">
      <c r="AT39866" s="690"/>
      <c r="AU39866" s="690"/>
    </row>
    <row r="39867" spans="46:47">
      <c r="AT39867" s="690"/>
      <c r="AU39867" s="690"/>
    </row>
    <row r="39868" spans="46:47">
      <c r="AT39868" s="690"/>
      <c r="AU39868" s="690"/>
    </row>
    <row r="39869" spans="46:47">
      <c r="AT39869" s="690"/>
      <c r="AU39869" s="690"/>
    </row>
    <row r="39870" spans="46:47">
      <c r="AT39870" s="690"/>
      <c r="AU39870" s="690"/>
    </row>
    <row r="39871" spans="46:47">
      <c r="AT39871" s="690"/>
      <c r="AU39871" s="690"/>
    </row>
    <row r="39872" spans="46:47">
      <c r="AT39872" s="690"/>
      <c r="AU39872" s="690"/>
    </row>
    <row r="39873" spans="46:47">
      <c r="AT39873" s="690"/>
      <c r="AU39873" s="690"/>
    </row>
    <row r="39874" spans="46:47">
      <c r="AT39874" s="690"/>
      <c r="AU39874" s="690"/>
    </row>
    <row r="39875" spans="46:47">
      <c r="AT39875" s="690"/>
      <c r="AU39875" s="690"/>
    </row>
    <row r="39876" spans="46:47">
      <c r="AT39876" s="690"/>
      <c r="AU39876" s="690"/>
    </row>
    <row r="39877" spans="46:47">
      <c r="AT39877" s="690"/>
      <c r="AU39877" s="690"/>
    </row>
    <row r="39878" spans="46:47">
      <c r="AT39878" s="690"/>
      <c r="AU39878" s="690"/>
    </row>
    <row r="39879" spans="46:47">
      <c r="AT39879" s="690"/>
      <c r="AU39879" s="690"/>
    </row>
    <row r="39880" spans="46:47">
      <c r="AT39880" s="690"/>
      <c r="AU39880" s="690"/>
    </row>
    <row r="39881" spans="46:47">
      <c r="AT39881" s="690"/>
      <c r="AU39881" s="690"/>
    </row>
    <row r="39882" spans="46:47">
      <c r="AT39882" s="690"/>
      <c r="AU39882" s="690"/>
    </row>
    <row r="39883" spans="46:47">
      <c r="AT39883" s="690"/>
      <c r="AU39883" s="690"/>
    </row>
    <row r="39884" spans="46:47">
      <c r="AT39884" s="690"/>
      <c r="AU39884" s="690"/>
    </row>
    <row r="39885" spans="46:47">
      <c r="AT39885" s="690"/>
      <c r="AU39885" s="690"/>
    </row>
    <row r="39886" spans="46:47">
      <c r="AT39886" s="690"/>
      <c r="AU39886" s="690"/>
    </row>
    <row r="39887" spans="46:47">
      <c r="AT39887" s="690"/>
      <c r="AU39887" s="690"/>
    </row>
    <row r="39888" spans="46:47">
      <c r="AT39888" s="690"/>
      <c r="AU39888" s="690"/>
    </row>
    <row r="39889" spans="46:47">
      <c r="AT39889" s="690"/>
      <c r="AU39889" s="690"/>
    </row>
    <row r="39890" spans="46:47">
      <c r="AT39890" s="690"/>
      <c r="AU39890" s="690"/>
    </row>
    <row r="39891" spans="46:47">
      <c r="AT39891" s="690"/>
      <c r="AU39891" s="690"/>
    </row>
    <row r="39892" spans="46:47">
      <c r="AT39892" s="690"/>
      <c r="AU39892" s="690"/>
    </row>
    <row r="39893" spans="46:47">
      <c r="AT39893" s="690"/>
      <c r="AU39893" s="690"/>
    </row>
    <row r="39894" spans="46:47">
      <c r="AT39894" s="690"/>
      <c r="AU39894" s="690"/>
    </row>
    <row r="39895" spans="46:47">
      <c r="AT39895" s="690"/>
      <c r="AU39895" s="690"/>
    </row>
    <row r="39896" spans="46:47">
      <c r="AT39896" s="690"/>
      <c r="AU39896" s="690"/>
    </row>
    <row r="39897" spans="46:47">
      <c r="AT39897" s="690"/>
      <c r="AU39897" s="690"/>
    </row>
    <row r="39898" spans="46:47">
      <c r="AT39898" s="690"/>
      <c r="AU39898" s="690"/>
    </row>
    <row r="39899" spans="46:47">
      <c r="AT39899" s="690"/>
      <c r="AU39899" s="690"/>
    </row>
    <row r="39900" spans="46:47">
      <c r="AT39900" s="690"/>
      <c r="AU39900" s="690"/>
    </row>
    <row r="39901" spans="46:47">
      <c r="AT39901" s="690"/>
      <c r="AU39901" s="690"/>
    </row>
    <row r="39902" spans="46:47">
      <c r="AT39902" s="690"/>
      <c r="AU39902" s="690"/>
    </row>
    <row r="39903" spans="46:47">
      <c r="AT39903" s="690"/>
      <c r="AU39903" s="690"/>
    </row>
    <row r="39904" spans="46:47">
      <c r="AT39904" s="690"/>
      <c r="AU39904" s="690"/>
    </row>
    <row r="39905" spans="46:47">
      <c r="AT39905" s="690"/>
      <c r="AU39905" s="690"/>
    </row>
    <row r="39906" spans="46:47">
      <c r="AT39906" s="690"/>
      <c r="AU39906" s="690"/>
    </row>
    <row r="39907" spans="46:47">
      <c r="AT39907" s="690"/>
      <c r="AU39907" s="690"/>
    </row>
    <row r="39908" spans="46:47">
      <c r="AT39908" s="690"/>
      <c r="AU39908" s="690"/>
    </row>
    <row r="39909" spans="46:47">
      <c r="AT39909" s="690"/>
      <c r="AU39909" s="690"/>
    </row>
    <row r="39910" spans="46:47">
      <c r="AT39910" s="690"/>
      <c r="AU39910" s="690"/>
    </row>
    <row r="39911" spans="46:47">
      <c r="AT39911" s="690"/>
      <c r="AU39911" s="690"/>
    </row>
    <row r="39912" spans="46:47">
      <c r="AT39912" s="690"/>
      <c r="AU39912" s="690"/>
    </row>
    <row r="39913" spans="46:47">
      <c r="AT39913" s="690"/>
      <c r="AU39913" s="690"/>
    </row>
    <row r="39914" spans="46:47">
      <c r="AT39914" s="690"/>
      <c r="AU39914" s="690"/>
    </row>
    <row r="39915" spans="46:47">
      <c r="AT39915" s="690"/>
      <c r="AU39915" s="690"/>
    </row>
    <row r="39916" spans="46:47">
      <c r="AT39916" s="690"/>
      <c r="AU39916" s="690"/>
    </row>
    <row r="39917" spans="46:47">
      <c r="AT39917" s="690"/>
      <c r="AU39917" s="690"/>
    </row>
    <row r="39918" spans="46:47">
      <c r="AT39918" s="690"/>
      <c r="AU39918" s="690"/>
    </row>
    <row r="39919" spans="46:47">
      <c r="AT39919" s="690"/>
      <c r="AU39919" s="690"/>
    </row>
    <row r="39920" spans="46:47">
      <c r="AT39920" s="690"/>
      <c r="AU39920" s="690"/>
    </row>
    <row r="39921" spans="46:47">
      <c r="AT39921" s="690"/>
      <c r="AU39921" s="690"/>
    </row>
    <row r="39922" spans="46:47">
      <c r="AT39922" s="690"/>
      <c r="AU39922" s="690"/>
    </row>
    <row r="39923" spans="46:47">
      <c r="AT39923" s="690"/>
      <c r="AU39923" s="690"/>
    </row>
    <row r="39924" spans="46:47">
      <c r="AT39924" s="690"/>
      <c r="AU39924" s="690"/>
    </row>
    <row r="39925" spans="46:47">
      <c r="AT39925" s="690"/>
      <c r="AU39925" s="690"/>
    </row>
    <row r="39926" spans="46:47">
      <c r="AT39926" s="690"/>
      <c r="AU39926" s="690"/>
    </row>
    <row r="39927" spans="46:47">
      <c r="AT39927" s="690"/>
      <c r="AU39927" s="690"/>
    </row>
    <row r="39928" spans="46:47">
      <c r="AT39928" s="690"/>
      <c r="AU39928" s="690"/>
    </row>
    <row r="39929" spans="46:47">
      <c r="AT39929" s="690"/>
      <c r="AU39929" s="690"/>
    </row>
    <row r="39930" spans="46:47">
      <c r="AT39930" s="690"/>
      <c r="AU39930" s="690"/>
    </row>
    <row r="39931" spans="46:47">
      <c r="AT39931" s="690"/>
      <c r="AU39931" s="690"/>
    </row>
    <row r="39932" spans="46:47">
      <c r="AT39932" s="690"/>
      <c r="AU39932" s="690"/>
    </row>
    <row r="39933" spans="46:47">
      <c r="AT39933" s="690"/>
      <c r="AU39933" s="690"/>
    </row>
    <row r="39934" spans="46:47">
      <c r="AT39934" s="690"/>
      <c r="AU39934" s="690"/>
    </row>
    <row r="39935" spans="46:47">
      <c r="AT39935" s="690"/>
      <c r="AU39935" s="690"/>
    </row>
    <row r="39936" spans="46:47">
      <c r="AT39936" s="690"/>
      <c r="AU39936" s="690"/>
    </row>
    <row r="39937" spans="46:47">
      <c r="AT39937" s="690"/>
      <c r="AU39937" s="690"/>
    </row>
    <row r="39938" spans="46:47">
      <c r="AT39938" s="690"/>
      <c r="AU39938" s="690"/>
    </row>
    <row r="39939" spans="46:47">
      <c r="AT39939" s="690"/>
      <c r="AU39939" s="690"/>
    </row>
    <row r="39940" spans="46:47">
      <c r="AT39940" s="690"/>
      <c r="AU39940" s="690"/>
    </row>
    <row r="39941" spans="46:47">
      <c r="AT39941" s="690"/>
      <c r="AU39941" s="690"/>
    </row>
    <row r="39942" spans="46:47">
      <c r="AT39942" s="690"/>
      <c r="AU39942" s="690"/>
    </row>
    <row r="39943" spans="46:47">
      <c r="AT39943" s="690"/>
      <c r="AU39943" s="690"/>
    </row>
    <row r="39944" spans="46:47">
      <c r="AT39944" s="690"/>
      <c r="AU39944" s="690"/>
    </row>
    <row r="39945" spans="46:47">
      <c r="AT39945" s="690"/>
      <c r="AU39945" s="690"/>
    </row>
    <row r="39946" spans="46:47">
      <c r="AT39946" s="690"/>
      <c r="AU39946" s="690"/>
    </row>
    <row r="39947" spans="46:47">
      <c r="AT39947" s="690"/>
      <c r="AU39947" s="690"/>
    </row>
    <row r="39948" spans="46:47">
      <c r="AT39948" s="690"/>
      <c r="AU39948" s="690"/>
    </row>
    <row r="39949" spans="46:47">
      <c r="AT39949" s="690"/>
      <c r="AU39949" s="690"/>
    </row>
    <row r="39950" spans="46:47">
      <c r="AT39950" s="690"/>
      <c r="AU39950" s="690"/>
    </row>
    <row r="39951" spans="46:47">
      <c r="AT39951" s="690"/>
      <c r="AU39951" s="690"/>
    </row>
    <row r="39952" spans="46:47">
      <c r="AT39952" s="690"/>
      <c r="AU39952" s="690"/>
    </row>
    <row r="39953" spans="46:47">
      <c r="AT39953" s="690"/>
      <c r="AU39953" s="690"/>
    </row>
    <row r="39954" spans="46:47">
      <c r="AT39954" s="690"/>
      <c r="AU39954" s="690"/>
    </row>
    <row r="39955" spans="46:47">
      <c r="AT39955" s="690"/>
      <c r="AU39955" s="690"/>
    </row>
    <row r="39956" spans="46:47">
      <c r="AT39956" s="690"/>
      <c r="AU39956" s="690"/>
    </row>
    <row r="39957" spans="46:47">
      <c r="AT39957" s="690"/>
      <c r="AU39957" s="690"/>
    </row>
    <row r="39958" spans="46:47">
      <c r="AT39958" s="690"/>
      <c r="AU39958" s="690"/>
    </row>
    <row r="39959" spans="46:47">
      <c r="AT39959" s="690"/>
      <c r="AU39959" s="690"/>
    </row>
    <row r="39960" spans="46:47">
      <c r="AT39960" s="690"/>
      <c r="AU39960" s="690"/>
    </row>
    <row r="39961" spans="46:47">
      <c r="AT39961" s="690"/>
      <c r="AU39961" s="690"/>
    </row>
    <row r="39962" spans="46:47">
      <c r="AT39962" s="690"/>
      <c r="AU39962" s="690"/>
    </row>
    <row r="39963" spans="46:47">
      <c r="AT39963" s="690"/>
      <c r="AU39963" s="690"/>
    </row>
    <row r="39964" spans="46:47">
      <c r="AT39964" s="690"/>
      <c r="AU39964" s="690"/>
    </row>
    <row r="39965" spans="46:47">
      <c r="AT39965" s="690"/>
      <c r="AU39965" s="690"/>
    </row>
    <row r="39966" spans="46:47">
      <c r="AT39966" s="690"/>
      <c r="AU39966" s="690"/>
    </row>
    <row r="39967" spans="46:47">
      <c r="AT39967" s="690"/>
      <c r="AU39967" s="690"/>
    </row>
    <row r="39968" spans="46:47">
      <c r="AT39968" s="690"/>
      <c r="AU39968" s="690"/>
    </row>
    <row r="39969" spans="46:47">
      <c r="AT39969" s="690"/>
      <c r="AU39969" s="690"/>
    </row>
    <row r="39970" spans="46:47">
      <c r="AT39970" s="690"/>
      <c r="AU39970" s="690"/>
    </row>
    <row r="39971" spans="46:47">
      <c r="AT39971" s="690"/>
      <c r="AU39971" s="690"/>
    </row>
    <row r="39972" spans="46:47">
      <c r="AT39972" s="690"/>
      <c r="AU39972" s="690"/>
    </row>
    <row r="39973" spans="46:47">
      <c r="AT39973" s="690"/>
      <c r="AU39973" s="690"/>
    </row>
    <row r="39974" spans="46:47">
      <c r="AT39974" s="690"/>
      <c r="AU39974" s="690"/>
    </row>
    <row r="39975" spans="46:47">
      <c r="AT39975" s="690"/>
      <c r="AU39975" s="690"/>
    </row>
    <row r="39976" spans="46:47">
      <c r="AT39976" s="690"/>
      <c r="AU39976" s="690"/>
    </row>
    <row r="39977" spans="46:47">
      <c r="AT39977" s="690"/>
      <c r="AU39977" s="690"/>
    </row>
    <row r="39978" spans="46:47">
      <c r="AT39978" s="690"/>
      <c r="AU39978" s="690"/>
    </row>
    <row r="39979" spans="46:47">
      <c r="AT39979" s="690"/>
      <c r="AU39979" s="690"/>
    </row>
    <row r="39980" spans="46:47">
      <c r="AT39980" s="690"/>
      <c r="AU39980" s="690"/>
    </row>
    <row r="39981" spans="46:47">
      <c r="AT39981" s="690"/>
      <c r="AU39981" s="690"/>
    </row>
    <row r="39982" spans="46:47">
      <c r="AT39982" s="690"/>
      <c r="AU39982" s="690"/>
    </row>
    <row r="39983" spans="46:47">
      <c r="AT39983" s="690"/>
      <c r="AU39983" s="690"/>
    </row>
    <row r="39984" spans="46:47">
      <c r="AT39984" s="690"/>
      <c r="AU39984" s="690"/>
    </row>
    <row r="39985" spans="46:47">
      <c r="AT39985" s="690"/>
      <c r="AU39985" s="690"/>
    </row>
    <row r="39986" spans="46:47">
      <c r="AT39986" s="690"/>
      <c r="AU39986" s="690"/>
    </row>
    <row r="39987" spans="46:47">
      <c r="AT39987" s="690"/>
      <c r="AU39987" s="690"/>
    </row>
    <row r="39988" spans="46:47">
      <c r="AT39988" s="690"/>
      <c r="AU39988" s="690"/>
    </row>
    <row r="39989" spans="46:47">
      <c r="AT39989" s="690"/>
      <c r="AU39989" s="690"/>
    </row>
    <row r="39990" spans="46:47">
      <c r="AT39990" s="690"/>
      <c r="AU39990" s="690"/>
    </row>
    <row r="39991" spans="46:47">
      <c r="AT39991" s="690"/>
      <c r="AU39991" s="690"/>
    </row>
    <row r="39992" spans="46:47">
      <c r="AT39992" s="690"/>
      <c r="AU39992" s="690"/>
    </row>
    <row r="39993" spans="46:47">
      <c r="AT39993" s="690"/>
      <c r="AU39993" s="690"/>
    </row>
    <row r="39994" spans="46:47">
      <c r="AT39994" s="690"/>
      <c r="AU39994" s="690"/>
    </row>
    <row r="39995" spans="46:47">
      <c r="AT39995" s="690"/>
      <c r="AU39995" s="690"/>
    </row>
    <row r="39996" spans="46:47">
      <c r="AT39996" s="690"/>
      <c r="AU39996" s="690"/>
    </row>
    <row r="39997" spans="46:47">
      <c r="AT39997" s="690"/>
      <c r="AU39997" s="690"/>
    </row>
    <row r="39998" spans="46:47">
      <c r="AT39998" s="690"/>
      <c r="AU39998" s="690"/>
    </row>
    <row r="39999" spans="46:47">
      <c r="AT39999" s="690"/>
      <c r="AU39999" s="690"/>
    </row>
    <row r="40000" spans="46:47">
      <c r="AT40000" s="690"/>
      <c r="AU40000" s="690"/>
    </row>
    <row r="40001" spans="46:47">
      <c r="AT40001" s="690"/>
      <c r="AU40001" s="690"/>
    </row>
    <row r="40002" spans="46:47">
      <c r="AT40002" s="690"/>
      <c r="AU40002" s="690"/>
    </row>
    <row r="40003" spans="46:47">
      <c r="AT40003" s="690"/>
      <c r="AU40003" s="690"/>
    </row>
    <row r="40004" spans="46:47">
      <c r="AT40004" s="690"/>
      <c r="AU40004" s="690"/>
    </row>
    <row r="40005" spans="46:47">
      <c r="AT40005" s="690"/>
      <c r="AU40005" s="690"/>
    </row>
    <row r="40006" spans="46:47">
      <c r="AT40006" s="690"/>
      <c r="AU40006" s="690"/>
    </row>
    <row r="40007" spans="46:47">
      <c r="AT40007" s="690"/>
      <c r="AU40007" s="690"/>
    </row>
    <row r="40008" spans="46:47">
      <c r="AT40008" s="690"/>
      <c r="AU40008" s="690"/>
    </row>
    <row r="40009" spans="46:47">
      <c r="AT40009" s="690"/>
      <c r="AU40009" s="690"/>
    </row>
    <row r="40010" spans="46:47">
      <c r="AT40010" s="690"/>
      <c r="AU40010" s="690"/>
    </row>
    <row r="40011" spans="46:47">
      <c r="AT40011" s="690"/>
      <c r="AU40011" s="690"/>
    </row>
    <row r="40012" spans="46:47">
      <c r="AT40012" s="690"/>
      <c r="AU40012" s="690"/>
    </row>
    <row r="40013" spans="46:47">
      <c r="AT40013" s="690"/>
      <c r="AU40013" s="690"/>
    </row>
    <row r="40014" spans="46:47">
      <c r="AT40014" s="690"/>
      <c r="AU40014" s="690"/>
    </row>
    <row r="40015" spans="46:47">
      <c r="AT40015" s="690"/>
      <c r="AU40015" s="690"/>
    </row>
    <row r="40016" spans="46:47">
      <c r="AT40016" s="690"/>
      <c r="AU40016" s="690"/>
    </row>
    <row r="40017" spans="46:47">
      <c r="AT40017" s="690"/>
      <c r="AU40017" s="690"/>
    </row>
    <row r="40018" spans="46:47">
      <c r="AT40018" s="690"/>
      <c r="AU40018" s="690"/>
    </row>
    <row r="40019" spans="46:47">
      <c r="AT40019" s="690"/>
      <c r="AU40019" s="690"/>
    </row>
    <row r="40020" spans="46:47">
      <c r="AT40020" s="690"/>
      <c r="AU40020" s="690"/>
    </row>
    <row r="40021" spans="46:47">
      <c r="AT40021" s="690"/>
      <c r="AU40021" s="690"/>
    </row>
    <row r="40022" spans="46:47">
      <c r="AT40022" s="690"/>
      <c r="AU40022" s="690"/>
    </row>
    <row r="40023" spans="46:47">
      <c r="AT40023" s="690"/>
      <c r="AU40023" s="690"/>
    </row>
    <row r="40024" spans="46:47">
      <c r="AT40024" s="690"/>
      <c r="AU40024" s="690"/>
    </row>
    <row r="40025" spans="46:47">
      <c r="AT40025" s="690"/>
      <c r="AU40025" s="690"/>
    </row>
    <row r="40026" spans="46:47">
      <c r="AT40026" s="690"/>
      <c r="AU40026" s="690"/>
    </row>
    <row r="40027" spans="46:47">
      <c r="AT40027" s="690"/>
      <c r="AU40027" s="690"/>
    </row>
    <row r="40028" spans="46:47">
      <c r="AT40028" s="690"/>
      <c r="AU40028" s="690"/>
    </row>
    <row r="40029" spans="46:47">
      <c r="AT40029" s="690"/>
      <c r="AU40029" s="690"/>
    </row>
    <row r="40030" spans="46:47">
      <c r="AT40030" s="690"/>
      <c r="AU40030" s="690"/>
    </row>
    <row r="40031" spans="46:47">
      <c r="AT40031" s="690"/>
      <c r="AU40031" s="690"/>
    </row>
    <row r="40032" spans="46:47">
      <c r="AT40032" s="690"/>
      <c r="AU40032" s="690"/>
    </row>
    <row r="40033" spans="46:47">
      <c r="AT40033" s="690"/>
      <c r="AU40033" s="690"/>
    </row>
    <row r="40034" spans="46:47">
      <c r="AT40034" s="690"/>
      <c r="AU40034" s="690"/>
    </row>
    <row r="40035" spans="46:47">
      <c r="AT40035" s="690"/>
      <c r="AU40035" s="690"/>
    </row>
    <row r="40036" spans="46:47">
      <c r="AT40036" s="690"/>
      <c r="AU40036" s="690"/>
    </row>
    <row r="40037" spans="46:47">
      <c r="AT40037" s="690"/>
      <c r="AU40037" s="690"/>
    </row>
    <row r="40038" spans="46:47">
      <c r="AT40038" s="690"/>
      <c r="AU40038" s="690"/>
    </row>
    <row r="40039" spans="46:47">
      <c r="AT40039" s="690"/>
      <c r="AU40039" s="690"/>
    </row>
    <row r="40040" spans="46:47">
      <c r="AT40040" s="690"/>
      <c r="AU40040" s="690"/>
    </row>
    <row r="40041" spans="46:47">
      <c r="AT40041" s="690"/>
      <c r="AU40041" s="690"/>
    </row>
    <row r="40042" spans="46:47">
      <c r="AT40042" s="690"/>
      <c r="AU40042" s="690"/>
    </row>
    <row r="40043" spans="46:47">
      <c r="AT40043" s="690"/>
      <c r="AU40043" s="690"/>
    </row>
    <row r="40044" spans="46:47">
      <c r="AT40044" s="690"/>
      <c r="AU40044" s="690"/>
    </row>
    <row r="40045" spans="46:47">
      <c r="AT40045" s="690"/>
      <c r="AU40045" s="690"/>
    </row>
    <row r="40046" spans="46:47">
      <c r="AT40046" s="690"/>
      <c r="AU40046" s="690"/>
    </row>
    <row r="40047" spans="46:47">
      <c r="AT40047" s="690"/>
      <c r="AU40047" s="690"/>
    </row>
    <row r="40048" spans="46:47">
      <c r="AT40048" s="690"/>
      <c r="AU40048" s="690"/>
    </row>
    <row r="40049" spans="46:47">
      <c r="AT40049" s="690"/>
      <c r="AU40049" s="690"/>
    </row>
    <row r="40050" spans="46:47">
      <c r="AT40050" s="690"/>
      <c r="AU40050" s="690"/>
    </row>
    <row r="40051" spans="46:47">
      <c r="AT40051" s="690"/>
      <c r="AU40051" s="690"/>
    </row>
    <row r="40052" spans="46:47">
      <c r="AT40052" s="690"/>
      <c r="AU40052" s="690"/>
    </row>
    <row r="40053" spans="46:47">
      <c r="AT40053" s="690"/>
      <c r="AU40053" s="690"/>
    </row>
    <row r="40054" spans="46:47">
      <c r="AT40054" s="690"/>
      <c r="AU40054" s="690"/>
    </row>
    <row r="40055" spans="46:47">
      <c r="AT40055" s="690"/>
      <c r="AU40055" s="690"/>
    </row>
    <row r="40056" spans="46:47">
      <c r="AT40056" s="690"/>
      <c r="AU40056" s="690"/>
    </row>
    <row r="40057" spans="46:47">
      <c r="AT40057" s="690"/>
      <c r="AU40057" s="690"/>
    </row>
    <row r="40058" spans="46:47">
      <c r="AT40058" s="690"/>
      <c r="AU40058" s="690"/>
    </row>
    <row r="40059" spans="46:47">
      <c r="AT40059" s="690"/>
      <c r="AU40059" s="690"/>
    </row>
    <row r="40060" spans="46:47">
      <c r="AT40060" s="690"/>
      <c r="AU40060" s="690"/>
    </row>
    <row r="40061" spans="46:47">
      <c r="AT40061" s="690"/>
      <c r="AU40061" s="690"/>
    </row>
    <row r="40062" spans="46:47">
      <c r="AT40062" s="690"/>
      <c r="AU40062" s="690"/>
    </row>
    <row r="40063" spans="46:47">
      <c r="AT40063" s="690"/>
      <c r="AU40063" s="690"/>
    </row>
    <row r="40064" spans="46:47">
      <c r="AT40064" s="690"/>
      <c r="AU40064" s="690"/>
    </row>
    <row r="40065" spans="46:47">
      <c r="AT40065" s="690"/>
      <c r="AU40065" s="690"/>
    </row>
    <row r="40066" spans="46:47">
      <c r="AT40066" s="690"/>
      <c r="AU40066" s="690"/>
    </row>
    <row r="40067" spans="46:47">
      <c r="AT40067" s="690"/>
      <c r="AU40067" s="690"/>
    </row>
    <row r="40068" spans="46:47">
      <c r="AT40068" s="690"/>
      <c r="AU40068" s="690"/>
    </row>
    <row r="40069" spans="46:47">
      <c r="AT40069" s="690"/>
      <c r="AU40069" s="690"/>
    </row>
    <row r="40070" spans="46:47">
      <c r="AT40070" s="690"/>
      <c r="AU40070" s="690"/>
    </row>
    <row r="40071" spans="46:47">
      <c r="AT40071" s="690"/>
      <c r="AU40071" s="690"/>
    </row>
    <row r="40072" spans="46:47">
      <c r="AT40072" s="690"/>
      <c r="AU40072" s="690"/>
    </row>
    <row r="40073" spans="46:47">
      <c r="AT40073" s="690"/>
      <c r="AU40073" s="690"/>
    </row>
    <row r="40074" spans="46:47">
      <c r="AT40074" s="690"/>
      <c r="AU40074" s="690"/>
    </row>
    <row r="40075" spans="46:47">
      <c r="AT40075" s="690"/>
      <c r="AU40075" s="690"/>
    </row>
    <row r="40076" spans="46:47">
      <c r="AT40076" s="690"/>
      <c r="AU40076" s="690"/>
    </row>
    <row r="40077" spans="46:47">
      <c r="AT40077" s="690"/>
      <c r="AU40077" s="690"/>
    </row>
    <row r="40078" spans="46:47">
      <c r="AT40078" s="690"/>
      <c r="AU40078" s="690"/>
    </row>
    <row r="40079" spans="46:47">
      <c r="AT40079" s="690"/>
      <c r="AU40079" s="690"/>
    </row>
    <row r="40080" spans="46:47">
      <c r="AT40080" s="690"/>
      <c r="AU40080" s="690"/>
    </row>
    <row r="40081" spans="46:47">
      <c r="AT40081" s="690"/>
      <c r="AU40081" s="690"/>
    </row>
    <row r="40082" spans="46:47">
      <c r="AT40082" s="690"/>
      <c r="AU40082" s="690"/>
    </row>
    <row r="40083" spans="46:47">
      <c r="AT40083" s="690"/>
      <c r="AU40083" s="690"/>
    </row>
    <row r="40084" spans="46:47">
      <c r="AT40084" s="690"/>
      <c r="AU40084" s="690"/>
    </row>
    <row r="40085" spans="46:47">
      <c r="AT40085" s="690"/>
      <c r="AU40085" s="690"/>
    </row>
    <row r="40086" spans="46:47">
      <c r="AT40086" s="690"/>
      <c r="AU40086" s="690"/>
    </row>
    <row r="40087" spans="46:47">
      <c r="AT40087" s="690"/>
      <c r="AU40087" s="690"/>
    </row>
    <row r="40088" spans="46:47">
      <c r="AT40088" s="690"/>
      <c r="AU40088" s="690"/>
    </row>
    <row r="40089" spans="46:47">
      <c r="AT40089" s="690"/>
      <c r="AU40089" s="690"/>
    </row>
    <row r="40090" spans="46:47">
      <c r="AT40090" s="690"/>
      <c r="AU40090" s="690"/>
    </row>
    <row r="40091" spans="46:47">
      <c r="AT40091" s="690"/>
      <c r="AU40091" s="690"/>
    </row>
    <row r="40092" spans="46:47">
      <c r="AT40092" s="690"/>
      <c r="AU40092" s="690"/>
    </row>
    <row r="40093" spans="46:47">
      <c r="AT40093" s="690"/>
      <c r="AU40093" s="690"/>
    </row>
    <row r="40094" spans="46:47">
      <c r="AT40094" s="690"/>
      <c r="AU40094" s="690"/>
    </row>
    <row r="40095" spans="46:47">
      <c r="AT40095" s="690"/>
      <c r="AU40095" s="690"/>
    </row>
    <row r="40096" spans="46:47">
      <c r="AT40096" s="690"/>
      <c r="AU40096" s="690"/>
    </row>
    <row r="40097" spans="46:47">
      <c r="AT40097" s="690"/>
      <c r="AU40097" s="690"/>
    </row>
    <row r="40098" spans="46:47">
      <c r="AT40098" s="690"/>
      <c r="AU40098" s="690"/>
    </row>
    <row r="40099" spans="46:47">
      <c r="AT40099" s="690"/>
      <c r="AU40099" s="690"/>
    </row>
    <row r="40100" spans="46:47">
      <c r="AT40100" s="690"/>
      <c r="AU40100" s="690"/>
    </row>
    <row r="40101" spans="46:47">
      <c r="AT40101" s="690"/>
      <c r="AU40101" s="690"/>
    </row>
    <row r="40102" spans="46:47">
      <c r="AT40102" s="690"/>
      <c r="AU40102" s="690"/>
    </row>
    <row r="40103" spans="46:47">
      <c r="AT40103" s="690"/>
      <c r="AU40103" s="690"/>
    </row>
    <row r="40104" spans="46:47">
      <c r="AT40104" s="690"/>
      <c r="AU40104" s="690"/>
    </row>
    <row r="40105" spans="46:47">
      <c r="AT40105" s="690"/>
      <c r="AU40105" s="690"/>
    </row>
    <row r="40106" spans="46:47">
      <c r="AT40106" s="690"/>
      <c r="AU40106" s="690"/>
    </row>
    <row r="40107" spans="46:47">
      <c r="AT40107" s="690"/>
      <c r="AU40107" s="690"/>
    </row>
    <row r="40108" spans="46:47">
      <c r="AT40108" s="690"/>
      <c r="AU40108" s="690"/>
    </row>
    <row r="40109" spans="46:47">
      <c r="AT40109" s="690"/>
      <c r="AU40109" s="690"/>
    </row>
    <row r="40110" spans="46:47">
      <c r="AT40110" s="690"/>
      <c r="AU40110" s="690"/>
    </row>
    <row r="40111" spans="46:47">
      <c r="AT40111" s="690"/>
      <c r="AU40111" s="690"/>
    </row>
    <row r="40112" spans="46:47">
      <c r="AT40112" s="690"/>
      <c r="AU40112" s="690"/>
    </row>
    <row r="40113" spans="46:47">
      <c r="AT40113" s="690"/>
      <c r="AU40113" s="690"/>
    </row>
    <row r="40114" spans="46:47">
      <c r="AT40114" s="690"/>
      <c r="AU40114" s="690"/>
    </row>
    <row r="40115" spans="46:47">
      <c r="AT40115" s="690"/>
      <c r="AU40115" s="690"/>
    </row>
    <row r="40116" spans="46:47">
      <c r="AT40116" s="690"/>
      <c r="AU40116" s="690"/>
    </row>
    <row r="40117" spans="46:47">
      <c r="AT40117" s="690"/>
      <c r="AU40117" s="690"/>
    </row>
    <row r="40118" spans="46:47">
      <c r="AT40118" s="690"/>
      <c r="AU40118" s="690"/>
    </row>
    <row r="40119" spans="46:47">
      <c r="AT40119" s="690"/>
      <c r="AU40119" s="690"/>
    </row>
    <row r="40120" spans="46:47">
      <c r="AT40120" s="690"/>
      <c r="AU40120" s="690"/>
    </row>
    <row r="40121" spans="46:47">
      <c r="AT40121" s="690"/>
      <c r="AU40121" s="690"/>
    </row>
    <row r="40122" spans="46:47">
      <c r="AT40122" s="690"/>
      <c r="AU40122" s="690"/>
    </row>
    <row r="40123" spans="46:47">
      <c r="AT40123" s="690"/>
      <c r="AU40123" s="690"/>
    </row>
    <row r="40124" spans="46:47">
      <c r="AT40124" s="690"/>
      <c r="AU40124" s="690"/>
    </row>
    <row r="40125" spans="46:47">
      <c r="AT40125" s="690"/>
      <c r="AU40125" s="690"/>
    </row>
    <row r="40126" spans="46:47">
      <c r="AT40126" s="690"/>
      <c r="AU40126" s="690"/>
    </row>
    <row r="40127" spans="46:47">
      <c r="AT40127" s="690"/>
      <c r="AU40127" s="690"/>
    </row>
    <row r="40128" spans="46:47">
      <c r="AT40128" s="690"/>
      <c r="AU40128" s="690"/>
    </row>
    <row r="40129" spans="46:47">
      <c r="AT40129" s="690"/>
      <c r="AU40129" s="690"/>
    </row>
    <row r="40130" spans="46:47">
      <c r="AT40130" s="690"/>
      <c r="AU40130" s="690"/>
    </row>
    <row r="40131" spans="46:47">
      <c r="AT40131" s="690"/>
      <c r="AU40131" s="690"/>
    </row>
    <row r="40132" spans="46:47">
      <c r="AT40132" s="690"/>
      <c r="AU40132" s="690"/>
    </row>
    <row r="40133" spans="46:47">
      <c r="AT40133" s="690"/>
      <c r="AU40133" s="690"/>
    </row>
    <row r="40134" spans="46:47">
      <c r="AT40134" s="690"/>
      <c r="AU40134" s="690"/>
    </row>
    <row r="40135" spans="46:47">
      <c r="AT40135" s="690"/>
      <c r="AU40135" s="690"/>
    </row>
    <row r="40136" spans="46:47">
      <c r="AT40136" s="690"/>
      <c r="AU40136" s="690"/>
    </row>
    <row r="40137" spans="46:47">
      <c r="AT40137" s="690"/>
      <c r="AU40137" s="690"/>
    </row>
    <row r="40138" spans="46:47">
      <c r="AT40138" s="690"/>
      <c r="AU40138" s="690"/>
    </row>
    <row r="40139" spans="46:47">
      <c r="AT40139" s="690"/>
      <c r="AU40139" s="690"/>
    </row>
    <row r="40140" spans="46:47">
      <c r="AT40140" s="690"/>
      <c r="AU40140" s="690"/>
    </row>
    <row r="40141" spans="46:47">
      <c r="AT40141" s="690"/>
      <c r="AU40141" s="690"/>
    </row>
    <row r="40142" spans="46:47">
      <c r="AT40142" s="690"/>
      <c r="AU40142" s="690"/>
    </row>
    <row r="40143" spans="46:47">
      <c r="AT40143" s="690"/>
      <c r="AU40143" s="690"/>
    </row>
    <row r="40144" spans="46:47">
      <c r="AT40144" s="690"/>
      <c r="AU40144" s="690"/>
    </row>
    <row r="40145" spans="46:47">
      <c r="AT40145" s="690"/>
      <c r="AU40145" s="690"/>
    </row>
    <row r="40146" spans="46:47">
      <c r="AT40146" s="690"/>
      <c r="AU40146" s="690"/>
    </row>
    <row r="40147" spans="46:47">
      <c r="AT40147" s="690"/>
      <c r="AU40147" s="690"/>
    </row>
    <row r="40148" spans="46:47">
      <c r="AT40148" s="690"/>
      <c r="AU40148" s="690"/>
    </row>
    <row r="40149" spans="46:47">
      <c r="AT40149" s="690"/>
      <c r="AU40149" s="690"/>
    </row>
    <row r="40150" spans="46:47">
      <c r="AT40150" s="690"/>
      <c r="AU40150" s="690"/>
    </row>
    <row r="40151" spans="46:47">
      <c r="AT40151" s="690"/>
      <c r="AU40151" s="690"/>
    </row>
    <row r="40152" spans="46:47">
      <c r="AT40152" s="690"/>
      <c r="AU40152" s="690"/>
    </row>
    <row r="40153" spans="46:47">
      <c r="AT40153" s="690"/>
      <c r="AU40153" s="690"/>
    </row>
    <row r="40154" spans="46:47">
      <c r="AT40154" s="690"/>
      <c r="AU40154" s="690"/>
    </row>
    <row r="40155" spans="46:47">
      <c r="AT40155" s="690"/>
      <c r="AU40155" s="690"/>
    </row>
    <row r="40156" spans="46:47">
      <c r="AT40156" s="690"/>
      <c r="AU40156" s="690"/>
    </row>
    <row r="40157" spans="46:47">
      <c r="AT40157" s="690"/>
      <c r="AU40157" s="690"/>
    </row>
    <row r="40158" spans="46:47">
      <c r="AT40158" s="690"/>
      <c r="AU40158" s="690"/>
    </row>
    <row r="40159" spans="46:47">
      <c r="AT40159" s="690"/>
      <c r="AU40159" s="690"/>
    </row>
    <row r="40160" spans="46:47">
      <c r="AT40160" s="690"/>
      <c r="AU40160" s="690"/>
    </row>
    <row r="40161" spans="46:47">
      <c r="AT40161" s="690"/>
      <c r="AU40161" s="690"/>
    </row>
    <row r="40162" spans="46:47">
      <c r="AT40162" s="690"/>
      <c r="AU40162" s="690"/>
    </row>
    <row r="40163" spans="46:47">
      <c r="AT40163" s="690"/>
      <c r="AU40163" s="690"/>
    </row>
    <row r="40164" spans="46:47">
      <c r="AT40164" s="690"/>
      <c r="AU40164" s="690"/>
    </row>
    <row r="40165" spans="46:47">
      <c r="AT40165" s="690"/>
      <c r="AU40165" s="690"/>
    </row>
    <row r="40166" spans="46:47">
      <c r="AT40166" s="690"/>
      <c r="AU40166" s="690"/>
    </row>
    <row r="40167" spans="46:47">
      <c r="AT40167" s="690"/>
      <c r="AU40167" s="690"/>
    </row>
    <row r="40168" spans="46:47">
      <c r="AT40168" s="690"/>
      <c r="AU40168" s="690"/>
    </row>
    <row r="40169" spans="46:47">
      <c r="AT40169" s="690"/>
      <c r="AU40169" s="690"/>
    </row>
    <row r="40170" spans="46:47">
      <c r="AT40170" s="690"/>
      <c r="AU40170" s="690"/>
    </row>
    <row r="40171" spans="46:47">
      <c r="AT40171" s="690"/>
      <c r="AU40171" s="690"/>
    </row>
    <row r="40172" spans="46:47">
      <c r="AT40172" s="690"/>
      <c r="AU40172" s="690"/>
    </row>
    <row r="40173" spans="46:47">
      <c r="AT40173" s="690"/>
      <c r="AU40173" s="690"/>
    </row>
    <row r="40174" spans="46:47">
      <c r="AT40174" s="690"/>
      <c r="AU40174" s="690"/>
    </row>
    <row r="40175" spans="46:47">
      <c r="AT40175" s="690"/>
      <c r="AU40175" s="690"/>
    </row>
    <row r="40176" spans="46:47">
      <c r="AT40176" s="690"/>
      <c r="AU40176" s="690"/>
    </row>
    <row r="40177" spans="46:47">
      <c r="AT40177" s="690"/>
      <c r="AU40177" s="690"/>
    </row>
    <row r="40178" spans="46:47">
      <c r="AT40178" s="690"/>
      <c r="AU40178" s="690"/>
    </row>
    <row r="40179" spans="46:47">
      <c r="AT40179" s="690"/>
      <c r="AU40179" s="690"/>
    </row>
    <row r="40180" spans="46:47">
      <c r="AT40180" s="690"/>
      <c r="AU40180" s="690"/>
    </row>
    <row r="40181" spans="46:47">
      <c r="AT40181" s="690"/>
      <c r="AU40181" s="690"/>
    </row>
    <row r="40182" spans="46:47">
      <c r="AT40182" s="690"/>
      <c r="AU40182" s="690"/>
    </row>
    <row r="40183" spans="46:47">
      <c r="AT40183" s="690"/>
      <c r="AU40183" s="690"/>
    </row>
    <row r="40184" spans="46:47">
      <c r="AT40184" s="690"/>
      <c r="AU40184" s="690"/>
    </row>
    <row r="40185" spans="46:47">
      <c r="AT40185" s="690"/>
      <c r="AU40185" s="690"/>
    </row>
    <row r="40186" spans="46:47">
      <c r="AT40186" s="690"/>
      <c r="AU40186" s="690"/>
    </row>
    <row r="40187" spans="46:47">
      <c r="AT40187" s="690"/>
      <c r="AU40187" s="690"/>
    </row>
    <row r="40188" spans="46:47">
      <c r="AT40188" s="690"/>
      <c r="AU40188" s="690"/>
    </row>
    <row r="40189" spans="46:47">
      <c r="AT40189" s="690"/>
      <c r="AU40189" s="690"/>
    </row>
    <row r="40190" spans="46:47">
      <c r="AT40190" s="690"/>
      <c r="AU40190" s="690"/>
    </row>
    <row r="40191" spans="46:47">
      <c r="AT40191" s="690"/>
      <c r="AU40191" s="690"/>
    </row>
    <row r="40192" spans="46:47">
      <c r="AT40192" s="690"/>
      <c r="AU40192" s="690"/>
    </row>
    <row r="40193" spans="46:47">
      <c r="AT40193" s="690"/>
      <c r="AU40193" s="690"/>
    </row>
    <row r="40194" spans="46:47">
      <c r="AT40194" s="690"/>
      <c r="AU40194" s="690"/>
    </row>
    <row r="40195" spans="46:47">
      <c r="AT40195" s="690"/>
      <c r="AU40195" s="690"/>
    </row>
    <row r="40196" spans="46:47">
      <c r="AT40196" s="690"/>
      <c r="AU40196" s="690"/>
    </row>
    <row r="40197" spans="46:47">
      <c r="AT40197" s="690"/>
      <c r="AU40197" s="690"/>
    </row>
    <row r="40198" spans="46:47">
      <c r="AT40198" s="690"/>
      <c r="AU40198" s="690"/>
    </row>
    <row r="40199" spans="46:47">
      <c r="AT40199" s="690"/>
      <c r="AU40199" s="690"/>
    </row>
    <row r="40200" spans="46:47">
      <c r="AT40200" s="690"/>
      <c r="AU40200" s="690"/>
    </row>
    <row r="40201" spans="46:47">
      <c r="AT40201" s="690"/>
      <c r="AU40201" s="690"/>
    </row>
    <row r="40202" spans="46:47">
      <c r="AT40202" s="690"/>
      <c r="AU40202" s="690"/>
    </row>
    <row r="40203" spans="46:47">
      <c r="AT40203" s="690"/>
      <c r="AU40203" s="690"/>
    </row>
    <row r="40204" spans="46:47">
      <c r="AT40204" s="690"/>
      <c r="AU40204" s="690"/>
    </row>
    <row r="40205" spans="46:47">
      <c r="AT40205" s="690"/>
      <c r="AU40205" s="690"/>
    </row>
    <row r="40206" spans="46:47">
      <c r="AT40206" s="690"/>
      <c r="AU40206" s="690"/>
    </row>
    <row r="40207" spans="46:47">
      <c r="AT40207" s="690"/>
      <c r="AU40207" s="690"/>
    </row>
    <row r="40208" spans="46:47">
      <c r="AT40208" s="690"/>
      <c r="AU40208" s="690"/>
    </row>
    <row r="40209" spans="46:47">
      <c r="AT40209" s="690"/>
      <c r="AU40209" s="690"/>
    </row>
    <row r="40210" spans="46:47">
      <c r="AT40210" s="690"/>
      <c r="AU40210" s="690"/>
    </row>
    <row r="40211" spans="46:47">
      <c r="AT40211" s="690"/>
      <c r="AU40211" s="690"/>
    </row>
    <row r="40212" spans="46:47">
      <c r="AT40212" s="690"/>
      <c r="AU40212" s="690"/>
    </row>
    <row r="40213" spans="46:47">
      <c r="AT40213" s="690"/>
      <c r="AU40213" s="690"/>
    </row>
    <row r="40214" spans="46:47">
      <c r="AT40214" s="690"/>
      <c r="AU40214" s="690"/>
    </row>
    <row r="40215" spans="46:47">
      <c r="AT40215" s="690"/>
      <c r="AU40215" s="690"/>
    </row>
    <row r="40216" spans="46:47">
      <c r="AT40216" s="690"/>
      <c r="AU40216" s="690"/>
    </row>
    <row r="40217" spans="46:47">
      <c r="AT40217" s="690"/>
      <c r="AU40217" s="690"/>
    </row>
    <row r="40218" spans="46:47">
      <c r="AT40218" s="690"/>
      <c r="AU40218" s="690"/>
    </row>
    <row r="40219" spans="46:47">
      <c r="AT40219" s="690"/>
      <c r="AU40219" s="690"/>
    </row>
    <row r="40220" spans="46:47">
      <c r="AT40220" s="690"/>
      <c r="AU40220" s="690"/>
    </row>
    <row r="40221" spans="46:47">
      <c r="AT40221" s="690"/>
      <c r="AU40221" s="690"/>
    </row>
    <row r="40222" spans="46:47">
      <c r="AT40222" s="690"/>
      <c r="AU40222" s="690"/>
    </row>
    <row r="40223" spans="46:47">
      <c r="AT40223" s="690"/>
      <c r="AU40223" s="690"/>
    </row>
    <row r="40224" spans="46:47">
      <c r="AT40224" s="690"/>
      <c r="AU40224" s="690"/>
    </row>
    <row r="40225" spans="46:47">
      <c r="AT40225" s="690"/>
      <c r="AU40225" s="690"/>
    </row>
    <row r="40226" spans="46:47">
      <c r="AT40226" s="690"/>
      <c r="AU40226" s="690"/>
    </row>
    <row r="40227" spans="46:47">
      <c r="AT40227" s="690"/>
      <c r="AU40227" s="690"/>
    </row>
    <row r="40228" spans="46:47">
      <c r="AT40228" s="690"/>
      <c r="AU40228" s="690"/>
    </row>
    <row r="40229" spans="46:47">
      <c r="AT40229" s="690"/>
      <c r="AU40229" s="690"/>
    </row>
    <row r="40230" spans="46:47">
      <c r="AT40230" s="690"/>
      <c r="AU40230" s="690"/>
    </row>
    <row r="40231" spans="46:47">
      <c r="AT40231" s="690"/>
      <c r="AU40231" s="690"/>
    </row>
    <row r="40232" spans="46:47">
      <c r="AT40232" s="690"/>
      <c r="AU40232" s="690"/>
    </row>
    <row r="40233" spans="46:47">
      <c r="AT40233" s="690"/>
      <c r="AU40233" s="690"/>
    </row>
    <row r="40234" spans="46:47">
      <c r="AT40234" s="690"/>
      <c r="AU40234" s="690"/>
    </row>
    <row r="40235" spans="46:47">
      <c r="AT40235" s="690"/>
      <c r="AU40235" s="690"/>
    </row>
    <row r="40236" spans="46:47">
      <c r="AT40236" s="690"/>
      <c r="AU40236" s="690"/>
    </row>
    <row r="40237" spans="46:47">
      <c r="AT40237" s="690"/>
      <c r="AU40237" s="690"/>
    </row>
    <row r="40238" spans="46:47">
      <c r="AT40238" s="690"/>
      <c r="AU40238" s="690"/>
    </row>
    <row r="40239" spans="46:47">
      <c r="AT40239" s="690"/>
      <c r="AU40239" s="690"/>
    </row>
    <row r="40240" spans="46:47">
      <c r="AT40240" s="690"/>
      <c r="AU40240" s="690"/>
    </row>
    <row r="40241" spans="46:47">
      <c r="AT40241" s="690"/>
      <c r="AU40241" s="690"/>
    </row>
    <row r="40242" spans="46:47">
      <c r="AT40242" s="690"/>
      <c r="AU40242" s="690"/>
    </row>
    <row r="40243" spans="46:47">
      <c r="AT40243" s="690"/>
      <c r="AU40243" s="690"/>
    </row>
    <row r="40244" spans="46:47">
      <c r="AT40244" s="690"/>
      <c r="AU40244" s="690"/>
    </row>
    <row r="40245" spans="46:47">
      <c r="AT40245" s="690"/>
      <c r="AU40245" s="690"/>
    </row>
    <row r="40246" spans="46:47">
      <c r="AT40246" s="690"/>
      <c r="AU40246" s="690"/>
    </row>
    <row r="40247" spans="46:47">
      <c r="AT40247" s="690"/>
      <c r="AU40247" s="690"/>
    </row>
    <row r="40248" spans="46:47">
      <c r="AT40248" s="690"/>
      <c r="AU40248" s="690"/>
    </row>
    <row r="40249" spans="46:47">
      <c r="AT40249" s="690"/>
      <c r="AU40249" s="690"/>
    </row>
    <row r="40250" spans="46:47">
      <c r="AT40250" s="690"/>
      <c r="AU40250" s="690"/>
    </row>
    <row r="40251" spans="46:47">
      <c r="AT40251" s="690"/>
      <c r="AU40251" s="690"/>
    </row>
    <row r="40252" spans="46:47">
      <c r="AT40252" s="690"/>
      <c r="AU40252" s="690"/>
    </row>
    <row r="40253" spans="46:47">
      <c r="AT40253" s="690"/>
      <c r="AU40253" s="690"/>
    </row>
    <row r="40254" spans="46:47">
      <c r="AT40254" s="690"/>
      <c r="AU40254" s="690"/>
    </row>
    <row r="40255" spans="46:47">
      <c r="AT40255" s="690"/>
      <c r="AU40255" s="690"/>
    </row>
    <row r="40256" spans="46:47">
      <c r="AT40256" s="690"/>
      <c r="AU40256" s="690"/>
    </row>
    <row r="40257" spans="46:47">
      <c r="AT40257" s="690"/>
      <c r="AU40257" s="690"/>
    </row>
    <row r="40258" spans="46:47">
      <c r="AT40258" s="690"/>
      <c r="AU40258" s="690"/>
    </row>
    <row r="40259" spans="46:47">
      <c r="AT40259" s="690"/>
      <c r="AU40259" s="690"/>
    </row>
    <row r="40260" spans="46:47">
      <c r="AT40260" s="690"/>
      <c r="AU40260" s="690"/>
    </row>
    <row r="40261" spans="46:47">
      <c r="AT40261" s="690"/>
      <c r="AU40261" s="690"/>
    </row>
    <row r="40262" spans="46:47">
      <c r="AT40262" s="690"/>
      <c r="AU40262" s="690"/>
    </row>
    <row r="40263" spans="46:47">
      <c r="AT40263" s="690"/>
      <c r="AU40263" s="690"/>
    </row>
    <row r="40264" spans="46:47">
      <c r="AT40264" s="690"/>
      <c r="AU40264" s="690"/>
    </row>
    <row r="40265" spans="46:47">
      <c r="AT40265" s="690"/>
      <c r="AU40265" s="690"/>
    </row>
    <row r="40266" spans="46:47">
      <c r="AT40266" s="690"/>
      <c r="AU40266" s="690"/>
    </row>
    <row r="40267" spans="46:47">
      <c r="AT40267" s="690"/>
      <c r="AU40267" s="690"/>
    </row>
    <row r="40268" spans="46:47">
      <c r="AT40268" s="690"/>
      <c r="AU40268" s="690"/>
    </row>
    <row r="40269" spans="46:47">
      <c r="AT40269" s="690"/>
      <c r="AU40269" s="690"/>
    </row>
    <row r="40270" spans="46:47">
      <c r="AT40270" s="690"/>
      <c r="AU40270" s="690"/>
    </row>
    <row r="40271" spans="46:47">
      <c r="AT40271" s="690"/>
      <c r="AU40271" s="690"/>
    </row>
    <row r="40272" spans="46:47">
      <c r="AT40272" s="690"/>
      <c r="AU40272" s="690"/>
    </row>
    <row r="40273" spans="46:47">
      <c r="AT40273" s="690"/>
      <c r="AU40273" s="690"/>
    </row>
    <row r="40274" spans="46:47">
      <c r="AT40274" s="690"/>
      <c r="AU40274" s="690"/>
    </row>
    <row r="40275" spans="46:47">
      <c r="AT40275" s="690"/>
      <c r="AU40275" s="690"/>
    </row>
    <row r="40276" spans="46:47">
      <c r="AT40276" s="690"/>
      <c r="AU40276" s="690"/>
    </row>
    <row r="40277" spans="46:47">
      <c r="AT40277" s="690"/>
      <c r="AU40277" s="690"/>
    </row>
    <row r="40278" spans="46:47">
      <c r="AT40278" s="690"/>
      <c r="AU40278" s="690"/>
    </row>
    <row r="40279" spans="46:47">
      <c r="AT40279" s="690"/>
      <c r="AU40279" s="690"/>
    </row>
    <row r="40280" spans="46:47">
      <c r="AT40280" s="690"/>
      <c r="AU40280" s="690"/>
    </row>
    <row r="40281" spans="46:47">
      <c r="AT40281" s="690"/>
      <c r="AU40281" s="690"/>
    </row>
    <row r="40282" spans="46:47">
      <c r="AT40282" s="690"/>
      <c r="AU40282" s="690"/>
    </row>
    <row r="40283" spans="46:47">
      <c r="AT40283" s="690"/>
      <c r="AU40283" s="690"/>
    </row>
    <row r="40284" spans="46:47">
      <c r="AT40284" s="690"/>
      <c r="AU40284" s="690"/>
    </row>
    <row r="40285" spans="46:47">
      <c r="AT40285" s="690"/>
      <c r="AU40285" s="690"/>
    </row>
    <row r="40286" spans="46:47">
      <c r="AT40286" s="690"/>
      <c r="AU40286" s="690"/>
    </row>
    <row r="40287" spans="46:47">
      <c r="AT40287" s="690"/>
      <c r="AU40287" s="690"/>
    </row>
    <row r="40288" spans="46:47">
      <c r="AT40288" s="690"/>
      <c r="AU40288" s="690"/>
    </row>
    <row r="40289" spans="46:47">
      <c r="AT40289" s="690"/>
      <c r="AU40289" s="690"/>
    </row>
    <row r="40290" spans="46:47">
      <c r="AT40290" s="690"/>
      <c r="AU40290" s="690"/>
    </row>
    <row r="40291" spans="46:47">
      <c r="AT40291" s="690"/>
      <c r="AU40291" s="690"/>
    </row>
    <row r="40292" spans="46:47">
      <c r="AT40292" s="690"/>
      <c r="AU40292" s="690"/>
    </row>
    <row r="40293" spans="46:47">
      <c r="AT40293" s="690"/>
      <c r="AU40293" s="690"/>
    </row>
    <row r="40294" spans="46:47">
      <c r="AT40294" s="690"/>
      <c r="AU40294" s="690"/>
    </row>
    <row r="40295" spans="46:47">
      <c r="AT40295" s="690"/>
      <c r="AU40295" s="690"/>
    </row>
    <row r="40296" spans="46:47">
      <c r="AT40296" s="690"/>
      <c r="AU40296" s="690"/>
    </row>
    <row r="40297" spans="46:47">
      <c r="AT40297" s="690"/>
      <c r="AU40297" s="690"/>
    </row>
    <row r="40298" spans="46:47">
      <c r="AT40298" s="690"/>
      <c r="AU40298" s="690"/>
    </row>
    <row r="40299" spans="46:47">
      <c r="AT40299" s="690"/>
      <c r="AU40299" s="690"/>
    </row>
    <row r="40300" spans="46:47">
      <c r="AT40300" s="690"/>
      <c r="AU40300" s="690"/>
    </row>
    <row r="40301" spans="46:47">
      <c r="AT40301" s="690"/>
      <c r="AU40301" s="690"/>
    </row>
    <row r="40302" spans="46:47">
      <c r="AT40302" s="690"/>
      <c r="AU40302" s="690"/>
    </row>
    <row r="40303" spans="46:47">
      <c r="AT40303" s="690"/>
      <c r="AU40303" s="690"/>
    </row>
    <row r="40304" spans="46:47">
      <c r="AT40304" s="690"/>
      <c r="AU40304" s="690"/>
    </row>
    <row r="40305" spans="46:47">
      <c r="AT40305" s="690"/>
      <c r="AU40305" s="690"/>
    </row>
    <row r="40306" spans="46:47">
      <c r="AT40306" s="690"/>
      <c r="AU40306" s="690"/>
    </row>
    <row r="40307" spans="46:47">
      <c r="AT40307" s="690"/>
      <c r="AU40307" s="690"/>
    </row>
    <row r="40308" spans="46:47">
      <c r="AT40308" s="690"/>
      <c r="AU40308" s="690"/>
    </row>
    <row r="40309" spans="46:47">
      <c r="AT40309" s="690"/>
      <c r="AU40309" s="690"/>
    </row>
    <row r="40310" spans="46:47">
      <c r="AT40310" s="690"/>
      <c r="AU40310" s="690"/>
    </row>
    <row r="40311" spans="46:47">
      <c r="AT40311" s="690"/>
      <c r="AU40311" s="690"/>
    </row>
    <row r="40312" spans="46:47">
      <c r="AT40312" s="690"/>
      <c r="AU40312" s="690"/>
    </row>
    <row r="40313" spans="46:47">
      <c r="AT40313" s="690"/>
      <c r="AU40313" s="690"/>
    </row>
    <row r="40314" spans="46:47">
      <c r="AT40314" s="690"/>
      <c r="AU40314" s="690"/>
    </row>
    <row r="40315" spans="46:47">
      <c r="AT40315" s="690"/>
      <c r="AU40315" s="690"/>
    </row>
    <row r="40316" spans="46:47">
      <c r="AT40316" s="690"/>
      <c r="AU40316" s="690"/>
    </row>
    <row r="40317" spans="46:47">
      <c r="AT40317" s="690"/>
      <c r="AU40317" s="690"/>
    </row>
    <row r="40318" spans="46:47">
      <c r="AT40318" s="690"/>
      <c r="AU40318" s="690"/>
    </row>
    <row r="40319" spans="46:47">
      <c r="AT40319" s="690"/>
      <c r="AU40319" s="690"/>
    </row>
    <row r="40320" spans="46:47">
      <c r="AT40320" s="690"/>
      <c r="AU40320" s="690"/>
    </row>
    <row r="40321" spans="46:47">
      <c r="AT40321" s="690"/>
      <c r="AU40321" s="690"/>
    </row>
    <row r="40322" spans="46:47">
      <c r="AT40322" s="690"/>
      <c r="AU40322" s="690"/>
    </row>
    <row r="40323" spans="46:47">
      <c r="AT40323" s="690"/>
      <c r="AU40323" s="690"/>
    </row>
    <row r="40324" spans="46:47">
      <c r="AT40324" s="690"/>
      <c r="AU40324" s="690"/>
    </row>
    <row r="40325" spans="46:47">
      <c r="AT40325" s="690"/>
      <c r="AU40325" s="690"/>
    </row>
    <row r="40326" spans="46:47">
      <c r="AT40326" s="690"/>
      <c r="AU40326" s="690"/>
    </row>
    <row r="40327" spans="46:47">
      <c r="AT40327" s="690"/>
      <c r="AU40327" s="690"/>
    </row>
    <row r="40328" spans="46:47">
      <c r="AT40328" s="690"/>
      <c r="AU40328" s="690"/>
    </row>
    <row r="40329" spans="46:47">
      <c r="AT40329" s="690"/>
      <c r="AU40329" s="690"/>
    </row>
    <row r="40330" spans="46:47">
      <c r="AT40330" s="690"/>
      <c r="AU40330" s="690"/>
    </row>
    <row r="40331" spans="46:47">
      <c r="AT40331" s="690"/>
      <c r="AU40331" s="690"/>
    </row>
    <row r="40332" spans="46:47">
      <c r="AT40332" s="690"/>
      <c r="AU40332" s="690"/>
    </row>
    <row r="40333" spans="46:47">
      <c r="AT40333" s="690"/>
      <c r="AU40333" s="690"/>
    </row>
    <row r="40334" spans="46:47">
      <c r="AT40334" s="690"/>
      <c r="AU40334" s="690"/>
    </row>
    <row r="40335" spans="46:47">
      <c r="AT40335" s="690"/>
      <c r="AU40335" s="690"/>
    </row>
    <row r="40336" spans="46:47">
      <c r="AT40336" s="690"/>
      <c r="AU40336" s="690"/>
    </row>
    <row r="40337" spans="46:47">
      <c r="AT40337" s="690"/>
      <c r="AU40337" s="690"/>
    </row>
    <row r="40338" spans="46:47">
      <c r="AT40338" s="690"/>
      <c r="AU40338" s="690"/>
    </row>
    <row r="40339" spans="46:47">
      <c r="AT40339" s="690"/>
      <c r="AU40339" s="690"/>
    </row>
    <row r="40340" spans="46:47">
      <c r="AT40340" s="690"/>
      <c r="AU40340" s="690"/>
    </row>
    <row r="40341" spans="46:47">
      <c r="AT40341" s="690"/>
      <c r="AU40341" s="690"/>
    </row>
    <row r="40342" spans="46:47">
      <c r="AT40342" s="690"/>
      <c r="AU40342" s="690"/>
    </row>
    <row r="40343" spans="46:47">
      <c r="AT40343" s="690"/>
      <c r="AU40343" s="690"/>
    </row>
    <row r="40344" spans="46:47">
      <c r="AT40344" s="690"/>
      <c r="AU40344" s="690"/>
    </row>
    <row r="40345" spans="46:47">
      <c r="AT40345" s="690"/>
      <c r="AU40345" s="690"/>
    </row>
    <row r="40346" spans="46:47">
      <c r="AT40346" s="690"/>
      <c r="AU40346" s="690"/>
    </row>
    <row r="40347" spans="46:47">
      <c r="AT40347" s="690"/>
      <c r="AU40347" s="690"/>
    </row>
    <row r="40348" spans="46:47">
      <c r="AT40348" s="690"/>
      <c r="AU40348" s="690"/>
    </row>
    <row r="40349" spans="46:47">
      <c r="AT40349" s="690"/>
      <c r="AU40349" s="690"/>
    </row>
    <row r="40350" spans="46:47">
      <c r="AT40350" s="690"/>
      <c r="AU40350" s="690"/>
    </row>
    <row r="40351" spans="46:47">
      <c r="AT40351" s="690"/>
      <c r="AU40351" s="690"/>
    </row>
    <row r="40352" spans="46:47">
      <c r="AT40352" s="690"/>
      <c r="AU40352" s="690"/>
    </row>
    <row r="40353" spans="46:47">
      <c r="AT40353" s="690"/>
      <c r="AU40353" s="690"/>
    </row>
    <row r="40354" spans="46:47">
      <c r="AT40354" s="690"/>
      <c r="AU40354" s="690"/>
    </row>
    <row r="40355" spans="46:47">
      <c r="AT40355" s="690"/>
      <c r="AU40355" s="690"/>
    </row>
    <row r="40356" spans="46:47">
      <c r="AT40356" s="690"/>
      <c r="AU40356" s="690"/>
    </row>
    <row r="40357" spans="46:47">
      <c r="AT40357" s="690"/>
      <c r="AU40357" s="690"/>
    </row>
    <row r="40358" spans="46:47">
      <c r="AT40358" s="690"/>
      <c r="AU40358" s="690"/>
    </row>
    <row r="40359" spans="46:47">
      <c r="AT40359" s="690"/>
      <c r="AU40359" s="690"/>
    </row>
    <row r="40360" spans="46:47">
      <c r="AT40360" s="690"/>
      <c r="AU40360" s="690"/>
    </row>
    <row r="40361" spans="46:47">
      <c r="AT40361" s="690"/>
      <c r="AU40361" s="690"/>
    </row>
    <row r="40362" spans="46:47">
      <c r="AT40362" s="690"/>
      <c r="AU40362" s="690"/>
    </row>
    <row r="40363" spans="46:47">
      <c r="AT40363" s="690"/>
      <c r="AU40363" s="690"/>
    </row>
    <row r="40364" spans="46:47">
      <c r="AT40364" s="690"/>
      <c r="AU40364" s="690"/>
    </row>
    <row r="40365" spans="46:47">
      <c r="AT40365" s="690"/>
      <c r="AU40365" s="690"/>
    </row>
    <row r="40366" spans="46:47">
      <c r="AT40366" s="690"/>
      <c r="AU40366" s="690"/>
    </row>
    <row r="40367" spans="46:47">
      <c r="AT40367" s="690"/>
      <c r="AU40367" s="690"/>
    </row>
    <row r="40368" spans="46:47">
      <c r="AT40368" s="690"/>
      <c r="AU40368" s="690"/>
    </row>
    <row r="40369" spans="46:47">
      <c r="AT40369" s="690"/>
      <c r="AU40369" s="690"/>
    </row>
    <row r="40370" spans="46:47">
      <c r="AT40370" s="690"/>
      <c r="AU40370" s="690"/>
    </row>
    <row r="40371" spans="46:47">
      <c r="AT40371" s="690"/>
      <c r="AU40371" s="690"/>
    </row>
    <row r="40372" spans="46:47">
      <c r="AT40372" s="690"/>
      <c r="AU40372" s="690"/>
    </row>
    <row r="40373" spans="46:47">
      <c r="AT40373" s="690"/>
      <c r="AU40373" s="690"/>
    </row>
    <row r="40374" spans="46:47">
      <c r="AT40374" s="690"/>
      <c r="AU40374" s="690"/>
    </row>
    <row r="40375" spans="46:47">
      <c r="AT40375" s="690"/>
      <c r="AU40375" s="690"/>
    </row>
    <row r="40376" spans="46:47">
      <c r="AT40376" s="690"/>
      <c r="AU40376" s="690"/>
    </row>
    <row r="40377" spans="46:47">
      <c r="AT40377" s="690"/>
      <c r="AU40377" s="690"/>
    </row>
    <row r="40378" spans="46:47">
      <c r="AT40378" s="690"/>
      <c r="AU40378" s="690"/>
    </row>
    <row r="40379" spans="46:47">
      <c r="AT40379" s="690"/>
      <c r="AU40379" s="690"/>
    </row>
    <row r="40380" spans="46:47">
      <c r="AT40380" s="690"/>
      <c r="AU40380" s="690"/>
    </row>
    <row r="40381" spans="46:47">
      <c r="AT40381" s="690"/>
      <c r="AU40381" s="690"/>
    </row>
    <row r="40382" spans="46:47">
      <c r="AT40382" s="690"/>
      <c r="AU40382" s="690"/>
    </row>
    <row r="40383" spans="46:47">
      <c r="AT40383" s="690"/>
      <c r="AU40383" s="690"/>
    </row>
    <row r="40384" spans="46:47">
      <c r="AT40384" s="690"/>
      <c r="AU40384" s="690"/>
    </row>
    <row r="40385" spans="46:47">
      <c r="AT40385" s="690"/>
      <c r="AU40385" s="690"/>
    </row>
    <row r="40386" spans="46:47">
      <c r="AT40386" s="690"/>
      <c r="AU40386" s="690"/>
    </row>
    <row r="40387" spans="46:47">
      <c r="AT40387" s="690"/>
      <c r="AU40387" s="690"/>
    </row>
    <row r="40388" spans="46:47">
      <c r="AT40388" s="690"/>
      <c r="AU40388" s="690"/>
    </row>
    <row r="40389" spans="46:47">
      <c r="AT40389" s="690"/>
      <c r="AU40389" s="690"/>
    </row>
    <row r="40390" spans="46:47">
      <c r="AT40390" s="690"/>
      <c r="AU40390" s="690"/>
    </row>
    <row r="40391" spans="46:47">
      <c r="AT40391" s="690"/>
      <c r="AU40391" s="690"/>
    </row>
    <row r="40392" spans="46:47">
      <c r="AT40392" s="690"/>
      <c r="AU40392" s="690"/>
    </row>
    <row r="40393" spans="46:47">
      <c r="AT40393" s="690"/>
      <c r="AU40393" s="690"/>
    </row>
    <row r="40394" spans="46:47">
      <c r="AT40394" s="690"/>
      <c r="AU40394" s="690"/>
    </row>
    <row r="40395" spans="46:47">
      <c r="AT40395" s="690"/>
      <c r="AU40395" s="690"/>
    </row>
    <row r="40396" spans="46:47">
      <c r="AT40396" s="690"/>
      <c r="AU40396" s="690"/>
    </row>
    <row r="40397" spans="46:47">
      <c r="AT40397" s="690"/>
      <c r="AU40397" s="690"/>
    </row>
    <row r="40398" spans="46:47">
      <c r="AT40398" s="690"/>
      <c r="AU40398" s="690"/>
    </row>
    <row r="40399" spans="46:47">
      <c r="AT40399" s="690"/>
      <c r="AU40399" s="690"/>
    </row>
    <row r="40400" spans="46:47">
      <c r="AT40400" s="690"/>
      <c r="AU40400" s="690"/>
    </row>
    <row r="40401" spans="46:47">
      <c r="AT40401" s="690"/>
      <c r="AU40401" s="690"/>
    </row>
    <row r="40402" spans="46:47">
      <c r="AT40402" s="690"/>
      <c r="AU40402" s="690"/>
    </row>
    <row r="40403" spans="46:47">
      <c r="AT40403" s="690"/>
      <c r="AU40403" s="690"/>
    </row>
    <row r="40404" spans="46:47">
      <c r="AT40404" s="690"/>
      <c r="AU40404" s="690"/>
    </row>
    <row r="40405" spans="46:47">
      <c r="AT40405" s="690"/>
      <c r="AU40405" s="690"/>
    </row>
    <row r="40406" spans="46:47">
      <c r="AT40406" s="690"/>
      <c r="AU40406" s="690"/>
    </row>
    <row r="40407" spans="46:47">
      <c r="AT40407" s="690"/>
      <c r="AU40407" s="690"/>
    </row>
    <row r="40408" spans="46:47">
      <c r="AT40408" s="690"/>
      <c r="AU40408" s="690"/>
    </row>
    <row r="40409" spans="46:47">
      <c r="AT40409" s="690"/>
      <c r="AU40409" s="690"/>
    </row>
    <row r="40410" spans="46:47">
      <c r="AT40410" s="690"/>
      <c r="AU40410" s="690"/>
    </row>
    <row r="40411" spans="46:47">
      <c r="AT40411" s="690"/>
      <c r="AU40411" s="690"/>
    </row>
    <row r="40412" spans="46:47">
      <c r="AT40412" s="690"/>
      <c r="AU40412" s="690"/>
    </row>
    <row r="40413" spans="46:47">
      <c r="AT40413" s="690"/>
      <c r="AU40413" s="690"/>
    </row>
    <row r="40414" spans="46:47">
      <c r="AT40414" s="690"/>
      <c r="AU40414" s="690"/>
    </row>
    <row r="40415" spans="46:47">
      <c r="AT40415" s="690"/>
      <c r="AU40415" s="690"/>
    </row>
    <row r="40416" spans="46:47">
      <c r="AT40416" s="690"/>
      <c r="AU40416" s="690"/>
    </row>
    <row r="40417" spans="46:47">
      <c r="AT40417" s="690"/>
      <c r="AU40417" s="690"/>
    </row>
    <row r="40418" spans="46:47">
      <c r="AT40418" s="690"/>
      <c r="AU40418" s="690"/>
    </row>
    <row r="40419" spans="46:47">
      <c r="AT40419" s="690"/>
      <c r="AU40419" s="690"/>
    </row>
    <row r="40420" spans="46:47">
      <c r="AT40420" s="690"/>
      <c r="AU40420" s="690"/>
    </row>
    <row r="40421" spans="46:47">
      <c r="AT40421" s="690"/>
      <c r="AU40421" s="690"/>
    </row>
    <row r="40422" spans="46:47">
      <c r="AT40422" s="690"/>
      <c r="AU40422" s="690"/>
    </row>
    <row r="40423" spans="46:47">
      <c r="AT40423" s="690"/>
      <c r="AU40423" s="690"/>
    </row>
    <row r="40424" spans="46:47">
      <c r="AT40424" s="690"/>
      <c r="AU40424" s="690"/>
    </row>
    <row r="40425" spans="46:47">
      <c r="AT40425" s="690"/>
      <c r="AU40425" s="690"/>
    </row>
    <row r="40426" spans="46:47">
      <c r="AT40426" s="690"/>
      <c r="AU40426" s="690"/>
    </row>
    <row r="40427" spans="46:47">
      <c r="AT40427" s="690"/>
      <c r="AU40427" s="690"/>
    </row>
    <row r="40428" spans="46:47">
      <c r="AT40428" s="690"/>
      <c r="AU40428" s="690"/>
    </row>
    <row r="40429" spans="46:47">
      <c r="AT40429" s="690"/>
      <c r="AU40429" s="690"/>
    </row>
    <row r="40430" spans="46:47">
      <c r="AT40430" s="690"/>
      <c r="AU40430" s="690"/>
    </row>
    <row r="40431" spans="46:47">
      <c r="AT40431" s="690"/>
      <c r="AU40431" s="690"/>
    </row>
    <row r="40432" spans="46:47">
      <c r="AT40432" s="690"/>
      <c r="AU40432" s="690"/>
    </row>
    <row r="40433" spans="46:47">
      <c r="AT40433" s="690"/>
      <c r="AU40433" s="690"/>
    </row>
    <row r="40434" spans="46:47">
      <c r="AT40434" s="690"/>
      <c r="AU40434" s="690"/>
    </row>
    <row r="40435" spans="46:47">
      <c r="AT40435" s="690"/>
      <c r="AU40435" s="690"/>
    </row>
    <row r="40436" spans="46:47">
      <c r="AT40436" s="690"/>
      <c r="AU40436" s="690"/>
    </row>
    <row r="40437" spans="46:47">
      <c r="AT40437" s="690"/>
      <c r="AU40437" s="690"/>
    </row>
    <row r="40438" spans="46:47">
      <c r="AT40438" s="690"/>
      <c r="AU40438" s="690"/>
    </row>
    <row r="40439" spans="46:47">
      <c r="AT40439" s="690"/>
      <c r="AU40439" s="690"/>
    </row>
    <row r="40440" spans="46:47">
      <c r="AT40440" s="690"/>
      <c r="AU40440" s="690"/>
    </row>
    <row r="40441" spans="46:47">
      <c r="AT40441" s="690"/>
      <c r="AU40441" s="690"/>
    </row>
    <row r="40442" spans="46:47">
      <c r="AT40442" s="690"/>
      <c r="AU40442" s="690"/>
    </row>
    <row r="40443" spans="46:47">
      <c r="AT40443" s="690"/>
      <c r="AU40443" s="690"/>
    </row>
    <row r="40444" spans="46:47">
      <c r="AT40444" s="690"/>
      <c r="AU40444" s="690"/>
    </row>
    <row r="40445" spans="46:47">
      <c r="AT40445" s="690"/>
      <c r="AU40445" s="690"/>
    </row>
    <row r="40446" spans="46:47">
      <c r="AT40446" s="690"/>
      <c r="AU40446" s="690"/>
    </row>
    <row r="40447" spans="46:47">
      <c r="AT40447" s="690"/>
      <c r="AU40447" s="690"/>
    </row>
    <row r="40448" spans="46:47">
      <c r="AT40448" s="690"/>
      <c r="AU40448" s="690"/>
    </row>
    <row r="40449" spans="46:47">
      <c r="AT40449" s="690"/>
      <c r="AU40449" s="690"/>
    </row>
    <row r="40450" spans="46:47">
      <c r="AT40450" s="690"/>
      <c r="AU40450" s="690"/>
    </row>
    <row r="40451" spans="46:47">
      <c r="AT40451" s="690"/>
      <c r="AU40451" s="690"/>
    </row>
    <row r="40452" spans="46:47">
      <c r="AT40452" s="690"/>
      <c r="AU40452" s="690"/>
    </row>
    <row r="40453" spans="46:47">
      <c r="AT40453" s="690"/>
      <c r="AU40453" s="690"/>
    </row>
    <row r="40454" spans="46:47">
      <c r="AT40454" s="690"/>
      <c r="AU40454" s="690"/>
    </row>
    <row r="40455" spans="46:47">
      <c r="AT40455" s="690"/>
      <c r="AU40455" s="690"/>
    </row>
    <row r="40456" spans="46:47">
      <c r="AT40456" s="690"/>
      <c r="AU40456" s="690"/>
    </row>
    <row r="40457" spans="46:47">
      <c r="AT40457" s="690"/>
      <c r="AU40457" s="690"/>
    </row>
    <row r="40458" spans="46:47">
      <c r="AT40458" s="690"/>
      <c r="AU40458" s="690"/>
    </row>
    <row r="40459" spans="46:47">
      <c r="AT40459" s="690"/>
      <c r="AU40459" s="690"/>
    </row>
    <row r="40460" spans="46:47">
      <c r="AT40460" s="690"/>
      <c r="AU40460" s="690"/>
    </row>
    <row r="40461" spans="46:47">
      <c r="AT40461" s="690"/>
      <c r="AU40461" s="690"/>
    </row>
    <row r="40462" spans="46:47">
      <c r="AT40462" s="690"/>
      <c r="AU40462" s="690"/>
    </row>
    <row r="40463" spans="46:47">
      <c r="AT40463" s="690"/>
      <c r="AU40463" s="690"/>
    </row>
    <row r="40464" spans="46:47">
      <c r="AT40464" s="690"/>
      <c r="AU40464" s="690"/>
    </row>
    <row r="40465" spans="46:47">
      <c r="AT40465" s="690"/>
      <c r="AU40465" s="690"/>
    </row>
    <row r="40466" spans="46:47">
      <c r="AT40466" s="690"/>
      <c r="AU40466" s="690"/>
    </row>
    <row r="40467" spans="46:47">
      <c r="AT40467" s="690"/>
      <c r="AU40467" s="690"/>
    </row>
    <row r="40468" spans="46:47">
      <c r="AT40468" s="690"/>
      <c r="AU40468" s="690"/>
    </row>
    <row r="40469" spans="46:47">
      <c r="AT40469" s="690"/>
      <c r="AU40469" s="690"/>
    </row>
    <row r="40470" spans="46:47">
      <c r="AT40470" s="690"/>
      <c r="AU40470" s="690"/>
    </row>
    <row r="40471" spans="46:47">
      <c r="AT40471" s="690"/>
      <c r="AU40471" s="690"/>
    </row>
    <row r="40472" spans="46:47">
      <c r="AT40472" s="690"/>
      <c r="AU40472" s="690"/>
    </row>
    <row r="40473" spans="46:47">
      <c r="AT40473" s="690"/>
      <c r="AU40473" s="690"/>
    </row>
    <row r="40474" spans="46:47">
      <c r="AT40474" s="690"/>
      <c r="AU40474" s="690"/>
    </row>
    <row r="40475" spans="46:47">
      <c r="AT40475" s="690"/>
      <c r="AU40475" s="690"/>
    </row>
    <row r="40476" spans="46:47">
      <c r="AT40476" s="690"/>
      <c r="AU40476" s="690"/>
    </row>
    <row r="40477" spans="46:47">
      <c r="AT40477" s="690"/>
      <c r="AU40477" s="690"/>
    </row>
    <row r="40478" spans="46:47">
      <c r="AT40478" s="690"/>
      <c r="AU40478" s="690"/>
    </row>
    <row r="40479" spans="46:47">
      <c r="AT40479" s="690"/>
      <c r="AU40479" s="690"/>
    </row>
    <row r="40480" spans="46:47">
      <c r="AT40480" s="690"/>
      <c r="AU40480" s="690"/>
    </row>
    <row r="40481" spans="46:47">
      <c r="AT40481" s="690"/>
      <c r="AU40481" s="690"/>
    </row>
    <row r="40482" spans="46:47">
      <c r="AT40482" s="690"/>
      <c r="AU40482" s="690"/>
    </row>
    <row r="40483" spans="46:47">
      <c r="AT40483" s="690"/>
      <c r="AU40483" s="690"/>
    </row>
    <row r="40484" spans="46:47">
      <c r="AT40484" s="690"/>
      <c r="AU40484" s="690"/>
    </row>
    <row r="40485" spans="46:47">
      <c r="AT40485" s="690"/>
      <c r="AU40485" s="690"/>
    </row>
    <row r="40486" spans="46:47">
      <c r="AT40486" s="690"/>
      <c r="AU40486" s="690"/>
    </row>
    <row r="40487" spans="46:47">
      <c r="AT40487" s="690"/>
      <c r="AU40487" s="690"/>
    </row>
    <row r="40488" spans="46:47">
      <c r="AT40488" s="690"/>
      <c r="AU40488" s="690"/>
    </row>
    <row r="40489" spans="46:47">
      <c r="AT40489" s="690"/>
      <c r="AU40489" s="690"/>
    </row>
    <row r="40490" spans="46:47">
      <c r="AT40490" s="690"/>
      <c r="AU40490" s="690"/>
    </row>
    <row r="40491" spans="46:47">
      <c r="AT40491" s="690"/>
      <c r="AU40491" s="690"/>
    </row>
    <row r="40492" spans="46:47">
      <c r="AT40492" s="690"/>
      <c r="AU40492" s="690"/>
    </row>
    <row r="40493" spans="46:47">
      <c r="AT40493" s="690"/>
      <c r="AU40493" s="690"/>
    </row>
    <row r="40494" spans="46:47">
      <c r="AT40494" s="690"/>
      <c r="AU40494" s="690"/>
    </row>
    <row r="40495" spans="46:47">
      <c r="AT40495" s="690"/>
      <c r="AU40495" s="690"/>
    </row>
    <row r="40496" spans="46:47">
      <c r="AT40496" s="690"/>
      <c r="AU40496" s="690"/>
    </row>
    <row r="40497" spans="46:47">
      <c r="AT40497" s="690"/>
      <c r="AU40497" s="690"/>
    </row>
    <row r="40498" spans="46:47">
      <c r="AT40498" s="690"/>
      <c r="AU40498" s="690"/>
    </row>
    <row r="40499" spans="46:47">
      <c r="AT40499" s="690"/>
      <c r="AU40499" s="690"/>
    </row>
    <row r="40500" spans="46:47">
      <c r="AT40500" s="690"/>
      <c r="AU40500" s="690"/>
    </row>
    <row r="40501" spans="46:47">
      <c r="AT40501" s="690"/>
      <c r="AU40501" s="690"/>
    </row>
    <row r="40502" spans="46:47">
      <c r="AT40502" s="690"/>
      <c r="AU40502" s="690"/>
    </row>
    <row r="40503" spans="46:47">
      <c r="AT40503" s="690"/>
      <c r="AU40503" s="690"/>
    </row>
    <row r="40504" spans="46:47">
      <c r="AT40504" s="690"/>
      <c r="AU40504" s="690"/>
    </row>
    <row r="40505" spans="46:47">
      <c r="AT40505" s="690"/>
      <c r="AU40505" s="690"/>
    </row>
    <row r="40506" spans="46:47">
      <c r="AT40506" s="690"/>
      <c r="AU40506" s="690"/>
    </row>
    <row r="40507" spans="46:47">
      <c r="AT40507" s="690"/>
      <c r="AU40507" s="690"/>
    </row>
    <row r="40508" spans="46:47">
      <c r="AT40508" s="690"/>
      <c r="AU40508" s="690"/>
    </row>
    <row r="40509" spans="46:47">
      <c r="AT40509" s="690"/>
      <c r="AU40509" s="690"/>
    </row>
    <row r="40510" spans="46:47">
      <c r="AT40510" s="690"/>
      <c r="AU40510" s="690"/>
    </row>
    <row r="40511" spans="46:47">
      <c r="AT40511" s="690"/>
      <c r="AU40511" s="690"/>
    </row>
    <row r="40512" spans="46:47">
      <c r="AT40512" s="690"/>
      <c r="AU40512" s="690"/>
    </row>
    <row r="40513" spans="46:47">
      <c r="AT40513" s="690"/>
      <c r="AU40513" s="690"/>
    </row>
    <row r="40514" spans="46:47">
      <c r="AT40514" s="690"/>
      <c r="AU40514" s="690"/>
    </row>
    <row r="40515" spans="46:47">
      <c r="AT40515" s="690"/>
      <c r="AU40515" s="690"/>
    </row>
    <row r="40516" spans="46:47">
      <c r="AT40516" s="690"/>
      <c r="AU40516" s="690"/>
    </row>
    <row r="40517" spans="46:47">
      <c r="AT40517" s="690"/>
      <c r="AU40517" s="690"/>
    </row>
    <row r="40518" spans="46:47">
      <c r="AT40518" s="690"/>
      <c r="AU40518" s="690"/>
    </row>
    <row r="40519" spans="46:47">
      <c r="AT40519" s="690"/>
      <c r="AU40519" s="690"/>
    </row>
    <row r="40520" spans="46:47">
      <c r="AT40520" s="690"/>
      <c r="AU40520" s="690"/>
    </row>
    <row r="40521" spans="46:47">
      <c r="AT40521" s="690"/>
      <c r="AU40521" s="690"/>
    </row>
    <row r="40522" spans="46:47">
      <c r="AT40522" s="690"/>
      <c r="AU40522" s="690"/>
    </row>
    <row r="40523" spans="46:47">
      <c r="AT40523" s="690"/>
      <c r="AU40523" s="690"/>
    </row>
    <row r="40524" spans="46:47">
      <c r="AT40524" s="690"/>
      <c r="AU40524" s="690"/>
    </row>
    <row r="40525" spans="46:47">
      <c r="AT40525" s="690"/>
      <c r="AU40525" s="690"/>
    </row>
    <row r="40526" spans="46:47">
      <c r="AT40526" s="690"/>
      <c r="AU40526" s="690"/>
    </row>
    <row r="40527" spans="46:47">
      <c r="AT40527" s="690"/>
      <c r="AU40527" s="690"/>
    </row>
    <row r="40528" spans="46:47">
      <c r="AT40528" s="690"/>
      <c r="AU40528" s="690"/>
    </row>
    <row r="40529" spans="46:47">
      <c r="AT40529" s="690"/>
      <c r="AU40529" s="690"/>
    </row>
    <row r="40530" spans="46:47">
      <c r="AT40530" s="690"/>
      <c r="AU40530" s="690"/>
    </row>
    <row r="40531" spans="46:47">
      <c r="AT40531" s="690"/>
      <c r="AU40531" s="690"/>
    </row>
    <row r="40532" spans="46:47">
      <c r="AT40532" s="690"/>
      <c r="AU40532" s="690"/>
    </row>
    <row r="40533" spans="46:47">
      <c r="AT40533" s="690"/>
      <c r="AU40533" s="690"/>
    </row>
    <row r="40534" spans="46:47">
      <c r="AT40534" s="690"/>
      <c r="AU40534" s="690"/>
    </row>
    <row r="40535" spans="46:47">
      <c r="AT40535" s="690"/>
      <c r="AU40535" s="690"/>
    </row>
    <row r="40536" spans="46:47">
      <c r="AT40536" s="690"/>
      <c r="AU40536" s="690"/>
    </row>
    <row r="40537" spans="46:47">
      <c r="AT40537" s="690"/>
      <c r="AU40537" s="690"/>
    </row>
    <row r="40538" spans="46:47">
      <c r="AT40538" s="690"/>
      <c r="AU40538" s="690"/>
    </row>
    <row r="40539" spans="46:47">
      <c r="AT40539" s="690"/>
      <c r="AU40539" s="690"/>
    </row>
    <row r="40540" spans="46:47">
      <c r="AT40540" s="690"/>
      <c r="AU40540" s="690"/>
    </row>
    <row r="40541" spans="46:47">
      <c r="AT40541" s="690"/>
      <c r="AU40541" s="690"/>
    </row>
    <row r="40542" spans="46:47">
      <c r="AT40542" s="690"/>
      <c r="AU40542" s="690"/>
    </row>
    <row r="40543" spans="46:47">
      <c r="AT40543" s="690"/>
      <c r="AU40543" s="690"/>
    </row>
    <row r="40544" spans="46:47">
      <c r="AT40544" s="690"/>
      <c r="AU40544" s="690"/>
    </row>
    <row r="40545" spans="46:47">
      <c r="AT40545" s="690"/>
      <c r="AU40545" s="690"/>
    </row>
    <row r="40546" spans="46:47">
      <c r="AT40546" s="690"/>
      <c r="AU40546" s="690"/>
    </row>
    <row r="40547" spans="46:47">
      <c r="AT40547" s="690"/>
      <c r="AU40547" s="690"/>
    </row>
    <row r="40548" spans="46:47">
      <c r="AT40548" s="690"/>
      <c r="AU40548" s="690"/>
    </row>
    <row r="40549" spans="46:47">
      <c r="AT40549" s="690"/>
      <c r="AU40549" s="690"/>
    </row>
    <row r="40550" spans="46:47">
      <c r="AT40550" s="690"/>
      <c r="AU40550" s="690"/>
    </row>
    <row r="40551" spans="46:47">
      <c r="AT40551" s="690"/>
      <c r="AU40551" s="690"/>
    </row>
    <row r="40552" spans="46:47">
      <c r="AT40552" s="690"/>
      <c r="AU40552" s="690"/>
    </row>
    <row r="40553" spans="46:47">
      <c r="AT40553" s="690"/>
      <c r="AU40553" s="690"/>
    </row>
    <row r="40554" spans="46:47">
      <c r="AT40554" s="690"/>
      <c r="AU40554" s="690"/>
    </row>
    <row r="40555" spans="46:47">
      <c r="AT40555" s="690"/>
      <c r="AU40555" s="690"/>
    </row>
    <row r="40556" spans="46:47">
      <c r="AT40556" s="690"/>
      <c r="AU40556" s="690"/>
    </row>
    <row r="40557" spans="46:47">
      <c r="AT40557" s="690"/>
      <c r="AU40557" s="690"/>
    </row>
    <row r="40558" spans="46:47">
      <c r="AT40558" s="690"/>
      <c r="AU40558" s="690"/>
    </row>
    <row r="40559" spans="46:47">
      <c r="AT40559" s="690"/>
      <c r="AU40559" s="690"/>
    </row>
    <row r="40560" spans="46:47">
      <c r="AT40560" s="690"/>
      <c r="AU40560" s="690"/>
    </row>
    <row r="40561" spans="46:47">
      <c r="AT40561" s="690"/>
      <c r="AU40561" s="690"/>
    </row>
    <row r="40562" spans="46:47">
      <c r="AT40562" s="690"/>
      <c r="AU40562" s="690"/>
    </row>
    <row r="40563" spans="46:47">
      <c r="AT40563" s="690"/>
      <c r="AU40563" s="690"/>
    </row>
    <row r="40564" spans="46:47">
      <c r="AT40564" s="690"/>
      <c r="AU40564" s="690"/>
    </row>
    <row r="40565" spans="46:47">
      <c r="AT40565" s="690"/>
      <c r="AU40565" s="690"/>
    </row>
    <row r="40566" spans="46:47">
      <c r="AT40566" s="690"/>
      <c r="AU40566" s="690"/>
    </row>
    <row r="40567" spans="46:47">
      <c r="AT40567" s="690"/>
      <c r="AU40567" s="690"/>
    </row>
    <row r="40568" spans="46:47">
      <c r="AT40568" s="690"/>
      <c r="AU40568" s="690"/>
    </row>
    <row r="40569" spans="46:47">
      <c r="AT40569" s="690"/>
      <c r="AU40569" s="690"/>
    </row>
    <row r="40570" spans="46:47">
      <c r="AT40570" s="690"/>
      <c r="AU40570" s="690"/>
    </row>
    <row r="40571" spans="46:47">
      <c r="AT40571" s="690"/>
      <c r="AU40571" s="690"/>
    </row>
    <row r="40572" spans="46:47">
      <c r="AT40572" s="690"/>
      <c r="AU40572" s="690"/>
    </row>
    <row r="40573" spans="46:47">
      <c r="AT40573" s="690"/>
      <c r="AU40573" s="690"/>
    </row>
    <row r="40574" spans="46:47">
      <c r="AT40574" s="690"/>
      <c r="AU40574" s="690"/>
    </row>
    <row r="40575" spans="46:47">
      <c r="AT40575" s="690"/>
      <c r="AU40575" s="690"/>
    </row>
    <row r="40576" spans="46:47">
      <c r="AT40576" s="690"/>
      <c r="AU40576" s="690"/>
    </row>
    <row r="40577" spans="46:47">
      <c r="AT40577" s="690"/>
      <c r="AU40577" s="690"/>
    </row>
    <row r="40578" spans="46:47">
      <c r="AT40578" s="690"/>
      <c r="AU40578" s="690"/>
    </row>
    <row r="40579" spans="46:47">
      <c r="AT40579" s="690"/>
      <c r="AU40579" s="690"/>
    </row>
    <row r="40580" spans="46:47">
      <c r="AT40580" s="690"/>
      <c r="AU40580" s="690"/>
    </row>
    <row r="40581" spans="46:47">
      <c r="AT40581" s="690"/>
      <c r="AU40581" s="690"/>
    </row>
    <row r="40582" spans="46:47">
      <c r="AT40582" s="690"/>
      <c r="AU40582" s="690"/>
    </row>
    <row r="40583" spans="46:47">
      <c r="AT40583" s="690"/>
      <c r="AU40583" s="690"/>
    </row>
    <row r="40584" spans="46:47">
      <c r="AT40584" s="690"/>
      <c r="AU40584" s="690"/>
    </row>
    <row r="40585" spans="46:47">
      <c r="AT40585" s="690"/>
      <c r="AU40585" s="690"/>
    </row>
    <row r="40586" spans="46:47">
      <c r="AT40586" s="690"/>
      <c r="AU40586" s="690"/>
    </row>
    <row r="40587" spans="46:47">
      <c r="AT40587" s="690"/>
      <c r="AU40587" s="690"/>
    </row>
    <row r="40588" spans="46:47">
      <c r="AT40588" s="690"/>
      <c r="AU40588" s="690"/>
    </row>
    <row r="40589" spans="46:47">
      <c r="AT40589" s="690"/>
      <c r="AU40589" s="690"/>
    </row>
    <row r="40590" spans="46:47">
      <c r="AT40590" s="690"/>
      <c r="AU40590" s="690"/>
    </row>
    <row r="40591" spans="46:47">
      <c r="AT40591" s="690"/>
      <c r="AU40591" s="690"/>
    </row>
    <row r="40592" spans="46:47">
      <c r="AT40592" s="690"/>
      <c r="AU40592" s="690"/>
    </row>
    <row r="40593" spans="46:47">
      <c r="AT40593" s="690"/>
      <c r="AU40593" s="690"/>
    </row>
    <row r="40594" spans="46:47">
      <c r="AT40594" s="690"/>
      <c r="AU40594" s="690"/>
    </row>
    <row r="40595" spans="46:47">
      <c r="AT40595" s="690"/>
      <c r="AU40595" s="690"/>
    </row>
    <row r="40596" spans="46:47">
      <c r="AT40596" s="690"/>
      <c r="AU40596" s="690"/>
    </row>
    <row r="40597" spans="46:47">
      <c r="AT40597" s="690"/>
      <c r="AU40597" s="690"/>
    </row>
    <row r="40598" spans="46:47">
      <c r="AT40598" s="690"/>
      <c r="AU40598" s="690"/>
    </row>
    <row r="40599" spans="46:47">
      <c r="AT40599" s="690"/>
      <c r="AU40599" s="690"/>
    </row>
    <row r="40600" spans="46:47">
      <c r="AT40600" s="690"/>
      <c r="AU40600" s="690"/>
    </row>
    <row r="40601" spans="46:47">
      <c r="AT40601" s="690"/>
      <c r="AU40601" s="690"/>
    </row>
    <row r="40602" spans="46:47">
      <c r="AT40602" s="690"/>
      <c r="AU40602" s="690"/>
    </row>
    <row r="40603" spans="46:47">
      <c r="AT40603" s="690"/>
      <c r="AU40603" s="690"/>
    </row>
    <row r="40604" spans="46:47">
      <c r="AT40604" s="690"/>
      <c r="AU40604" s="690"/>
    </row>
    <row r="40605" spans="46:47">
      <c r="AT40605" s="690"/>
      <c r="AU40605" s="690"/>
    </row>
    <row r="40606" spans="46:47">
      <c r="AT40606" s="690"/>
      <c r="AU40606" s="690"/>
    </row>
    <row r="40607" spans="46:47">
      <c r="AT40607" s="690"/>
      <c r="AU40607" s="690"/>
    </row>
    <row r="40608" spans="46:47">
      <c r="AT40608" s="690"/>
      <c r="AU40608" s="690"/>
    </row>
    <row r="40609" spans="46:47">
      <c r="AT40609" s="690"/>
      <c r="AU40609" s="690"/>
    </row>
    <row r="40610" spans="46:47">
      <c r="AT40610" s="690"/>
      <c r="AU40610" s="690"/>
    </row>
    <row r="40611" spans="46:47">
      <c r="AT40611" s="690"/>
      <c r="AU40611" s="690"/>
    </row>
    <row r="40612" spans="46:47">
      <c r="AT40612" s="690"/>
      <c r="AU40612" s="690"/>
    </row>
    <row r="40613" spans="46:47">
      <c r="AT40613" s="690"/>
      <c r="AU40613" s="690"/>
    </row>
    <row r="40614" spans="46:47">
      <c r="AT40614" s="690"/>
      <c r="AU40614" s="690"/>
    </row>
    <row r="40615" spans="46:47">
      <c r="AT40615" s="690"/>
      <c r="AU40615" s="690"/>
    </row>
    <row r="40616" spans="46:47">
      <c r="AT40616" s="690"/>
      <c r="AU40616" s="690"/>
    </row>
    <row r="40617" spans="46:47">
      <c r="AT40617" s="690"/>
      <c r="AU40617" s="690"/>
    </row>
    <row r="40618" spans="46:47">
      <c r="AT40618" s="690"/>
      <c r="AU40618" s="690"/>
    </row>
    <row r="40619" spans="46:47">
      <c r="AT40619" s="690"/>
      <c r="AU40619" s="690"/>
    </row>
    <row r="40620" spans="46:47">
      <c r="AT40620" s="690"/>
      <c r="AU40620" s="690"/>
    </row>
    <row r="40621" spans="46:47">
      <c r="AT40621" s="690"/>
      <c r="AU40621" s="690"/>
    </row>
    <row r="40622" spans="46:47">
      <c r="AT40622" s="690"/>
      <c r="AU40622" s="690"/>
    </row>
    <row r="40623" spans="46:47">
      <c r="AT40623" s="690"/>
      <c r="AU40623" s="690"/>
    </row>
    <row r="40624" spans="46:47">
      <c r="AT40624" s="690"/>
      <c r="AU40624" s="690"/>
    </row>
    <row r="40625" spans="46:47">
      <c r="AT40625" s="690"/>
      <c r="AU40625" s="690"/>
    </row>
    <row r="40626" spans="46:47">
      <c r="AT40626" s="690"/>
      <c r="AU40626" s="690"/>
    </row>
    <row r="40627" spans="46:47">
      <c r="AT40627" s="690"/>
      <c r="AU40627" s="690"/>
    </row>
    <row r="40628" spans="46:47">
      <c r="AT40628" s="690"/>
      <c r="AU40628" s="690"/>
    </row>
    <row r="40629" spans="46:47">
      <c r="AT40629" s="690"/>
      <c r="AU40629" s="690"/>
    </row>
    <row r="40630" spans="46:47">
      <c r="AT40630" s="690"/>
      <c r="AU40630" s="690"/>
    </row>
    <row r="40631" spans="46:47">
      <c r="AT40631" s="690"/>
      <c r="AU40631" s="690"/>
    </row>
    <row r="40632" spans="46:47">
      <c r="AT40632" s="690"/>
      <c r="AU40632" s="690"/>
    </row>
    <row r="40633" spans="46:47">
      <c r="AT40633" s="690"/>
      <c r="AU40633" s="690"/>
    </row>
    <row r="40634" spans="46:47">
      <c r="AT40634" s="690"/>
      <c r="AU40634" s="690"/>
    </row>
    <row r="40635" spans="46:47">
      <c r="AT40635" s="690"/>
      <c r="AU40635" s="690"/>
    </row>
    <row r="40636" spans="46:47">
      <c r="AT40636" s="690"/>
      <c r="AU40636" s="690"/>
    </row>
    <row r="40637" spans="46:47">
      <c r="AT40637" s="690"/>
      <c r="AU40637" s="690"/>
    </row>
    <row r="40638" spans="46:47">
      <c r="AT40638" s="690"/>
      <c r="AU40638" s="690"/>
    </row>
    <row r="40639" spans="46:47">
      <c r="AT40639" s="690"/>
      <c r="AU40639" s="690"/>
    </row>
    <row r="40640" spans="46:47">
      <c r="AT40640" s="690"/>
      <c r="AU40640" s="690"/>
    </row>
    <row r="40641" spans="46:47">
      <c r="AT40641" s="690"/>
      <c r="AU40641" s="690"/>
    </row>
    <row r="40642" spans="46:47">
      <c r="AT40642" s="690"/>
      <c r="AU40642" s="690"/>
    </row>
    <row r="40643" spans="46:47">
      <c r="AT40643" s="690"/>
      <c r="AU40643" s="690"/>
    </row>
    <row r="40644" spans="46:47">
      <c r="AT40644" s="690"/>
      <c r="AU40644" s="690"/>
    </row>
    <row r="40645" spans="46:47">
      <c r="AT40645" s="690"/>
      <c r="AU40645" s="690"/>
    </row>
    <row r="40646" spans="46:47">
      <c r="AT40646" s="690"/>
      <c r="AU40646" s="690"/>
    </row>
    <row r="40647" spans="46:47">
      <c r="AT40647" s="690"/>
      <c r="AU40647" s="690"/>
    </row>
    <row r="40648" spans="46:47">
      <c r="AT40648" s="690"/>
      <c r="AU40648" s="690"/>
    </row>
    <row r="40649" spans="46:47">
      <c r="AT40649" s="690"/>
      <c r="AU40649" s="690"/>
    </row>
    <row r="40650" spans="46:47">
      <c r="AT40650" s="690"/>
      <c r="AU40650" s="690"/>
    </row>
    <row r="40651" spans="46:47">
      <c r="AT40651" s="690"/>
      <c r="AU40651" s="690"/>
    </row>
    <row r="40652" spans="46:47">
      <c r="AT40652" s="690"/>
      <c r="AU40652" s="690"/>
    </row>
    <row r="40653" spans="46:47">
      <c r="AT40653" s="690"/>
      <c r="AU40653" s="690"/>
    </row>
    <row r="40654" spans="46:47">
      <c r="AT40654" s="690"/>
      <c r="AU40654" s="690"/>
    </row>
    <row r="40655" spans="46:47">
      <c r="AT40655" s="690"/>
      <c r="AU40655" s="690"/>
    </row>
    <row r="40656" spans="46:47">
      <c r="AT40656" s="690"/>
      <c r="AU40656" s="690"/>
    </row>
    <row r="40657" spans="46:47">
      <c r="AT40657" s="690"/>
      <c r="AU40657" s="690"/>
    </row>
    <row r="40658" spans="46:47">
      <c r="AT40658" s="690"/>
      <c r="AU40658" s="690"/>
    </row>
    <row r="40659" spans="46:47">
      <c r="AT40659" s="690"/>
      <c r="AU40659" s="690"/>
    </row>
    <row r="40660" spans="46:47">
      <c r="AT40660" s="690"/>
      <c r="AU40660" s="690"/>
    </row>
    <row r="40661" spans="46:47">
      <c r="AT40661" s="690"/>
      <c r="AU40661" s="690"/>
    </row>
    <row r="40662" spans="46:47">
      <c r="AT40662" s="690"/>
      <c r="AU40662" s="690"/>
    </row>
    <row r="40663" spans="46:47">
      <c r="AT40663" s="690"/>
      <c r="AU40663" s="690"/>
    </row>
    <row r="40664" spans="46:47">
      <c r="AT40664" s="690"/>
      <c r="AU40664" s="690"/>
    </row>
    <row r="40665" spans="46:47">
      <c r="AT40665" s="690"/>
      <c r="AU40665" s="690"/>
    </row>
    <row r="40666" spans="46:47">
      <c r="AT40666" s="690"/>
      <c r="AU40666" s="690"/>
    </row>
    <row r="40667" spans="46:47">
      <c r="AT40667" s="690"/>
      <c r="AU40667" s="690"/>
    </row>
    <row r="40668" spans="46:47">
      <c r="AT40668" s="690"/>
      <c r="AU40668" s="690"/>
    </row>
    <row r="40669" spans="46:47">
      <c r="AT40669" s="690"/>
      <c r="AU40669" s="690"/>
    </row>
    <row r="40670" spans="46:47">
      <c r="AT40670" s="690"/>
      <c r="AU40670" s="690"/>
    </row>
    <row r="40671" spans="46:47">
      <c r="AT40671" s="690"/>
      <c r="AU40671" s="690"/>
    </row>
    <row r="40672" spans="46:47">
      <c r="AT40672" s="690"/>
      <c r="AU40672" s="690"/>
    </row>
    <row r="40673" spans="46:47">
      <c r="AT40673" s="690"/>
      <c r="AU40673" s="690"/>
    </row>
    <row r="40674" spans="46:47">
      <c r="AT40674" s="690"/>
      <c r="AU40674" s="690"/>
    </row>
    <row r="40675" spans="46:47">
      <c r="AT40675" s="690"/>
      <c r="AU40675" s="690"/>
    </row>
    <row r="40676" spans="46:47">
      <c r="AT40676" s="690"/>
      <c r="AU40676" s="690"/>
    </row>
    <row r="40677" spans="46:47">
      <c r="AT40677" s="690"/>
      <c r="AU40677" s="690"/>
    </row>
    <row r="40678" spans="46:47">
      <c r="AT40678" s="690"/>
      <c r="AU40678" s="690"/>
    </row>
    <row r="40679" spans="46:47">
      <c r="AT40679" s="690"/>
      <c r="AU40679" s="690"/>
    </row>
    <row r="40680" spans="46:47">
      <c r="AT40680" s="690"/>
      <c r="AU40680" s="690"/>
    </row>
    <row r="40681" spans="46:47">
      <c r="AT40681" s="690"/>
      <c r="AU40681" s="690"/>
    </row>
    <row r="40682" spans="46:47">
      <c r="AT40682" s="690"/>
      <c r="AU40682" s="690"/>
    </row>
    <row r="40683" spans="46:47">
      <c r="AT40683" s="690"/>
      <c r="AU40683" s="690"/>
    </row>
    <row r="40684" spans="46:47">
      <c r="AT40684" s="690"/>
      <c r="AU40684" s="690"/>
    </row>
    <row r="40685" spans="46:47">
      <c r="AT40685" s="690"/>
      <c r="AU40685" s="690"/>
    </row>
    <row r="40686" spans="46:47">
      <c r="AT40686" s="690"/>
      <c r="AU40686" s="690"/>
    </row>
    <row r="40687" spans="46:47">
      <c r="AT40687" s="690"/>
      <c r="AU40687" s="690"/>
    </row>
    <row r="40688" spans="46:47">
      <c r="AT40688" s="690"/>
      <c r="AU40688" s="690"/>
    </row>
    <row r="40689" spans="46:47">
      <c r="AT40689" s="690"/>
      <c r="AU40689" s="690"/>
    </row>
    <row r="40690" spans="46:47">
      <c r="AT40690" s="690"/>
      <c r="AU40690" s="690"/>
    </row>
    <row r="40691" spans="46:47">
      <c r="AT40691" s="690"/>
      <c r="AU40691" s="690"/>
    </row>
    <row r="40692" spans="46:47">
      <c r="AT40692" s="690"/>
      <c r="AU40692" s="690"/>
    </row>
    <row r="40693" spans="46:47">
      <c r="AT40693" s="690"/>
      <c r="AU40693" s="690"/>
    </row>
    <row r="40694" spans="46:47">
      <c r="AT40694" s="690"/>
      <c r="AU40694" s="690"/>
    </row>
    <row r="40695" spans="46:47">
      <c r="AT40695" s="690"/>
      <c r="AU40695" s="690"/>
    </row>
    <row r="40696" spans="46:47">
      <c r="AT40696" s="690"/>
      <c r="AU40696" s="690"/>
    </row>
    <row r="40697" spans="46:47">
      <c r="AT40697" s="690"/>
      <c r="AU40697" s="690"/>
    </row>
    <row r="40698" spans="46:47">
      <c r="AT40698" s="690"/>
      <c r="AU40698" s="690"/>
    </row>
    <row r="40699" spans="46:47">
      <c r="AT40699" s="690"/>
      <c r="AU40699" s="690"/>
    </row>
    <row r="40700" spans="46:47">
      <c r="AT40700" s="690"/>
      <c r="AU40700" s="690"/>
    </row>
    <row r="40701" spans="46:47">
      <c r="AT40701" s="690"/>
      <c r="AU40701" s="690"/>
    </row>
    <row r="40702" spans="46:47">
      <c r="AT40702" s="690"/>
      <c r="AU40702" s="690"/>
    </row>
    <row r="40703" spans="46:47">
      <c r="AT40703" s="690"/>
      <c r="AU40703" s="690"/>
    </row>
    <row r="40704" spans="46:47">
      <c r="AT40704" s="690"/>
      <c r="AU40704" s="690"/>
    </row>
    <row r="40705" spans="46:47">
      <c r="AT40705" s="690"/>
      <c r="AU40705" s="690"/>
    </row>
    <row r="40706" spans="46:47">
      <c r="AT40706" s="690"/>
      <c r="AU40706" s="690"/>
    </row>
    <row r="40707" spans="46:47">
      <c r="AT40707" s="690"/>
      <c r="AU40707" s="690"/>
    </row>
    <row r="40708" spans="46:47">
      <c r="AT40708" s="690"/>
      <c r="AU40708" s="690"/>
    </row>
    <row r="40709" spans="46:47">
      <c r="AT40709" s="690"/>
      <c r="AU40709" s="690"/>
    </row>
    <row r="40710" spans="46:47">
      <c r="AT40710" s="690"/>
      <c r="AU40710" s="690"/>
    </row>
    <row r="40711" spans="46:47">
      <c r="AT40711" s="690"/>
      <c r="AU40711" s="690"/>
    </row>
    <row r="40712" spans="46:47">
      <c r="AT40712" s="690"/>
      <c r="AU40712" s="690"/>
    </row>
    <row r="40713" spans="46:47">
      <c r="AT40713" s="690"/>
      <c r="AU40713" s="690"/>
    </row>
    <row r="40714" spans="46:47">
      <c r="AT40714" s="690"/>
      <c r="AU40714" s="690"/>
    </row>
    <row r="40715" spans="46:47">
      <c r="AT40715" s="690"/>
      <c r="AU40715" s="690"/>
    </row>
    <row r="40716" spans="46:47">
      <c r="AT40716" s="690"/>
      <c r="AU40716" s="690"/>
    </row>
    <row r="40717" spans="46:47">
      <c r="AT40717" s="690"/>
      <c r="AU40717" s="690"/>
    </row>
    <row r="40718" spans="46:47">
      <c r="AT40718" s="690"/>
      <c r="AU40718" s="690"/>
    </row>
    <row r="40719" spans="46:47">
      <c r="AT40719" s="690"/>
      <c r="AU40719" s="690"/>
    </row>
    <row r="40720" spans="46:47">
      <c r="AT40720" s="690"/>
      <c r="AU40720" s="690"/>
    </row>
    <row r="40721" spans="46:47">
      <c r="AT40721" s="690"/>
      <c r="AU40721" s="690"/>
    </row>
    <row r="40722" spans="46:47">
      <c r="AT40722" s="690"/>
      <c r="AU40722" s="690"/>
    </row>
    <row r="40723" spans="46:47">
      <c r="AT40723" s="690"/>
      <c r="AU40723" s="690"/>
    </row>
    <row r="40724" spans="46:47">
      <c r="AT40724" s="690"/>
      <c r="AU40724" s="690"/>
    </row>
    <row r="40725" spans="46:47">
      <c r="AT40725" s="690"/>
      <c r="AU40725" s="690"/>
    </row>
    <row r="40726" spans="46:47">
      <c r="AT40726" s="690"/>
      <c r="AU40726" s="690"/>
    </row>
    <row r="40727" spans="46:47">
      <c r="AT40727" s="690"/>
      <c r="AU40727" s="690"/>
    </row>
    <row r="40728" spans="46:47">
      <c r="AT40728" s="690"/>
      <c r="AU40728" s="690"/>
    </row>
    <row r="40729" spans="46:47">
      <c r="AT40729" s="690"/>
      <c r="AU40729" s="690"/>
    </row>
    <row r="40730" spans="46:47">
      <c r="AT40730" s="690"/>
      <c r="AU40730" s="690"/>
    </row>
    <row r="40731" spans="46:47">
      <c r="AT40731" s="690"/>
      <c r="AU40731" s="690"/>
    </row>
    <row r="40732" spans="46:47">
      <c r="AT40732" s="690"/>
      <c r="AU40732" s="690"/>
    </row>
    <row r="40733" spans="46:47">
      <c r="AT40733" s="690"/>
      <c r="AU40733" s="690"/>
    </row>
    <row r="40734" spans="46:47">
      <c r="AT40734" s="690"/>
      <c r="AU40734" s="690"/>
    </row>
    <row r="40735" spans="46:47">
      <c r="AT40735" s="690"/>
      <c r="AU40735" s="690"/>
    </row>
    <row r="40736" spans="46:47">
      <c r="AT40736" s="690"/>
      <c r="AU40736" s="690"/>
    </row>
    <row r="40737" spans="46:47">
      <c r="AT40737" s="690"/>
      <c r="AU40737" s="690"/>
    </row>
    <row r="40738" spans="46:47">
      <c r="AT40738" s="690"/>
      <c r="AU40738" s="690"/>
    </row>
    <row r="40739" spans="46:47">
      <c r="AT40739" s="690"/>
      <c r="AU40739" s="690"/>
    </row>
    <row r="40740" spans="46:47">
      <c r="AT40740" s="690"/>
      <c r="AU40740" s="690"/>
    </row>
    <row r="40741" spans="46:47">
      <c r="AT40741" s="690"/>
      <c r="AU40741" s="690"/>
    </row>
    <row r="40742" spans="46:47">
      <c r="AT40742" s="690"/>
      <c r="AU40742" s="690"/>
    </row>
    <row r="40743" spans="46:47">
      <c r="AT40743" s="690"/>
      <c r="AU40743" s="690"/>
    </row>
    <row r="40744" spans="46:47">
      <c r="AT40744" s="690"/>
      <c r="AU40744" s="690"/>
    </row>
    <row r="40745" spans="46:47">
      <c r="AT40745" s="690"/>
      <c r="AU40745" s="690"/>
    </row>
    <row r="40746" spans="46:47">
      <c r="AT40746" s="690"/>
      <c r="AU40746" s="690"/>
    </row>
    <row r="40747" spans="46:47">
      <c r="AT40747" s="690"/>
      <c r="AU40747" s="690"/>
    </row>
    <row r="40748" spans="46:47">
      <c r="AT40748" s="690"/>
      <c r="AU40748" s="690"/>
    </row>
    <row r="40749" spans="46:47">
      <c r="AT40749" s="690"/>
      <c r="AU40749" s="690"/>
    </row>
    <row r="40750" spans="46:47">
      <c r="AT40750" s="690"/>
      <c r="AU40750" s="690"/>
    </row>
    <row r="40751" spans="46:47">
      <c r="AT40751" s="690"/>
      <c r="AU40751" s="690"/>
    </row>
    <row r="40752" spans="46:47">
      <c r="AT40752" s="690"/>
      <c r="AU40752" s="690"/>
    </row>
    <row r="40753" spans="46:47">
      <c r="AT40753" s="690"/>
      <c r="AU40753" s="690"/>
    </row>
    <row r="40754" spans="46:47">
      <c r="AT40754" s="690"/>
      <c r="AU40754" s="690"/>
    </row>
    <row r="40755" spans="46:47">
      <c r="AT40755" s="690"/>
      <c r="AU40755" s="690"/>
    </row>
    <row r="40756" spans="46:47">
      <c r="AT40756" s="690"/>
      <c r="AU40756" s="690"/>
    </row>
    <row r="40757" spans="46:47">
      <c r="AT40757" s="690"/>
      <c r="AU40757" s="690"/>
    </row>
    <row r="40758" spans="46:47">
      <c r="AT40758" s="690"/>
      <c r="AU40758" s="690"/>
    </row>
    <row r="40759" spans="46:47">
      <c r="AT40759" s="690"/>
      <c r="AU40759" s="690"/>
    </row>
    <row r="40760" spans="46:47">
      <c r="AT40760" s="690"/>
      <c r="AU40760" s="690"/>
    </row>
    <row r="40761" spans="46:47">
      <c r="AT40761" s="690"/>
      <c r="AU40761" s="690"/>
    </row>
    <row r="40762" spans="46:47">
      <c r="AT40762" s="690"/>
      <c r="AU40762" s="690"/>
    </row>
    <row r="40763" spans="46:47">
      <c r="AT40763" s="690"/>
      <c r="AU40763" s="690"/>
    </row>
    <row r="40764" spans="46:47">
      <c r="AT40764" s="690"/>
      <c r="AU40764" s="690"/>
    </row>
    <row r="40765" spans="46:47">
      <c r="AT40765" s="690"/>
      <c r="AU40765" s="690"/>
    </row>
    <row r="40766" spans="46:47">
      <c r="AT40766" s="690"/>
      <c r="AU40766" s="690"/>
    </row>
    <row r="40767" spans="46:47">
      <c r="AT40767" s="690"/>
      <c r="AU40767" s="690"/>
    </row>
    <row r="40768" spans="46:47">
      <c r="AT40768" s="690"/>
      <c r="AU40768" s="690"/>
    </row>
    <row r="40769" spans="46:47">
      <c r="AT40769" s="690"/>
      <c r="AU40769" s="690"/>
    </row>
    <row r="40770" spans="46:47">
      <c r="AT40770" s="690"/>
      <c r="AU40770" s="690"/>
    </row>
    <row r="40771" spans="46:47">
      <c r="AT40771" s="690"/>
      <c r="AU40771" s="690"/>
    </row>
    <row r="40772" spans="46:47">
      <c r="AT40772" s="690"/>
      <c r="AU40772" s="690"/>
    </row>
    <row r="40773" spans="46:47">
      <c r="AT40773" s="690"/>
      <c r="AU40773" s="690"/>
    </row>
    <row r="40774" spans="46:47">
      <c r="AT40774" s="690"/>
      <c r="AU40774" s="690"/>
    </row>
    <row r="40775" spans="46:47">
      <c r="AT40775" s="690"/>
      <c r="AU40775" s="690"/>
    </row>
    <row r="40776" spans="46:47">
      <c r="AT40776" s="690"/>
      <c r="AU40776" s="690"/>
    </row>
    <row r="40777" spans="46:47">
      <c r="AT40777" s="690"/>
      <c r="AU40777" s="690"/>
    </row>
    <row r="40778" spans="46:47">
      <c r="AT40778" s="690"/>
      <c r="AU40778" s="690"/>
    </row>
    <row r="40779" spans="46:47">
      <c r="AT40779" s="690"/>
      <c r="AU40779" s="690"/>
    </row>
    <row r="40780" spans="46:47">
      <c r="AT40780" s="690"/>
      <c r="AU40780" s="690"/>
    </row>
    <row r="40781" spans="46:47">
      <c r="AT40781" s="690"/>
      <c r="AU40781" s="690"/>
    </row>
    <row r="40782" spans="46:47">
      <c r="AT40782" s="690"/>
      <c r="AU40782" s="690"/>
    </row>
    <row r="40783" spans="46:47">
      <c r="AT40783" s="690"/>
      <c r="AU40783" s="690"/>
    </row>
    <row r="40784" spans="46:47">
      <c r="AT40784" s="690"/>
      <c r="AU40784" s="690"/>
    </row>
    <row r="40785" spans="46:47">
      <c r="AT40785" s="690"/>
      <c r="AU40785" s="690"/>
    </row>
    <row r="40786" spans="46:47">
      <c r="AT40786" s="690"/>
      <c r="AU40786" s="690"/>
    </row>
    <row r="40787" spans="46:47">
      <c r="AT40787" s="690"/>
      <c r="AU40787" s="690"/>
    </row>
    <row r="40788" spans="46:47">
      <c r="AT40788" s="690"/>
      <c r="AU40788" s="690"/>
    </row>
    <row r="40789" spans="46:47">
      <c r="AT40789" s="690"/>
      <c r="AU40789" s="690"/>
    </row>
    <row r="40790" spans="46:47">
      <c r="AT40790" s="690"/>
      <c r="AU40790" s="690"/>
    </row>
    <row r="40791" spans="46:47">
      <c r="AT40791" s="690"/>
      <c r="AU40791" s="690"/>
    </row>
    <row r="40792" spans="46:47">
      <c r="AT40792" s="690"/>
      <c r="AU40792" s="690"/>
    </row>
    <row r="40793" spans="46:47">
      <c r="AT40793" s="690"/>
      <c r="AU40793" s="690"/>
    </row>
    <row r="40794" spans="46:47">
      <c r="AT40794" s="690"/>
      <c r="AU40794" s="690"/>
    </row>
    <row r="40795" spans="46:47">
      <c r="AT40795" s="690"/>
      <c r="AU40795" s="690"/>
    </row>
    <row r="40796" spans="46:47">
      <c r="AT40796" s="690"/>
      <c r="AU40796" s="690"/>
    </row>
    <row r="40797" spans="46:47">
      <c r="AT40797" s="690"/>
      <c r="AU40797" s="690"/>
    </row>
    <row r="40798" spans="46:47">
      <c r="AT40798" s="690"/>
      <c r="AU40798" s="690"/>
    </row>
    <row r="40799" spans="46:47">
      <c r="AT40799" s="690"/>
      <c r="AU40799" s="690"/>
    </row>
    <row r="40800" spans="46:47">
      <c r="AT40800" s="690"/>
      <c r="AU40800" s="690"/>
    </row>
    <row r="40801" spans="46:47">
      <c r="AT40801" s="690"/>
      <c r="AU40801" s="690"/>
    </row>
    <row r="40802" spans="46:47">
      <c r="AT40802" s="690"/>
      <c r="AU40802" s="690"/>
    </row>
    <row r="40803" spans="46:47">
      <c r="AT40803" s="690"/>
      <c r="AU40803" s="690"/>
    </row>
    <row r="40804" spans="46:47">
      <c r="AT40804" s="690"/>
      <c r="AU40804" s="690"/>
    </row>
    <row r="40805" spans="46:47">
      <c r="AT40805" s="690"/>
      <c r="AU40805" s="690"/>
    </row>
    <row r="40806" spans="46:47">
      <c r="AT40806" s="690"/>
      <c r="AU40806" s="690"/>
    </row>
    <row r="40807" spans="46:47">
      <c r="AT40807" s="690"/>
      <c r="AU40807" s="690"/>
    </row>
    <row r="40808" spans="46:47">
      <c r="AT40808" s="690"/>
      <c r="AU40808" s="690"/>
    </row>
    <row r="40809" spans="46:47">
      <c r="AT40809" s="690"/>
      <c r="AU40809" s="690"/>
    </row>
    <row r="40810" spans="46:47">
      <c r="AT40810" s="690"/>
      <c r="AU40810" s="690"/>
    </row>
    <row r="40811" spans="46:47">
      <c r="AT40811" s="690"/>
      <c r="AU40811" s="690"/>
    </row>
    <row r="40812" spans="46:47">
      <c r="AT40812" s="690"/>
      <c r="AU40812" s="690"/>
    </row>
    <row r="40813" spans="46:47">
      <c r="AT40813" s="690"/>
      <c r="AU40813" s="690"/>
    </row>
    <row r="40814" spans="46:47">
      <c r="AT40814" s="690"/>
      <c r="AU40814" s="690"/>
    </row>
    <row r="40815" spans="46:47">
      <c r="AT40815" s="690"/>
      <c r="AU40815" s="690"/>
    </row>
    <row r="40816" spans="46:47">
      <c r="AT40816" s="690"/>
      <c r="AU40816" s="690"/>
    </row>
    <row r="40817" spans="46:47">
      <c r="AT40817" s="690"/>
      <c r="AU40817" s="690"/>
    </row>
    <row r="40818" spans="46:47">
      <c r="AT40818" s="690"/>
      <c r="AU40818" s="690"/>
    </row>
    <row r="40819" spans="46:47">
      <c r="AT40819" s="690"/>
      <c r="AU40819" s="690"/>
    </row>
    <row r="40820" spans="46:47">
      <c r="AT40820" s="690"/>
      <c r="AU40820" s="690"/>
    </row>
    <row r="40821" spans="46:47">
      <c r="AT40821" s="690"/>
      <c r="AU40821" s="690"/>
    </row>
    <row r="40822" spans="46:47">
      <c r="AT40822" s="690"/>
      <c r="AU40822" s="690"/>
    </row>
    <row r="40823" spans="46:47">
      <c r="AT40823" s="690"/>
      <c r="AU40823" s="690"/>
    </row>
    <row r="40824" spans="46:47">
      <c r="AT40824" s="690"/>
      <c r="AU40824" s="690"/>
    </row>
    <row r="40825" spans="46:47">
      <c r="AT40825" s="690"/>
      <c r="AU40825" s="690"/>
    </row>
    <row r="40826" spans="46:47">
      <c r="AT40826" s="690"/>
      <c r="AU40826" s="690"/>
    </row>
    <row r="40827" spans="46:47">
      <c r="AT40827" s="690"/>
      <c r="AU40827" s="690"/>
    </row>
    <row r="40828" spans="46:47">
      <c r="AT40828" s="690"/>
      <c r="AU40828" s="690"/>
    </row>
    <row r="40829" spans="46:47">
      <c r="AT40829" s="690"/>
      <c r="AU40829" s="690"/>
    </row>
    <row r="40830" spans="46:47">
      <c r="AT40830" s="690"/>
      <c r="AU40830" s="690"/>
    </row>
    <row r="40831" spans="46:47">
      <c r="AT40831" s="690"/>
      <c r="AU40831" s="690"/>
    </row>
    <row r="40832" spans="46:47">
      <c r="AT40832" s="690"/>
      <c r="AU40832" s="690"/>
    </row>
    <row r="40833" spans="46:47">
      <c r="AT40833" s="690"/>
      <c r="AU40833" s="690"/>
    </row>
    <row r="40834" spans="46:47">
      <c r="AT40834" s="690"/>
      <c r="AU40834" s="690"/>
    </row>
    <row r="40835" spans="46:47">
      <c r="AT40835" s="690"/>
      <c r="AU40835" s="690"/>
    </row>
    <row r="40836" spans="46:47">
      <c r="AT40836" s="690"/>
      <c r="AU40836" s="690"/>
    </row>
    <row r="40837" spans="46:47">
      <c r="AT40837" s="690"/>
      <c r="AU40837" s="690"/>
    </row>
    <row r="40838" spans="46:47">
      <c r="AT40838" s="690"/>
      <c r="AU40838" s="690"/>
    </row>
    <row r="40839" spans="46:47">
      <c r="AT40839" s="690"/>
      <c r="AU40839" s="690"/>
    </row>
    <row r="40840" spans="46:47">
      <c r="AT40840" s="690"/>
      <c r="AU40840" s="690"/>
    </row>
    <row r="40841" spans="46:47">
      <c r="AT40841" s="690"/>
      <c r="AU40841" s="690"/>
    </row>
    <row r="40842" spans="46:47">
      <c r="AT40842" s="690"/>
      <c r="AU40842" s="690"/>
    </row>
    <row r="40843" spans="46:47">
      <c r="AT40843" s="690"/>
      <c r="AU40843" s="690"/>
    </row>
    <row r="40844" spans="46:47">
      <c r="AT40844" s="690"/>
      <c r="AU40844" s="690"/>
    </row>
    <row r="40845" spans="46:47">
      <c r="AT40845" s="690"/>
      <c r="AU40845" s="690"/>
    </row>
    <row r="40846" spans="46:47">
      <c r="AT40846" s="690"/>
      <c r="AU40846" s="690"/>
    </row>
    <row r="40847" spans="46:47">
      <c r="AT40847" s="690"/>
      <c r="AU40847" s="690"/>
    </row>
    <row r="40848" spans="46:47">
      <c r="AT40848" s="690"/>
      <c r="AU40848" s="690"/>
    </row>
    <row r="40849" spans="46:47">
      <c r="AT40849" s="690"/>
      <c r="AU40849" s="690"/>
    </row>
    <row r="40850" spans="46:47">
      <c r="AT40850" s="690"/>
      <c r="AU40850" s="690"/>
    </row>
    <row r="40851" spans="46:47">
      <c r="AT40851" s="690"/>
      <c r="AU40851" s="690"/>
    </row>
    <row r="40852" spans="46:47">
      <c r="AT40852" s="690"/>
      <c r="AU40852" s="690"/>
    </row>
    <row r="40853" spans="46:47">
      <c r="AT40853" s="690"/>
      <c r="AU40853" s="690"/>
    </row>
    <row r="40854" spans="46:47">
      <c r="AT40854" s="690"/>
      <c r="AU40854" s="690"/>
    </row>
    <row r="40855" spans="46:47">
      <c r="AT40855" s="690"/>
      <c r="AU40855" s="690"/>
    </row>
    <row r="40856" spans="46:47">
      <c r="AT40856" s="690"/>
      <c r="AU40856" s="690"/>
    </row>
    <row r="40857" spans="46:47">
      <c r="AT40857" s="690"/>
      <c r="AU40857" s="690"/>
    </row>
    <row r="40858" spans="46:47">
      <c r="AT40858" s="690"/>
      <c r="AU40858" s="690"/>
    </row>
    <row r="40859" spans="46:47">
      <c r="AT40859" s="690"/>
      <c r="AU40859" s="690"/>
    </row>
    <row r="40860" spans="46:47">
      <c r="AT40860" s="690"/>
      <c r="AU40860" s="690"/>
    </row>
    <row r="40861" spans="46:47">
      <c r="AT40861" s="690"/>
      <c r="AU40861" s="690"/>
    </row>
    <row r="40862" spans="46:47">
      <c r="AT40862" s="690"/>
      <c r="AU40862" s="690"/>
    </row>
    <row r="40863" spans="46:47">
      <c r="AT40863" s="690"/>
      <c r="AU40863" s="690"/>
    </row>
    <row r="40864" spans="46:47">
      <c r="AT40864" s="690"/>
      <c r="AU40864" s="690"/>
    </row>
    <row r="40865" spans="46:47">
      <c r="AT40865" s="690"/>
      <c r="AU40865" s="690"/>
    </row>
    <row r="40866" spans="46:47">
      <c r="AT40866" s="690"/>
      <c r="AU40866" s="690"/>
    </row>
    <row r="40867" spans="46:47">
      <c r="AT40867" s="690"/>
      <c r="AU40867" s="690"/>
    </row>
    <row r="40868" spans="46:47">
      <c r="AT40868" s="690"/>
      <c r="AU40868" s="690"/>
    </row>
    <row r="40869" spans="46:47">
      <c r="AT40869" s="690"/>
      <c r="AU40869" s="690"/>
    </row>
    <row r="40870" spans="46:47">
      <c r="AT40870" s="690"/>
      <c r="AU40870" s="690"/>
    </row>
    <row r="40871" spans="46:47">
      <c r="AT40871" s="690"/>
      <c r="AU40871" s="690"/>
    </row>
    <row r="40872" spans="46:47">
      <c r="AT40872" s="690"/>
      <c r="AU40872" s="690"/>
    </row>
    <row r="40873" spans="46:47">
      <c r="AT40873" s="690"/>
      <c r="AU40873" s="690"/>
    </row>
    <row r="40874" spans="46:47">
      <c r="AT40874" s="690"/>
      <c r="AU40874" s="690"/>
    </row>
    <row r="40875" spans="46:47">
      <c r="AT40875" s="690"/>
      <c r="AU40875" s="690"/>
    </row>
    <row r="40876" spans="46:47">
      <c r="AT40876" s="690"/>
      <c r="AU40876" s="690"/>
    </row>
    <row r="40877" spans="46:47">
      <c r="AT40877" s="690"/>
      <c r="AU40877" s="690"/>
    </row>
    <row r="40878" spans="46:47">
      <c r="AT40878" s="690"/>
      <c r="AU40878" s="690"/>
    </row>
    <row r="40879" spans="46:47">
      <c r="AT40879" s="690"/>
      <c r="AU40879" s="690"/>
    </row>
    <row r="40880" spans="46:47">
      <c r="AT40880" s="690"/>
      <c r="AU40880" s="690"/>
    </row>
    <row r="40881" spans="46:47">
      <c r="AT40881" s="690"/>
      <c r="AU40881" s="690"/>
    </row>
    <row r="40882" spans="46:47">
      <c r="AT40882" s="690"/>
      <c r="AU40882" s="690"/>
    </row>
    <row r="40883" spans="46:47">
      <c r="AT40883" s="690"/>
      <c r="AU40883" s="690"/>
    </row>
    <row r="40884" spans="46:47">
      <c r="AT40884" s="690"/>
      <c r="AU40884" s="690"/>
    </row>
    <row r="40885" spans="46:47">
      <c r="AT40885" s="690"/>
      <c r="AU40885" s="690"/>
    </row>
    <row r="40886" spans="46:47">
      <c r="AT40886" s="690"/>
      <c r="AU40886" s="690"/>
    </row>
    <row r="40887" spans="46:47">
      <c r="AT40887" s="690"/>
      <c r="AU40887" s="690"/>
    </row>
    <row r="40888" spans="46:47">
      <c r="AT40888" s="690"/>
      <c r="AU40888" s="690"/>
    </row>
    <row r="40889" spans="46:47">
      <c r="AT40889" s="690"/>
      <c r="AU40889" s="690"/>
    </row>
    <row r="40890" spans="46:47">
      <c r="AT40890" s="690"/>
      <c r="AU40890" s="690"/>
    </row>
    <row r="40891" spans="46:47">
      <c r="AT40891" s="690"/>
      <c r="AU40891" s="690"/>
    </row>
    <row r="40892" spans="46:47">
      <c r="AT40892" s="690"/>
      <c r="AU40892" s="690"/>
    </row>
    <row r="40893" spans="46:47">
      <c r="AT40893" s="690"/>
      <c r="AU40893" s="690"/>
    </row>
    <row r="40894" spans="46:47">
      <c r="AT40894" s="690"/>
      <c r="AU40894" s="690"/>
    </row>
    <row r="40895" spans="46:47">
      <c r="AT40895" s="690"/>
      <c r="AU40895" s="690"/>
    </row>
    <row r="40896" spans="46:47">
      <c r="AT40896" s="690"/>
      <c r="AU40896" s="690"/>
    </row>
    <row r="40897" spans="46:47">
      <c r="AT40897" s="690"/>
      <c r="AU40897" s="690"/>
    </row>
    <row r="40898" spans="46:47">
      <c r="AT40898" s="690"/>
      <c r="AU40898" s="690"/>
    </row>
    <row r="40899" spans="46:47">
      <c r="AT40899" s="690"/>
      <c r="AU40899" s="690"/>
    </row>
    <row r="40900" spans="46:47">
      <c r="AT40900" s="690"/>
      <c r="AU40900" s="690"/>
    </row>
    <row r="40901" spans="46:47">
      <c r="AT40901" s="690"/>
      <c r="AU40901" s="690"/>
    </row>
    <row r="40902" spans="46:47">
      <c r="AT40902" s="690"/>
      <c r="AU40902" s="690"/>
    </row>
    <row r="40903" spans="46:47">
      <c r="AT40903" s="690"/>
      <c r="AU40903" s="690"/>
    </row>
    <row r="40904" spans="46:47">
      <c r="AT40904" s="690"/>
      <c r="AU40904" s="690"/>
    </row>
    <row r="40905" spans="46:47">
      <c r="AT40905" s="690"/>
      <c r="AU40905" s="690"/>
    </row>
    <row r="40906" spans="46:47">
      <c r="AT40906" s="690"/>
      <c r="AU40906" s="690"/>
    </row>
    <row r="40907" spans="46:47">
      <c r="AT40907" s="690"/>
      <c r="AU40907" s="690"/>
    </row>
    <row r="40908" spans="46:47">
      <c r="AT40908" s="690"/>
      <c r="AU40908" s="690"/>
    </row>
    <row r="40909" spans="46:47">
      <c r="AT40909" s="690"/>
      <c r="AU40909" s="690"/>
    </row>
    <row r="40910" spans="46:47">
      <c r="AT40910" s="690"/>
      <c r="AU40910" s="690"/>
    </row>
    <row r="40911" spans="46:47">
      <c r="AT40911" s="690"/>
      <c r="AU40911" s="690"/>
    </row>
    <row r="40912" spans="46:47">
      <c r="AT40912" s="690"/>
      <c r="AU40912" s="690"/>
    </row>
    <row r="40913" spans="46:47">
      <c r="AT40913" s="690"/>
      <c r="AU40913" s="690"/>
    </row>
    <row r="40914" spans="46:47">
      <c r="AT40914" s="690"/>
      <c r="AU40914" s="690"/>
    </row>
    <row r="40915" spans="46:47">
      <c r="AT40915" s="690"/>
      <c r="AU40915" s="690"/>
    </row>
    <row r="40916" spans="46:47">
      <c r="AT40916" s="690"/>
      <c r="AU40916" s="690"/>
    </row>
    <row r="40917" spans="46:47">
      <c r="AT40917" s="690"/>
      <c r="AU40917" s="690"/>
    </row>
    <row r="40918" spans="46:47">
      <c r="AT40918" s="690"/>
      <c r="AU40918" s="690"/>
    </row>
    <row r="40919" spans="46:47">
      <c r="AT40919" s="690"/>
      <c r="AU40919" s="690"/>
    </row>
    <row r="40920" spans="46:47">
      <c r="AT40920" s="690"/>
      <c r="AU40920" s="690"/>
    </row>
    <row r="40921" spans="46:47">
      <c r="AT40921" s="690"/>
      <c r="AU40921" s="690"/>
    </row>
    <row r="40922" spans="46:47">
      <c r="AT40922" s="690"/>
      <c r="AU40922" s="690"/>
    </row>
    <row r="40923" spans="46:47">
      <c r="AT40923" s="690"/>
      <c r="AU40923" s="690"/>
    </row>
    <row r="40924" spans="46:47">
      <c r="AT40924" s="690"/>
      <c r="AU40924" s="690"/>
    </row>
    <row r="40925" spans="46:47">
      <c r="AT40925" s="690"/>
      <c r="AU40925" s="690"/>
    </row>
    <row r="40926" spans="46:47">
      <c r="AT40926" s="690"/>
      <c r="AU40926" s="690"/>
    </row>
    <row r="40927" spans="46:47">
      <c r="AT40927" s="690"/>
      <c r="AU40927" s="690"/>
    </row>
    <row r="40928" spans="46:47">
      <c r="AT40928" s="690"/>
      <c r="AU40928" s="690"/>
    </row>
    <row r="40929" spans="46:47">
      <c r="AT40929" s="690"/>
      <c r="AU40929" s="690"/>
    </row>
    <row r="40930" spans="46:47">
      <c r="AT40930" s="690"/>
      <c r="AU40930" s="690"/>
    </row>
    <row r="40931" spans="46:47">
      <c r="AT40931" s="690"/>
      <c r="AU40931" s="690"/>
    </row>
    <row r="40932" spans="46:47">
      <c r="AT40932" s="690"/>
      <c r="AU40932" s="690"/>
    </row>
    <row r="40933" spans="46:47">
      <c r="AT40933" s="690"/>
      <c r="AU40933" s="690"/>
    </row>
    <row r="40934" spans="46:47">
      <c r="AT40934" s="690"/>
      <c r="AU40934" s="690"/>
    </row>
    <row r="40935" spans="46:47">
      <c r="AT40935" s="690"/>
      <c r="AU40935" s="690"/>
    </row>
    <row r="40936" spans="46:47">
      <c r="AT40936" s="690"/>
      <c r="AU40936" s="690"/>
    </row>
    <row r="40937" spans="46:47">
      <c r="AT40937" s="690"/>
      <c r="AU40937" s="690"/>
    </row>
    <row r="40938" spans="46:47">
      <c r="AT40938" s="690"/>
      <c r="AU40938" s="690"/>
    </row>
    <row r="40939" spans="46:47">
      <c r="AT40939" s="690"/>
      <c r="AU40939" s="690"/>
    </row>
    <row r="40940" spans="46:47">
      <c r="AT40940" s="690"/>
      <c r="AU40940" s="690"/>
    </row>
    <row r="40941" spans="46:47">
      <c r="AT40941" s="690"/>
      <c r="AU40941" s="690"/>
    </row>
    <row r="40942" spans="46:47">
      <c r="AT40942" s="690"/>
      <c r="AU40942" s="690"/>
    </row>
    <row r="40943" spans="46:47">
      <c r="AT40943" s="690"/>
      <c r="AU40943" s="690"/>
    </row>
    <row r="40944" spans="46:47">
      <c r="AT40944" s="690"/>
      <c r="AU40944" s="690"/>
    </row>
    <row r="40945" spans="46:47">
      <c r="AT40945" s="690"/>
      <c r="AU40945" s="690"/>
    </row>
    <row r="40946" spans="46:47">
      <c r="AT40946" s="690"/>
      <c r="AU40946" s="690"/>
    </row>
    <row r="40947" spans="46:47">
      <c r="AT40947" s="690"/>
      <c r="AU40947" s="690"/>
    </row>
    <row r="40948" spans="46:47">
      <c r="AT40948" s="690"/>
      <c r="AU40948" s="690"/>
    </row>
    <row r="40949" spans="46:47">
      <c r="AT40949" s="690"/>
      <c r="AU40949" s="690"/>
    </row>
    <row r="40950" spans="46:47">
      <c r="AT40950" s="690"/>
      <c r="AU40950" s="690"/>
    </row>
    <row r="40951" spans="46:47">
      <c r="AT40951" s="690"/>
      <c r="AU40951" s="690"/>
    </row>
    <row r="40952" spans="46:47">
      <c r="AT40952" s="690"/>
      <c r="AU40952" s="690"/>
    </row>
    <row r="40953" spans="46:47">
      <c r="AT40953" s="690"/>
      <c r="AU40953" s="690"/>
    </row>
    <row r="40954" spans="46:47">
      <c r="AT40954" s="690"/>
      <c r="AU40954" s="690"/>
    </row>
    <row r="40955" spans="46:47">
      <c r="AT40955" s="690"/>
      <c r="AU40955" s="690"/>
    </row>
    <row r="40956" spans="46:47">
      <c r="AT40956" s="690"/>
      <c r="AU40956" s="690"/>
    </row>
    <row r="40957" spans="46:47">
      <c r="AT40957" s="690"/>
      <c r="AU40957" s="690"/>
    </row>
    <row r="40958" spans="46:47">
      <c r="AT40958" s="690"/>
      <c r="AU40958" s="690"/>
    </row>
    <row r="40959" spans="46:47">
      <c r="AT40959" s="690"/>
      <c r="AU40959" s="690"/>
    </row>
    <row r="40960" spans="46:47">
      <c r="AT40960" s="690"/>
      <c r="AU40960" s="690"/>
    </row>
    <row r="40961" spans="46:47">
      <c r="AT40961" s="690"/>
      <c r="AU40961" s="690"/>
    </row>
    <row r="40962" spans="46:47">
      <c r="AT40962" s="690"/>
      <c r="AU40962" s="690"/>
    </row>
    <row r="40963" spans="46:47">
      <c r="AT40963" s="690"/>
      <c r="AU40963" s="690"/>
    </row>
    <row r="40964" spans="46:47">
      <c r="AT40964" s="690"/>
      <c r="AU40964" s="690"/>
    </row>
    <row r="40965" spans="46:47">
      <c r="AT40965" s="690"/>
      <c r="AU40965" s="690"/>
    </row>
    <row r="40966" spans="46:47">
      <c r="AT40966" s="690"/>
      <c r="AU40966" s="690"/>
    </row>
    <row r="40967" spans="46:47">
      <c r="AT40967" s="690"/>
      <c r="AU40967" s="690"/>
    </row>
    <row r="40968" spans="46:47">
      <c r="AT40968" s="690"/>
      <c r="AU40968" s="690"/>
    </row>
    <row r="40969" spans="46:47">
      <c r="AT40969" s="690"/>
      <c r="AU40969" s="690"/>
    </row>
    <row r="40970" spans="46:47">
      <c r="AT40970" s="690"/>
      <c r="AU40970" s="690"/>
    </row>
    <row r="40971" spans="46:47">
      <c r="AT40971" s="690"/>
      <c r="AU40971" s="690"/>
    </row>
    <row r="40972" spans="46:47">
      <c r="AT40972" s="690"/>
      <c r="AU40972" s="690"/>
    </row>
    <row r="40973" spans="46:47">
      <c r="AT40973" s="690"/>
      <c r="AU40973" s="690"/>
    </row>
    <row r="40974" spans="46:47">
      <c r="AT40974" s="690"/>
      <c r="AU40974" s="690"/>
    </row>
    <row r="40975" spans="46:47">
      <c r="AT40975" s="690"/>
      <c r="AU40975" s="690"/>
    </row>
    <row r="40976" spans="46:47">
      <c r="AT40976" s="690"/>
      <c r="AU40976" s="690"/>
    </row>
    <row r="40977" spans="46:47">
      <c r="AT40977" s="690"/>
      <c r="AU40977" s="690"/>
    </row>
    <row r="40978" spans="46:47">
      <c r="AT40978" s="690"/>
      <c r="AU40978" s="690"/>
    </row>
    <row r="40979" spans="46:47">
      <c r="AT40979" s="690"/>
      <c r="AU40979" s="690"/>
    </row>
    <row r="40980" spans="46:47">
      <c r="AT40980" s="690"/>
      <c r="AU40980" s="690"/>
    </row>
    <row r="40981" spans="46:47">
      <c r="AT40981" s="690"/>
      <c r="AU40981" s="690"/>
    </row>
    <row r="40982" spans="46:47">
      <c r="AT40982" s="690"/>
      <c r="AU40982" s="690"/>
    </row>
    <row r="40983" spans="46:47">
      <c r="AT40983" s="690"/>
      <c r="AU40983" s="690"/>
    </row>
    <row r="40984" spans="46:47">
      <c r="AT40984" s="690"/>
      <c r="AU40984" s="690"/>
    </row>
    <row r="40985" spans="46:47">
      <c r="AT40985" s="690"/>
      <c r="AU40985" s="690"/>
    </row>
    <row r="40986" spans="46:47">
      <c r="AT40986" s="690"/>
      <c r="AU40986" s="690"/>
    </row>
    <row r="40987" spans="46:47">
      <c r="AT40987" s="690"/>
      <c r="AU40987" s="690"/>
    </row>
    <row r="40988" spans="46:47">
      <c r="AT40988" s="690"/>
      <c r="AU40988" s="690"/>
    </row>
    <row r="40989" spans="46:47">
      <c r="AT40989" s="690"/>
      <c r="AU40989" s="690"/>
    </row>
    <row r="40990" spans="46:47">
      <c r="AT40990" s="690"/>
      <c r="AU40990" s="690"/>
    </row>
    <row r="40991" spans="46:47">
      <c r="AT40991" s="690"/>
      <c r="AU40991" s="690"/>
    </row>
    <row r="40992" spans="46:47">
      <c r="AT40992" s="690"/>
      <c r="AU40992" s="690"/>
    </row>
    <row r="40993" spans="46:47">
      <c r="AT40993" s="690"/>
      <c r="AU40993" s="690"/>
    </row>
    <row r="40994" spans="46:47">
      <c r="AT40994" s="690"/>
      <c r="AU40994" s="690"/>
    </row>
    <row r="40995" spans="46:47">
      <c r="AT40995" s="690"/>
      <c r="AU40995" s="690"/>
    </row>
    <row r="40996" spans="46:47">
      <c r="AT40996" s="690"/>
      <c r="AU40996" s="690"/>
    </row>
    <row r="40997" spans="46:47">
      <c r="AT40997" s="690"/>
      <c r="AU40997" s="690"/>
    </row>
    <row r="40998" spans="46:47">
      <c r="AT40998" s="690"/>
      <c r="AU40998" s="690"/>
    </row>
    <row r="40999" spans="46:47">
      <c r="AT40999" s="690"/>
      <c r="AU40999" s="690"/>
    </row>
    <row r="41000" spans="46:47">
      <c r="AT41000" s="690"/>
      <c r="AU41000" s="690"/>
    </row>
    <row r="41001" spans="46:47">
      <c r="AT41001" s="690"/>
      <c r="AU41001" s="690"/>
    </row>
    <row r="41002" spans="46:47">
      <c r="AT41002" s="690"/>
      <c r="AU41002" s="690"/>
    </row>
    <row r="41003" spans="46:47">
      <c r="AT41003" s="690"/>
      <c r="AU41003" s="690"/>
    </row>
    <row r="41004" spans="46:47">
      <c r="AT41004" s="690"/>
      <c r="AU41004" s="690"/>
    </row>
    <row r="41005" spans="46:47">
      <c r="AT41005" s="690"/>
      <c r="AU41005" s="690"/>
    </row>
    <row r="41006" spans="46:47">
      <c r="AT41006" s="690"/>
      <c r="AU41006" s="690"/>
    </row>
    <row r="41007" spans="46:47">
      <c r="AT41007" s="690"/>
      <c r="AU41007" s="690"/>
    </row>
    <row r="41008" spans="46:47">
      <c r="AT41008" s="690"/>
      <c r="AU41008" s="690"/>
    </row>
    <row r="41009" spans="46:47">
      <c r="AT41009" s="690"/>
      <c r="AU41009" s="690"/>
    </row>
    <row r="41010" spans="46:47">
      <c r="AT41010" s="690"/>
      <c r="AU41010" s="690"/>
    </row>
    <row r="41011" spans="46:47">
      <c r="AT41011" s="690"/>
      <c r="AU41011" s="690"/>
    </row>
    <row r="41012" spans="46:47">
      <c r="AT41012" s="690"/>
      <c r="AU41012" s="690"/>
    </row>
    <row r="41013" spans="46:47">
      <c r="AT41013" s="690"/>
      <c r="AU41013" s="690"/>
    </row>
    <row r="41014" spans="46:47">
      <c r="AT41014" s="690"/>
      <c r="AU41014" s="690"/>
    </row>
    <row r="41015" spans="46:47">
      <c r="AT41015" s="690"/>
      <c r="AU41015" s="690"/>
    </row>
    <row r="41016" spans="46:47">
      <c r="AT41016" s="690"/>
      <c r="AU41016" s="690"/>
    </row>
    <row r="41017" spans="46:47">
      <c r="AT41017" s="690"/>
      <c r="AU41017" s="690"/>
    </row>
    <row r="41018" spans="46:47">
      <c r="AT41018" s="690"/>
      <c r="AU41018" s="690"/>
    </row>
    <row r="41019" spans="46:47">
      <c r="AT41019" s="690"/>
      <c r="AU41019" s="690"/>
    </row>
    <row r="41020" spans="46:47">
      <c r="AT41020" s="690"/>
      <c r="AU41020" s="690"/>
    </row>
    <row r="41021" spans="46:47">
      <c r="AT41021" s="690"/>
      <c r="AU41021" s="690"/>
    </row>
    <row r="41022" spans="46:47">
      <c r="AT41022" s="690"/>
      <c r="AU41022" s="690"/>
    </row>
    <row r="41023" spans="46:47">
      <c r="AT41023" s="690"/>
      <c r="AU41023" s="690"/>
    </row>
    <row r="41024" spans="46:47">
      <c r="AT41024" s="690"/>
      <c r="AU41024" s="690"/>
    </row>
    <row r="41025" spans="46:47">
      <c r="AT41025" s="690"/>
      <c r="AU41025" s="690"/>
    </row>
    <row r="41026" spans="46:47">
      <c r="AT41026" s="690"/>
      <c r="AU41026" s="690"/>
    </row>
    <row r="41027" spans="46:47">
      <c r="AT41027" s="690"/>
      <c r="AU41027" s="690"/>
    </row>
    <row r="41028" spans="46:47">
      <c r="AT41028" s="690"/>
      <c r="AU41028" s="690"/>
    </row>
    <row r="41029" spans="46:47">
      <c r="AT41029" s="690"/>
      <c r="AU41029" s="690"/>
    </row>
    <row r="41030" spans="46:47">
      <c r="AT41030" s="690"/>
      <c r="AU41030" s="690"/>
    </row>
    <row r="41031" spans="46:47">
      <c r="AT41031" s="690"/>
      <c r="AU41031" s="690"/>
    </row>
    <row r="41032" spans="46:47">
      <c r="AT41032" s="690"/>
      <c r="AU41032" s="690"/>
    </row>
    <row r="41033" spans="46:47">
      <c r="AT41033" s="690"/>
      <c r="AU41033" s="690"/>
    </row>
    <row r="41034" spans="46:47">
      <c r="AT41034" s="690"/>
      <c r="AU41034" s="690"/>
    </row>
    <row r="41035" spans="46:47">
      <c r="AT41035" s="690"/>
      <c r="AU41035" s="690"/>
    </row>
    <row r="41036" spans="46:47">
      <c r="AT41036" s="690"/>
      <c r="AU41036" s="690"/>
    </row>
    <row r="41037" spans="46:47">
      <c r="AT41037" s="690"/>
      <c r="AU41037" s="690"/>
    </row>
    <row r="41038" spans="46:47">
      <c r="AT41038" s="690"/>
      <c r="AU41038" s="690"/>
    </row>
    <row r="41039" spans="46:47">
      <c r="AT41039" s="690"/>
      <c r="AU41039" s="690"/>
    </row>
    <row r="41040" spans="46:47">
      <c r="AT41040" s="690"/>
      <c r="AU41040" s="690"/>
    </row>
    <row r="41041" spans="46:47">
      <c r="AT41041" s="690"/>
      <c r="AU41041" s="690"/>
    </row>
    <row r="41042" spans="46:47">
      <c r="AT41042" s="690"/>
      <c r="AU41042" s="690"/>
    </row>
    <row r="41043" spans="46:47">
      <c r="AT41043" s="690"/>
      <c r="AU41043" s="690"/>
    </row>
    <row r="41044" spans="46:47">
      <c r="AT41044" s="690"/>
      <c r="AU41044" s="690"/>
    </row>
    <row r="41045" spans="46:47">
      <c r="AT41045" s="690"/>
      <c r="AU41045" s="690"/>
    </row>
    <row r="41046" spans="46:47">
      <c r="AT41046" s="690"/>
      <c r="AU41046" s="690"/>
    </row>
    <row r="41047" spans="46:47">
      <c r="AT41047" s="690"/>
      <c r="AU41047" s="690"/>
    </row>
    <row r="41048" spans="46:47">
      <c r="AT41048" s="690"/>
      <c r="AU41048" s="690"/>
    </row>
    <row r="41049" spans="46:47">
      <c r="AT41049" s="690"/>
      <c r="AU41049" s="690"/>
    </row>
    <row r="41050" spans="46:47">
      <c r="AT41050" s="690"/>
      <c r="AU41050" s="690"/>
    </row>
    <row r="41051" spans="46:47">
      <c r="AT41051" s="690"/>
      <c r="AU41051" s="690"/>
    </row>
    <row r="41052" spans="46:47">
      <c r="AT41052" s="690"/>
      <c r="AU41052" s="690"/>
    </row>
    <row r="41053" spans="46:47">
      <c r="AT41053" s="690"/>
      <c r="AU41053" s="690"/>
    </row>
    <row r="41054" spans="46:47">
      <c r="AT41054" s="690"/>
      <c r="AU41054" s="690"/>
    </row>
    <row r="41055" spans="46:47">
      <c r="AT41055" s="690"/>
      <c r="AU41055" s="690"/>
    </row>
    <row r="41056" spans="46:47">
      <c r="AT41056" s="690"/>
      <c r="AU41056" s="690"/>
    </row>
    <row r="41057" spans="46:47">
      <c r="AT41057" s="690"/>
      <c r="AU41057" s="690"/>
    </row>
    <row r="41058" spans="46:47">
      <c r="AT41058" s="690"/>
      <c r="AU41058" s="690"/>
    </row>
    <row r="41059" spans="46:47">
      <c r="AT41059" s="690"/>
      <c r="AU41059" s="690"/>
    </row>
    <row r="41060" spans="46:47">
      <c r="AT41060" s="690"/>
      <c r="AU41060" s="690"/>
    </row>
    <row r="41061" spans="46:47">
      <c r="AT41061" s="690"/>
      <c r="AU41061" s="690"/>
    </row>
    <row r="41062" spans="46:47">
      <c r="AT41062" s="690"/>
      <c r="AU41062" s="690"/>
    </row>
    <row r="41063" spans="46:47">
      <c r="AT41063" s="690"/>
      <c r="AU41063" s="690"/>
    </row>
    <row r="41064" spans="46:47">
      <c r="AT41064" s="690"/>
      <c r="AU41064" s="690"/>
    </row>
    <row r="41065" spans="46:47">
      <c r="AT41065" s="690"/>
      <c r="AU41065" s="690"/>
    </row>
    <row r="41066" spans="46:47">
      <c r="AT41066" s="690"/>
      <c r="AU41066" s="690"/>
    </row>
    <row r="41067" spans="46:47">
      <c r="AT41067" s="690"/>
      <c r="AU41067" s="690"/>
    </row>
    <row r="41068" spans="46:47">
      <c r="AT41068" s="690"/>
      <c r="AU41068" s="690"/>
    </row>
    <row r="41069" spans="46:47">
      <c r="AT41069" s="690"/>
      <c r="AU41069" s="690"/>
    </row>
    <row r="41070" spans="46:47">
      <c r="AT41070" s="690"/>
      <c r="AU41070" s="690"/>
    </row>
    <row r="41071" spans="46:47">
      <c r="AT41071" s="690"/>
      <c r="AU41071" s="690"/>
    </row>
    <row r="41072" spans="46:47">
      <c r="AT41072" s="690"/>
      <c r="AU41072" s="690"/>
    </row>
    <row r="41073" spans="46:47">
      <c r="AT41073" s="690"/>
      <c r="AU41073" s="690"/>
    </row>
    <row r="41074" spans="46:47">
      <c r="AT41074" s="690"/>
      <c r="AU41074" s="690"/>
    </row>
    <row r="41075" spans="46:47">
      <c r="AT41075" s="690"/>
      <c r="AU41075" s="690"/>
    </row>
    <row r="41076" spans="46:47">
      <c r="AT41076" s="690"/>
      <c r="AU41076" s="690"/>
    </row>
    <row r="41077" spans="46:47">
      <c r="AT41077" s="690"/>
      <c r="AU41077" s="690"/>
    </row>
    <row r="41078" spans="46:47">
      <c r="AT41078" s="690"/>
      <c r="AU41078" s="690"/>
    </row>
    <row r="41079" spans="46:47">
      <c r="AT41079" s="690"/>
      <c r="AU41079" s="690"/>
    </row>
    <row r="41080" spans="46:47">
      <c r="AT41080" s="690"/>
      <c r="AU41080" s="690"/>
    </row>
    <row r="41081" spans="46:47">
      <c r="AT41081" s="690"/>
      <c r="AU41081" s="690"/>
    </row>
    <row r="41082" spans="46:47">
      <c r="AT41082" s="690"/>
      <c r="AU41082" s="690"/>
    </row>
    <row r="41083" spans="46:47">
      <c r="AT41083" s="690"/>
      <c r="AU41083" s="690"/>
    </row>
    <row r="41084" spans="46:47">
      <c r="AT41084" s="690"/>
      <c r="AU41084" s="690"/>
    </row>
    <row r="41085" spans="46:47">
      <c r="AT41085" s="690"/>
      <c r="AU41085" s="690"/>
    </row>
    <row r="41086" spans="46:47">
      <c r="AT41086" s="690"/>
      <c r="AU41086" s="690"/>
    </row>
    <row r="41087" spans="46:47">
      <c r="AT41087" s="690"/>
      <c r="AU41087" s="690"/>
    </row>
    <row r="41088" spans="46:47">
      <c r="AT41088" s="690"/>
      <c r="AU41088" s="690"/>
    </row>
    <row r="41089" spans="46:47">
      <c r="AT41089" s="690"/>
      <c r="AU41089" s="690"/>
    </row>
    <row r="41090" spans="46:47">
      <c r="AT41090" s="690"/>
      <c r="AU41090" s="690"/>
    </row>
    <row r="41091" spans="46:47">
      <c r="AT41091" s="690"/>
      <c r="AU41091" s="690"/>
    </row>
    <row r="41092" spans="46:47">
      <c r="AT41092" s="690"/>
      <c r="AU41092" s="690"/>
    </row>
    <row r="41093" spans="46:47">
      <c r="AT41093" s="690"/>
      <c r="AU41093" s="690"/>
    </row>
    <row r="41094" spans="46:47">
      <c r="AT41094" s="690"/>
      <c r="AU41094" s="690"/>
    </row>
    <row r="41095" spans="46:47">
      <c r="AT41095" s="690"/>
      <c r="AU41095" s="690"/>
    </row>
    <row r="41096" spans="46:47">
      <c r="AT41096" s="690"/>
      <c r="AU41096" s="690"/>
    </row>
    <row r="41097" spans="46:47">
      <c r="AT41097" s="690"/>
      <c r="AU41097" s="690"/>
    </row>
    <row r="41098" spans="46:47">
      <c r="AT41098" s="690"/>
      <c r="AU41098" s="690"/>
    </row>
    <row r="41099" spans="46:47">
      <c r="AT41099" s="690"/>
      <c r="AU41099" s="690"/>
    </row>
    <row r="41100" spans="46:47">
      <c r="AT41100" s="690"/>
      <c r="AU41100" s="690"/>
    </row>
    <row r="41101" spans="46:47">
      <c r="AT41101" s="690"/>
      <c r="AU41101" s="690"/>
    </row>
    <row r="41102" spans="46:47">
      <c r="AT41102" s="690"/>
      <c r="AU41102" s="690"/>
    </row>
    <row r="41103" spans="46:47">
      <c r="AT41103" s="690"/>
      <c r="AU41103" s="690"/>
    </row>
    <row r="41104" spans="46:47">
      <c r="AT41104" s="690"/>
      <c r="AU41104" s="690"/>
    </row>
    <row r="41105" spans="46:47">
      <c r="AT41105" s="690"/>
      <c r="AU41105" s="690"/>
    </row>
    <row r="41106" spans="46:47">
      <c r="AT41106" s="690"/>
      <c r="AU41106" s="690"/>
    </row>
    <row r="41107" spans="46:47">
      <c r="AT41107" s="690"/>
      <c r="AU41107" s="690"/>
    </row>
    <row r="41108" spans="46:47">
      <c r="AT41108" s="690"/>
      <c r="AU41108" s="690"/>
    </row>
    <row r="41109" spans="46:47">
      <c r="AT41109" s="690"/>
      <c r="AU41109" s="690"/>
    </row>
    <row r="41110" spans="46:47">
      <c r="AT41110" s="690"/>
      <c r="AU41110" s="690"/>
    </row>
    <row r="41111" spans="46:47">
      <c r="AT41111" s="690"/>
      <c r="AU41111" s="690"/>
    </row>
    <row r="41112" spans="46:47">
      <c r="AT41112" s="690"/>
      <c r="AU41112" s="690"/>
    </row>
    <row r="41113" spans="46:47">
      <c r="AT41113" s="690"/>
      <c r="AU41113" s="690"/>
    </row>
    <row r="41114" spans="46:47">
      <c r="AT41114" s="690"/>
      <c r="AU41114" s="690"/>
    </row>
    <row r="41115" spans="46:47">
      <c r="AT41115" s="690"/>
      <c r="AU41115" s="690"/>
    </row>
    <row r="41116" spans="46:47">
      <c r="AT41116" s="690"/>
      <c r="AU41116" s="690"/>
    </row>
    <row r="41117" spans="46:47">
      <c r="AT41117" s="690"/>
      <c r="AU41117" s="690"/>
    </row>
    <row r="41118" spans="46:47">
      <c r="AT41118" s="690"/>
      <c r="AU41118" s="690"/>
    </row>
    <row r="41119" spans="46:47">
      <c r="AT41119" s="690"/>
      <c r="AU41119" s="690"/>
    </row>
    <row r="41120" spans="46:47">
      <c r="AT41120" s="690"/>
      <c r="AU41120" s="690"/>
    </row>
    <row r="41121" spans="46:47">
      <c r="AT41121" s="690"/>
      <c r="AU41121" s="690"/>
    </row>
    <row r="41122" spans="46:47">
      <c r="AT41122" s="690"/>
      <c r="AU41122" s="690"/>
    </row>
    <row r="41123" spans="46:47">
      <c r="AT41123" s="690"/>
      <c r="AU41123" s="690"/>
    </row>
    <row r="41124" spans="46:47">
      <c r="AT41124" s="690"/>
      <c r="AU41124" s="690"/>
    </row>
    <row r="41125" spans="46:47">
      <c r="AT41125" s="690"/>
      <c r="AU41125" s="690"/>
    </row>
    <row r="41126" spans="46:47">
      <c r="AT41126" s="690"/>
      <c r="AU41126" s="690"/>
    </row>
    <row r="41127" spans="46:47">
      <c r="AT41127" s="690"/>
      <c r="AU41127" s="690"/>
    </row>
    <row r="41128" spans="46:47">
      <c r="AT41128" s="690"/>
      <c r="AU41128" s="690"/>
    </row>
    <row r="41129" spans="46:47">
      <c r="AT41129" s="690"/>
      <c r="AU41129" s="690"/>
    </row>
    <row r="41130" spans="46:47">
      <c r="AT41130" s="690"/>
      <c r="AU41130" s="690"/>
    </row>
    <row r="41131" spans="46:47">
      <c r="AT41131" s="690"/>
      <c r="AU41131" s="690"/>
    </row>
    <row r="41132" spans="46:47">
      <c r="AT41132" s="690"/>
      <c r="AU41132" s="690"/>
    </row>
    <row r="41133" spans="46:47">
      <c r="AT41133" s="690"/>
      <c r="AU41133" s="690"/>
    </row>
    <row r="41134" spans="46:47">
      <c r="AT41134" s="690"/>
      <c r="AU41134" s="690"/>
    </row>
    <row r="41135" spans="46:47">
      <c r="AT41135" s="690"/>
      <c r="AU41135" s="690"/>
    </row>
    <row r="41136" spans="46:47">
      <c r="AT41136" s="690"/>
      <c r="AU41136" s="690"/>
    </row>
    <row r="41137" spans="46:47">
      <c r="AT41137" s="690"/>
      <c r="AU41137" s="690"/>
    </row>
    <row r="41138" spans="46:47">
      <c r="AT41138" s="690"/>
      <c r="AU41138" s="690"/>
    </row>
    <row r="41139" spans="46:47">
      <c r="AT41139" s="690"/>
      <c r="AU41139" s="690"/>
    </row>
    <row r="41140" spans="46:47">
      <c r="AT41140" s="690"/>
      <c r="AU41140" s="690"/>
    </row>
    <row r="41141" spans="46:47">
      <c r="AT41141" s="690"/>
      <c r="AU41141" s="690"/>
    </row>
    <row r="41142" spans="46:47">
      <c r="AT41142" s="690"/>
      <c r="AU41142" s="690"/>
    </row>
    <row r="41143" spans="46:47">
      <c r="AT41143" s="690"/>
      <c r="AU41143" s="690"/>
    </row>
    <row r="41144" spans="46:47">
      <c r="AT41144" s="690"/>
      <c r="AU41144" s="690"/>
    </row>
    <row r="41145" spans="46:47">
      <c r="AT41145" s="690"/>
      <c r="AU41145" s="690"/>
    </row>
    <row r="41146" spans="46:47">
      <c r="AT41146" s="690"/>
      <c r="AU41146" s="690"/>
    </row>
    <row r="41147" spans="46:47">
      <c r="AT41147" s="690"/>
      <c r="AU41147" s="690"/>
    </row>
    <row r="41148" spans="46:47">
      <c r="AT41148" s="690"/>
      <c r="AU41148" s="690"/>
    </row>
    <row r="41149" spans="46:47">
      <c r="AT41149" s="690"/>
      <c r="AU41149" s="690"/>
    </row>
    <row r="41150" spans="46:47">
      <c r="AT41150" s="690"/>
      <c r="AU41150" s="690"/>
    </row>
    <row r="41151" spans="46:47">
      <c r="AT41151" s="690"/>
      <c r="AU41151" s="690"/>
    </row>
    <row r="41152" spans="46:47">
      <c r="AT41152" s="690"/>
      <c r="AU41152" s="690"/>
    </row>
    <row r="41153" spans="46:47">
      <c r="AT41153" s="690"/>
      <c r="AU41153" s="690"/>
    </row>
    <row r="41154" spans="46:47">
      <c r="AT41154" s="690"/>
      <c r="AU41154" s="690"/>
    </row>
    <row r="41155" spans="46:47">
      <c r="AT41155" s="690"/>
      <c r="AU41155" s="690"/>
    </row>
    <row r="41156" spans="46:47">
      <c r="AT41156" s="690"/>
      <c r="AU41156" s="690"/>
    </row>
    <row r="41157" spans="46:47">
      <c r="AT41157" s="690"/>
      <c r="AU41157" s="690"/>
    </row>
    <row r="41158" spans="46:47">
      <c r="AT41158" s="690"/>
      <c r="AU41158" s="690"/>
    </row>
    <row r="41159" spans="46:47">
      <c r="AT41159" s="690"/>
      <c r="AU41159" s="690"/>
    </row>
    <row r="41160" spans="46:47">
      <c r="AT41160" s="690"/>
      <c r="AU41160" s="690"/>
    </row>
    <row r="41161" spans="46:47">
      <c r="AT41161" s="690"/>
      <c r="AU41161" s="690"/>
    </row>
    <row r="41162" spans="46:47">
      <c r="AT41162" s="690"/>
      <c r="AU41162" s="690"/>
    </row>
    <row r="41163" spans="46:47">
      <c r="AT41163" s="690"/>
      <c r="AU41163" s="690"/>
    </row>
    <row r="41164" spans="46:47">
      <c r="AT41164" s="690"/>
      <c r="AU41164" s="690"/>
    </row>
    <row r="41165" spans="46:47">
      <c r="AT41165" s="690"/>
      <c r="AU41165" s="690"/>
    </row>
    <row r="41166" spans="46:47">
      <c r="AT41166" s="690"/>
      <c r="AU41166" s="690"/>
    </row>
    <row r="41167" spans="46:47">
      <c r="AT41167" s="690"/>
      <c r="AU41167" s="690"/>
    </row>
    <row r="41168" spans="46:47">
      <c r="AT41168" s="690"/>
      <c r="AU41168" s="690"/>
    </row>
    <row r="41169" spans="46:47">
      <c r="AT41169" s="690"/>
      <c r="AU41169" s="690"/>
    </row>
    <row r="41170" spans="46:47">
      <c r="AT41170" s="690"/>
      <c r="AU41170" s="690"/>
    </row>
    <row r="41171" spans="46:47">
      <c r="AT41171" s="690"/>
      <c r="AU41171" s="690"/>
    </row>
    <row r="41172" spans="46:47">
      <c r="AT41172" s="690"/>
      <c r="AU41172" s="690"/>
    </row>
    <row r="41173" spans="46:47">
      <c r="AT41173" s="690"/>
      <c r="AU41173" s="690"/>
    </row>
    <row r="41174" spans="46:47">
      <c r="AT41174" s="690"/>
      <c r="AU41174" s="690"/>
    </row>
    <row r="41175" spans="46:47">
      <c r="AT41175" s="690"/>
      <c r="AU41175" s="690"/>
    </row>
    <row r="41176" spans="46:47">
      <c r="AT41176" s="690"/>
      <c r="AU41176" s="690"/>
    </row>
    <row r="41177" spans="46:47">
      <c r="AT41177" s="690"/>
      <c r="AU41177" s="690"/>
    </row>
    <row r="41178" spans="46:47">
      <c r="AT41178" s="690"/>
      <c r="AU41178" s="690"/>
    </row>
    <row r="41179" spans="46:47">
      <c r="AT41179" s="690"/>
      <c r="AU41179" s="690"/>
    </row>
    <row r="41180" spans="46:47">
      <c r="AT41180" s="690"/>
      <c r="AU41180" s="690"/>
    </row>
    <row r="41181" spans="46:47">
      <c r="AT41181" s="690"/>
      <c r="AU41181" s="690"/>
    </row>
    <row r="41182" spans="46:47">
      <c r="AT41182" s="690"/>
      <c r="AU41182" s="690"/>
    </row>
    <row r="41183" spans="46:47">
      <c r="AT41183" s="690"/>
      <c r="AU41183" s="690"/>
    </row>
    <row r="41184" spans="46:47">
      <c r="AT41184" s="690"/>
      <c r="AU41184" s="690"/>
    </row>
    <row r="41185" spans="46:47">
      <c r="AT41185" s="690"/>
      <c r="AU41185" s="690"/>
    </row>
    <row r="41186" spans="46:47">
      <c r="AT41186" s="690"/>
      <c r="AU41186" s="690"/>
    </row>
    <row r="41187" spans="46:47">
      <c r="AT41187" s="690"/>
      <c r="AU41187" s="690"/>
    </row>
    <row r="41188" spans="46:47">
      <c r="AT41188" s="690"/>
      <c r="AU41188" s="690"/>
    </row>
    <row r="41189" spans="46:47">
      <c r="AT41189" s="690"/>
      <c r="AU41189" s="690"/>
    </row>
    <row r="41190" spans="46:47">
      <c r="AT41190" s="690"/>
      <c r="AU41190" s="690"/>
    </row>
    <row r="41191" spans="46:47">
      <c r="AT41191" s="690"/>
      <c r="AU41191" s="690"/>
    </row>
    <row r="41192" spans="46:47">
      <c r="AT41192" s="690"/>
      <c r="AU41192" s="690"/>
    </row>
    <row r="41193" spans="46:47">
      <c r="AT41193" s="690"/>
      <c r="AU41193" s="690"/>
    </row>
    <row r="41194" spans="46:47">
      <c r="AT41194" s="690"/>
      <c r="AU41194" s="690"/>
    </row>
    <row r="41195" spans="46:47">
      <c r="AT41195" s="690"/>
      <c r="AU41195" s="690"/>
    </row>
    <row r="41196" spans="46:47">
      <c r="AT41196" s="690"/>
      <c r="AU41196" s="690"/>
    </row>
    <row r="41197" spans="46:47">
      <c r="AT41197" s="690"/>
      <c r="AU41197" s="690"/>
    </row>
    <row r="41198" spans="46:47">
      <c r="AT41198" s="690"/>
      <c r="AU41198" s="690"/>
    </row>
    <row r="41199" spans="46:47">
      <c r="AT41199" s="690"/>
      <c r="AU41199" s="690"/>
    </row>
    <row r="41200" spans="46:47">
      <c r="AT41200" s="690"/>
      <c r="AU41200" s="690"/>
    </row>
    <row r="41201" spans="46:47">
      <c r="AT41201" s="690"/>
      <c r="AU41201" s="690"/>
    </row>
    <row r="41202" spans="46:47">
      <c r="AT41202" s="690"/>
      <c r="AU41202" s="690"/>
    </row>
    <row r="41203" spans="46:47">
      <c r="AT41203" s="690"/>
      <c r="AU41203" s="690"/>
    </row>
    <row r="41204" spans="46:47">
      <c r="AT41204" s="690"/>
      <c r="AU41204" s="690"/>
    </row>
    <row r="41205" spans="46:47">
      <c r="AT41205" s="690"/>
      <c r="AU41205" s="690"/>
    </row>
    <row r="41206" spans="46:47">
      <c r="AT41206" s="690"/>
      <c r="AU41206" s="690"/>
    </row>
    <row r="41207" spans="46:47">
      <c r="AT41207" s="690"/>
      <c r="AU41207" s="690"/>
    </row>
    <row r="41208" spans="46:47">
      <c r="AT41208" s="690"/>
      <c r="AU41208" s="690"/>
    </row>
    <row r="41209" spans="46:47">
      <c r="AT41209" s="690"/>
      <c r="AU41209" s="690"/>
    </row>
    <row r="41210" spans="46:47">
      <c r="AT41210" s="690"/>
      <c r="AU41210" s="690"/>
    </row>
    <row r="41211" spans="46:47">
      <c r="AT41211" s="690"/>
      <c r="AU41211" s="690"/>
    </row>
    <row r="41212" spans="46:47">
      <c r="AT41212" s="690"/>
      <c r="AU41212" s="690"/>
    </row>
    <row r="41213" spans="46:47">
      <c r="AT41213" s="690"/>
      <c r="AU41213" s="690"/>
    </row>
    <row r="41214" spans="46:47">
      <c r="AT41214" s="690"/>
      <c r="AU41214" s="690"/>
    </row>
    <row r="41215" spans="46:47">
      <c r="AT41215" s="690"/>
      <c r="AU41215" s="690"/>
    </row>
    <row r="41216" spans="46:47">
      <c r="AT41216" s="690"/>
      <c r="AU41216" s="690"/>
    </row>
    <row r="41217" spans="46:47">
      <c r="AT41217" s="690"/>
      <c r="AU41217" s="690"/>
    </row>
    <row r="41218" spans="46:47">
      <c r="AT41218" s="690"/>
      <c r="AU41218" s="690"/>
    </row>
    <row r="41219" spans="46:47">
      <c r="AT41219" s="690"/>
      <c r="AU41219" s="690"/>
    </row>
    <row r="41220" spans="46:47">
      <c r="AT41220" s="690"/>
      <c r="AU41220" s="690"/>
    </row>
    <row r="41221" spans="46:47">
      <c r="AT41221" s="690"/>
      <c r="AU41221" s="690"/>
    </row>
    <row r="41222" spans="46:47">
      <c r="AT41222" s="690"/>
      <c r="AU41222" s="690"/>
    </row>
    <row r="41223" spans="46:47">
      <c r="AT41223" s="690"/>
      <c r="AU41223" s="690"/>
    </row>
    <row r="41224" spans="46:47">
      <c r="AT41224" s="690"/>
      <c r="AU41224" s="690"/>
    </row>
    <row r="41225" spans="46:47">
      <c r="AT41225" s="690"/>
      <c r="AU41225" s="690"/>
    </row>
    <row r="41226" spans="46:47">
      <c r="AT41226" s="690"/>
      <c r="AU41226" s="690"/>
    </row>
    <row r="41227" spans="46:47">
      <c r="AT41227" s="690"/>
      <c r="AU41227" s="690"/>
    </row>
    <row r="41228" spans="46:47">
      <c r="AT41228" s="690"/>
      <c r="AU41228" s="690"/>
    </row>
    <row r="41229" spans="46:47">
      <c r="AT41229" s="690"/>
      <c r="AU41229" s="690"/>
    </row>
    <row r="41230" spans="46:47">
      <c r="AT41230" s="690"/>
      <c r="AU41230" s="690"/>
    </row>
    <row r="41231" spans="46:47">
      <c r="AT41231" s="690"/>
      <c r="AU41231" s="690"/>
    </row>
    <row r="41232" spans="46:47">
      <c r="AT41232" s="690"/>
      <c r="AU41232" s="690"/>
    </row>
    <row r="41233" spans="46:47">
      <c r="AT41233" s="690"/>
      <c r="AU41233" s="690"/>
    </row>
    <row r="41234" spans="46:47">
      <c r="AT41234" s="690"/>
      <c r="AU41234" s="690"/>
    </row>
    <row r="41235" spans="46:47">
      <c r="AT41235" s="690"/>
      <c r="AU41235" s="690"/>
    </row>
    <row r="41236" spans="46:47">
      <c r="AT41236" s="690"/>
      <c r="AU41236" s="690"/>
    </row>
    <row r="41237" spans="46:47">
      <c r="AT41237" s="690"/>
      <c r="AU41237" s="690"/>
    </row>
    <row r="41238" spans="46:47">
      <c r="AT41238" s="690"/>
      <c r="AU41238" s="690"/>
    </row>
    <row r="41239" spans="46:47">
      <c r="AT41239" s="690"/>
      <c r="AU41239" s="690"/>
    </row>
    <row r="41240" spans="46:47">
      <c r="AT41240" s="690"/>
      <c r="AU41240" s="690"/>
    </row>
    <row r="41241" spans="46:47">
      <c r="AT41241" s="690"/>
      <c r="AU41241" s="690"/>
    </row>
    <row r="41242" spans="46:47">
      <c r="AT41242" s="690"/>
      <c r="AU41242" s="690"/>
    </row>
    <row r="41243" spans="46:47">
      <c r="AT41243" s="690"/>
      <c r="AU41243" s="690"/>
    </row>
    <row r="41244" spans="46:47">
      <c r="AT41244" s="690"/>
      <c r="AU41244" s="690"/>
    </row>
    <row r="41245" spans="46:47">
      <c r="AT41245" s="690"/>
      <c r="AU41245" s="690"/>
    </row>
    <row r="41246" spans="46:47">
      <c r="AT41246" s="690"/>
      <c r="AU41246" s="690"/>
    </row>
    <row r="41247" spans="46:47">
      <c r="AT41247" s="690"/>
      <c r="AU41247" s="690"/>
    </row>
    <row r="41248" spans="46:47">
      <c r="AT41248" s="690"/>
      <c r="AU41248" s="690"/>
    </row>
    <row r="41249" spans="46:47">
      <c r="AT41249" s="690"/>
      <c r="AU41249" s="690"/>
    </row>
    <row r="41250" spans="46:47">
      <c r="AT41250" s="690"/>
      <c r="AU41250" s="690"/>
    </row>
    <row r="41251" spans="46:47">
      <c r="AT41251" s="690"/>
      <c r="AU41251" s="690"/>
    </row>
    <row r="41252" spans="46:47">
      <c r="AT41252" s="690"/>
      <c r="AU41252" s="690"/>
    </row>
    <row r="41253" spans="46:47">
      <c r="AT41253" s="690"/>
      <c r="AU41253" s="690"/>
    </row>
    <row r="41254" spans="46:47">
      <c r="AT41254" s="690"/>
      <c r="AU41254" s="690"/>
    </row>
    <row r="41255" spans="46:47">
      <c r="AT41255" s="690"/>
      <c r="AU41255" s="690"/>
    </row>
    <row r="41256" spans="46:47">
      <c r="AT41256" s="690"/>
      <c r="AU41256" s="690"/>
    </row>
    <row r="41257" spans="46:47">
      <c r="AT41257" s="690"/>
      <c r="AU41257" s="690"/>
    </row>
    <row r="41258" spans="46:47">
      <c r="AT41258" s="690"/>
      <c r="AU41258" s="690"/>
    </row>
    <row r="41259" spans="46:47">
      <c r="AT41259" s="690"/>
      <c r="AU41259" s="690"/>
    </row>
    <row r="41260" spans="46:47">
      <c r="AT41260" s="690"/>
      <c r="AU41260" s="690"/>
    </row>
    <row r="41261" spans="46:47">
      <c r="AT41261" s="690"/>
      <c r="AU41261" s="690"/>
    </row>
    <row r="41262" spans="46:47">
      <c r="AT41262" s="690"/>
      <c r="AU41262" s="690"/>
    </row>
    <row r="41263" spans="46:47">
      <c r="AT41263" s="690"/>
      <c r="AU41263" s="690"/>
    </row>
    <row r="41264" spans="46:47">
      <c r="AT41264" s="690"/>
      <c r="AU41264" s="690"/>
    </row>
    <row r="41265" spans="46:47">
      <c r="AT41265" s="690"/>
      <c r="AU41265" s="690"/>
    </row>
    <row r="41266" spans="46:47">
      <c r="AT41266" s="690"/>
      <c r="AU41266" s="690"/>
    </row>
    <row r="41267" spans="46:47">
      <c r="AT41267" s="690"/>
      <c r="AU41267" s="690"/>
    </row>
    <row r="41268" spans="46:47">
      <c r="AT41268" s="690"/>
      <c r="AU41268" s="690"/>
    </row>
    <row r="41269" spans="46:47">
      <c r="AT41269" s="690"/>
      <c r="AU41269" s="690"/>
    </row>
    <row r="41270" spans="46:47">
      <c r="AT41270" s="690"/>
      <c r="AU41270" s="690"/>
    </row>
    <row r="41271" spans="46:47">
      <c r="AT41271" s="690"/>
      <c r="AU41271" s="690"/>
    </row>
    <row r="41272" spans="46:47">
      <c r="AT41272" s="690"/>
      <c r="AU41272" s="690"/>
    </row>
    <row r="41273" spans="46:47">
      <c r="AT41273" s="690"/>
      <c r="AU41273" s="690"/>
    </row>
    <row r="41274" spans="46:47">
      <c r="AT41274" s="690"/>
      <c r="AU41274" s="690"/>
    </row>
    <row r="41275" spans="46:47">
      <c r="AT41275" s="690"/>
      <c r="AU41275" s="690"/>
    </row>
    <row r="41276" spans="46:47">
      <c r="AT41276" s="690"/>
      <c r="AU41276" s="690"/>
    </row>
    <row r="41277" spans="46:47">
      <c r="AT41277" s="690"/>
      <c r="AU41277" s="690"/>
    </row>
    <row r="41278" spans="46:47">
      <c r="AT41278" s="690"/>
      <c r="AU41278" s="690"/>
    </row>
    <row r="41279" spans="46:47">
      <c r="AT41279" s="690"/>
      <c r="AU41279" s="690"/>
    </row>
    <row r="41280" spans="46:47">
      <c r="AT41280" s="690"/>
      <c r="AU41280" s="690"/>
    </row>
    <row r="41281" spans="46:47">
      <c r="AT41281" s="690"/>
      <c r="AU41281" s="690"/>
    </row>
    <row r="41282" spans="46:47">
      <c r="AT41282" s="690"/>
      <c r="AU41282" s="690"/>
    </row>
    <row r="41283" spans="46:47">
      <c r="AT41283" s="690"/>
      <c r="AU41283" s="690"/>
    </row>
    <row r="41284" spans="46:47">
      <c r="AT41284" s="690"/>
      <c r="AU41284" s="690"/>
    </row>
    <row r="41285" spans="46:47">
      <c r="AT41285" s="690"/>
      <c r="AU41285" s="690"/>
    </row>
    <row r="41286" spans="46:47">
      <c r="AT41286" s="690"/>
      <c r="AU41286" s="690"/>
    </row>
    <row r="41287" spans="46:47">
      <c r="AT41287" s="690"/>
      <c r="AU41287" s="690"/>
    </row>
    <row r="41288" spans="46:47">
      <c r="AT41288" s="690"/>
      <c r="AU41288" s="690"/>
    </row>
    <row r="41289" spans="46:47">
      <c r="AT41289" s="690"/>
      <c r="AU41289" s="690"/>
    </row>
    <row r="41290" spans="46:47">
      <c r="AT41290" s="690"/>
      <c r="AU41290" s="690"/>
    </row>
    <row r="41291" spans="46:47">
      <c r="AT41291" s="690"/>
      <c r="AU41291" s="690"/>
    </row>
    <row r="41292" spans="46:47">
      <c r="AT41292" s="690"/>
      <c r="AU41292" s="690"/>
    </row>
    <row r="41293" spans="46:47">
      <c r="AT41293" s="690"/>
      <c r="AU41293" s="690"/>
    </row>
    <row r="41294" spans="46:47">
      <c r="AT41294" s="690"/>
      <c r="AU41294" s="690"/>
    </row>
    <row r="41295" spans="46:47">
      <c r="AT41295" s="690"/>
      <c r="AU41295" s="690"/>
    </row>
    <row r="41296" spans="46:47">
      <c r="AT41296" s="690"/>
      <c r="AU41296" s="690"/>
    </row>
    <row r="41297" spans="46:47">
      <c r="AT41297" s="690"/>
      <c r="AU41297" s="690"/>
    </row>
    <row r="41298" spans="46:47">
      <c r="AT41298" s="690"/>
      <c r="AU41298" s="690"/>
    </row>
    <row r="41299" spans="46:47">
      <c r="AT41299" s="690"/>
      <c r="AU41299" s="690"/>
    </row>
    <row r="41300" spans="46:47">
      <c r="AT41300" s="690"/>
      <c r="AU41300" s="690"/>
    </row>
    <row r="41301" spans="46:47">
      <c r="AT41301" s="690"/>
      <c r="AU41301" s="690"/>
    </row>
    <row r="41302" spans="46:47">
      <c r="AT41302" s="690"/>
      <c r="AU41302" s="690"/>
    </row>
    <row r="41303" spans="46:47">
      <c r="AT41303" s="690"/>
      <c r="AU41303" s="690"/>
    </row>
    <row r="41304" spans="46:47">
      <c r="AT41304" s="690"/>
      <c r="AU41304" s="690"/>
    </row>
    <row r="41305" spans="46:47">
      <c r="AT41305" s="690"/>
      <c r="AU41305" s="690"/>
    </row>
    <row r="41306" spans="46:47">
      <c r="AT41306" s="690"/>
      <c r="AU41306" s="690"/>
    </row>
    <row r="41307" spans="46:47">
      <c r="AT41307" s="690"/>
      <c r="AU41307" s="690"/>
    </row>
    <row r="41308" spans="46:47">
      <c r="AT41308" s="690"/>
      <c r="AU41308" s="690"/>
    </row>
    <row r="41309" spans="46:47">
      <c r="AT41309" s="690"/>
      <c r="AU41309" s="690"/>
    </row>
    <row r="41310" spans="46:47">
      <c r="AT41310" s="690"/>
      <c r="AU41310" s="690"/>
    </row>
    <row r="41311" spans="46:47">
      <c r="AT41311" s="690"/>
      <c r="AU41311" s="690"/>
    </row>
    <row r="41312" spans="46:47">
      <c r="AT41312" s="690"/>
      <c r="AU41312" s="690"/>
    </row>
    <row r="41313" spans="46:47">
      <c r="AT41313" s="690"/>
      <c r="AU41313" s="690"/>
    </row>
    <row r="41314" spans="46:47">
      <c r="AT41314" s="690"/>
      <c r="AU41314" s="690"/>
    </row>
    <row r="41315" spans="46:47">
      <c r="AT41315" s="690"/>
      <c r="AU41315" s="690"/>
    </row>
    <row r="41316" spans="46:47">
      <c r="AT41316" s="690"/>
      <c r="AU41316" s="690"/>
    </row>
    <row r="41317" spans="46:47">
      <c r="AT41317" s="690"/>
      <c r="AU41317" s="690"/>
    </row>
    <row r="41318" spans="46:47">
      <c r="AT41318" s="690"/>
      <c r="AU41318" s="690"/>
    </row>
    <row r="41319" spans="46:47">
      <c r="AT41319" s="690"/>
      <c r="AU41319" s="690"/>
    </row>
    <row r="41320" spans="46:47">
      <c r="AT41320" s="690"/>
      <c r="AU41320" s="690"/>
    </row>
    <row r="41321" spans="46:47">
      <c r="AT41321" s="690"/>
      <c r="AU41321" s="690"/>
    </row>
    <row r="41322" spans="46:47">
      <c r="AT41322" s="690"/>
      <c r="AU41322" s="690"/>
    </row>
    <row r="41323" spans="46:47">
      <c r="AT41323" s="690"/>
      <c r="AU41323" s="690"/>
    </row>
    <row r="41324" spans="46:47">
      <c r="AT41324" s="690"/>
      <c r="AU41324" s="690"/>
    </row>
    <row r="41325" spans="46:47">
      <c r="AT41325" s="690"/>
      <c r="AU41325" s="690"/>
    </row>
    <row r="41326" spans="46:47">
      <c r="AT41326" s="690"/>
      <c r="AU41326" s="690"/>
    </row>
    <row r="41327" spans="46:47">
      <c r="AT41327" s="690"/>
      <c r="AU41327" s="690"/>
    </row>
    <row r="41328" spans="46:47">
      <c r="AT41328" s="690"/>
      <c r="AU41328" s="690"/>
    </row>
    <row r="41329" spans="46:47">
      <c r="AT41329" s="690"/>
      <c r="AU41329" s="690"/>
    </row>
    <row r="41330" spans="46:47">
      <c r="AT41330" s="690"/>
      <c r="AU41330" s="690"/>
    </row>
    <row r="41331" spans="46:47">
      <c r="AT41331" s="690"/>
      <c r="AU41331" s="690"/>
    </row>
    <row r="41332" spans="46:47">
      <c r="AT41332" s="690"/>
      <c r="AU41332" s="690"/>
    </row>
    <row r="41333" spans="46:47">
      <c r="AT41333" s="690"/>
      <c r="AU41333" s="690"/>
    </row>
    <row r="41334" spans="46:47">
      <c r="AT41334" s="690"/>
      <c r="AU41334" s="690"/>
    </row>
    <row r="41335" spans="46:47">
      <c r="AT41335" s="690"/>
      <c r="AU41335" s="690"/>
    </row>
    <row r="41336" spans="46:47">
      <c r="AT41336" s="690"/>
      <c r="AU41336" s="690"/>
    </row>
    <row r="41337" spans="46:47">
      <c r="AT41337" s="690"/>
      <c r="AU41337" s="690"/>
    </row>
    <row r="41338" spans="46:47">
      <c r="AT41338" s="690"/>
      <c r="AU41338" s="690"/>
    </row>
    <row r="41339" spans="46:47">
      <c r="AT41339" s="690"/>
      <c r="AU41339" s="690"/>
    </row>
    <row r="41340" spans="46:47">
      <c r="AT41340" s="690"/>
      <c r="AU41340" s="690"/>
    </row>
    <row r="41341" spans="46:47">
      <c r="AT41341" s="690"/>
      <c r="AU41341" s="690"/>
    </row>
    <row r="41342" spans="46:47">
      <c r="AT41342" s="690"/>
      <c r="AU41342" s="690"/>
    </row>
    <row r="41343" spans="46:47">
      <c r="AT41343" s="690"/>
      <c r="AU41343" s="690"/>
    </row>
    <row r="41344" spans="46:47">
      <c r="AT41344" s="690"/>
      <c r="AU41344" s="690"/>
    </row>
    <row r="41345" spans="46:47">
      <c r="AT41345" s="690"/>
      <c r="AU41345" s="690"/>
    </row>
    <row r="41346" spans="46:47">
      <c r="AT41346" s="690"/>
      <c r="AU41346" s="690"/>
    </row>
    <row r="41347" spans="46:47">
      <c r="AT41347" s="690"/>
      <c r="AU41347" s="690"/>
    </row>
    <row r="41348" spans="46:47">
      <c r="AT41348" s="690"/>
      <c r="AU41348" s="690"/>
    </row>
    <row r="41349" spans="46:47">
      <c r="AT41349" s="690"/>
      <c r="AU41349" s="690"/>
    </row>
    <row r="41350" spans="46:47">
      <c r="AT41350" s="690"/>
      <c r="AU41350" s="690"/>
    </row>
    <row r="41351" spans="46:47">
      <c r="AT41351" s="690"/>
      <c r="AU41351" s="690"/>
    </row>
    <row r="41352" spans="46:47">
      <c r="AT41352" s="690"/>
      <c r="AU41352" s="690"/>
    </row>
    <row r="41353" spans="46:47">
      <c r="AT41353" s="690"/>
      <c r="AU41353" s="690"/>
    </row>
    <row r="41354" spans="46:47">
      <c r="AT41354" s="690"/>
      <c r="AU41354" s="690"/>
    </row>
    <row r="41355" spans="46:47">
      <c r="AT41355" s="690"/>
      <c r="AU41355" s="690"/>
    </row>
    <row r="41356" spans="46:47">
      <c r="AT41356" s="690"/>
      <c r="AU41356" s="690"/>
    </row>
    <row r="41357" spans="46:47">
      <c r="AT41357" s="690"/>
      <c r="AU41357" s="690"/>
    </row>
    <row r="41358" spans="46:47">
      <c r="AT41358" s="690"/>
      <c r="AU41358" s="690"/>
    </row>
    <row r="41359" spans="46:47">
      <c r="AT41359" s="690"/>
      <c r="AU41359" s="690"/>
    </row>
    <row r="41360" spans="46:47">
      <c r="AT41360" s="690"/>
      <c r="AU41360" s="690"/>
    </row>
    <row r="41361" spans="46:47">
      <c r="AT41361" s="690"/>
      <c r="AU41361" s="690"/>
    </row>
    <row r="41362" spans="46:47">
      <c r="AT41362" s="690"/>
      <c r="AU41362" s="690"/>
    </row>
    <row r="41363" spans="46:47">
      <c r="AT41363" s="690"/>
      <c r="AU41363" s="690"/>
    </row>
    <row r="41364" spans="46:47">
      <c r="AT41364" s="690"/>
      <c r="AU41364" s="690"/>
    </row>
    <row r="41365" spans="46:47">
      <c r="AT41365" s="690"/>
      <c r="AU41365" s="690"/>
    </row>
    <row r="41366" spans="46:47">
      <c r="AT41366" s="690"/>
      <c r="AU41366" s="690"/>
    </row>
    <row r="41367" spans="46:47">
      <c r="AT41367" s="690"/>
      <c r="AU41367" s="690"/>
    </row>
    <row r="41368" spans="46:47">
      <c r="AT41368" s="690"/>
      <c r="AU41368" s="690"/>
    </row>
    <row r="41369" spans="46:47">
      <c r="AT41369" s="690"/>
      <c r="AU41369" s="690"/>
    </row>
    <row r="41370" spans="46:47">
      <c r="AT41370" s="690"/>
      <c r="AU41370" s="690"/>
    </row>
    <row r="41371" spans="46:47">
      <c r="AT41371" s="690"/>
      <c r="AU41371" s="690"/>
    </row>
    <row r="41372" spans="46:47">
      <c r="AT41372" s="690"/>
      <c r="AU41372" s="690"/>
    </row>
    <row r="41373" spans="46:47">
      <c r="AT41373" s="690"/>
      <c r="AU41373" s="690"/>
    </row>
    <row r="41374" spans="46:47">
      <c r="AT41374" s="690"/>
      <c r="AU41374" s="690"/>
    </row>
    <row r="41375" spans="46:47">
      <c r="AT41375" s="690"/>
      <c r="AU41375" s="690"/>
    </row>
    <row r="41376" spans="46:47">
      <c r="AT41376" s="690"/>
      <c r="AU41376" s="690"/>
    </row>
    <row r="41377" spans="46:47">
      <c r="AT41377" s="690"/>
      <c r="AU41377" s="690"/>
    </row>
    <row r="41378" spans="46:47">
      <c r="AT41378" s="690"/>
      <c r="AU41378" s="690"/>
    </row>
    <row r="41379" spans="46:47">
      <c r="AT41379" s="690"/>
      <c r="AU41379" s="690"/>
    </row>
    <row r="41380" spans="46:47">
      <c r="AT41380" s="690"/>
      <c r="AU41380" s="690"/>
    </row>
    <row r="41381" spans="46:47">
      <c r="AT41381" s="690"/>
      <c r="AU41381" s="690"/>
    </row>
    <row r="41382" spans="46:47">
      <c r="AT41382" s="690"/>
      <c r="AU41382" s="690"/>
    </row>
    <row r="41383" spans="46:47">
      <c r="AT41383" s="690"/>
      <c r="AU41383" s="690"/>
    </row>
    <row r="41384" spans="46:47">
      <c r="AT41384" s="690"/>
      <c r="AU41384" s="690"/>
    </row>
    <row r="41385" spans="46:47">
      <c r="AT41385" s="690"/>
      <c r="AU41385" s="690"/>
    </row>
    <row r="41386" spans="46:47">
      <c r="AT41386" s="690"/>
      <c r="AU41386" s="690"/>
    </row>
    <row r="41387" spans="46:47">
      <c r="AT41387" s="690"/>
      <c r="AU41387" s="690"/>
    </row>
    <row r="41388" spans="46:47">
      <c r="AT41388" s="690"/>
      <c r="AU41388" s="690"/>
    </row>
    <row r="41389" spans="46:47">
      <c r="AT41389" s="690"/>
      <c r="AU41389" s="690"/>
    </row>
    <row r="41390" spans="46:47">
      <c r="AT41390" s="690"/>
      <c r="AU41390" s="690"/>
    </row>
    <row r="41391" spans="46:47">
      <c r="AT41391" s="690"/>
      <c r="AU41391" s="690"/>
    </row>
    <row r="41392" spans="46:47">
      <c r="AT41392" s="690"/>
      <c r="AU41392" s="690"/>
    </row>
    <row r="41393" spans="46:47">
      <c r="AT41393" s="690"/>
      <c r="AU41393" s="690"/>
    </row>
    <row r="41394" spans="46:47">
      <c r="AT41394" s="690"/>
      <c r="AU41394" s="690"/>
    </row>
    <row r="41395" spans="46:47">
      <c r="AT41395" s="690"/>
      <c r="AU41395" s="690"/>
    </row>
    <row r="41396" spans="46:47">
      <c r="AT41396" s="690"/>
      <c r="AU41396" s="690"/>
    </row>
    <row r="41397" spans="46:47">
      <c r="AT41397" s="690"/>
      <c r="AU41397" s="690"/>
    </row>
    <row r="41398" spans="46:47">
      <c r="AT41398" s="690"/>
      <c r="AU41398" s="690"/>
    </row>
    <row r="41399" spans="46:47">
      <c r="AT41399" s="690"/>
      <c r="AU41399" s="690"/>
    </row>
    <row r="41400" spans="46:47">
      <c r="AT41400" s="690"/>
      <c r="AU41400" s="690"/>
    </row>
    <row r="41401" spans="46:47">
      <c r="AT41401" s="690"/>
      <c r="AU41401" s="690"/>
    </row>
    <row r="41402" spans="46:47">
      <c r="AT41402" s="690"/>
      <c r="AU41402" s="690"/>
    </row>
    <row r="41403" spans="46:47">
      <c r="AT41403" s="690"/>
      <c r="AU41403" s="690"/>
    </row>
    <row r="41404" spans="46:47">
      <c r="AT41404" s="690"/>
      <c r="AU41404" s="690"/>
    </row>
    <row r="41405" spans="46:47">
      <c r="AT41405" s="690"/>
      <c r="AU41405" s="690"/>
    </row>
    <row r="41406" spans="46:47">
      <c r="AT41406" s="690"/>
      <c r="AU41406" s="690"/>
    </row>
    <row r="41407" spans="46:47">
      <c r="AT41407" s="690"/>
      <c r="AU41407" s="690"/>
    </row>
    <row r="41408" spans="46:47">
      <c r="AT41408" s="690"/>
      <c r="AU41408" s="690"/>
    </row>
    <row r="41409" spans="46:47">
      <c r="AT41409" s="690"/>
      <c r="AU41409" s="690"/>
    </row>
    <row r="41410" spans="46:47">
      <c r="AT41410" s="690"/>
      <c r="AU41410" s="690"/>
    </row>
    <row r="41411" spans="46:47">
      <c r="AT41411" s="690"/>
      <c r="AU41411" s="690"/>
    </row>
    <row r="41412" spans="46:47">
      <c r="AT41412" s="690"/>
      <c r="AU41412" s="690"/>
    </row>
    <row r="41413" spans="46:47">
      <c r="AT41413" s="690"/>
      <c r="AU41413" s="690"/>
    </row>
    <row r="41414" spans="46:47">
      <c r="AT41414" s="690"/>
      <c r="AU41414" s="690"/>
    </row>
    <row r="41415" spans="46:47">
      <c r="AT41415" s="690"/>
      <c r="AU41415" s="690"/>
    </row>
    <row r="41416" spans="46:47">
      <c r="AT41416" s="690"/>
      <c r="AU41416" s="690"/>
    </row>
    <row r="41417" spans="46:47">
      <c r="AT41417" s="690"/>
      <c r="AU41417" s="690"/>
    </row>
    <row r="41418" spans="46:47">
      <c r="AT41418" s="690"/>
      <c r="AU41418" s="690"/>
    </row>
    <row r="41419" spans="46:47">
      <c r="AT41419" s="690"/>
      <c r="AU41419" s="690"/>
    </row>
    <row r="41420" spans="46:47">
      <c r="AT41420" s="690"/>
      <c r="AU41420" s="690"/>
    </row>
    <row r="41421" spans="46:47">
      <c r="AT41421" s="690"/>
      <c r="AU41421" s="690"/>
    </row>
    <row r="41422" spans="46:47">
      <c r="AT41422" s="690"/>
      <c r="AU41422" s="690"/>
    </row>
    <row r="41423" spans="46:47">
      <c r="AT41423" s="690"/>
      <c r="AU41423" s="690"/>
    </row>
    <row r="41424" spans="46:47">
      <c r="AT41424" s="690"/>
      <c r="AU41424" s="690"/>
    </row>
    <row r="41425" spans="46:47">
      <c r="AT41425" s="690"/>
      <c r="AU41425" s="690"/>
    </row>
    <row r="41426" spans="46:47">
      <c r="AT41426" s="690"/>
      <c r="AU41426" s="690"/>
    </row>
    <row r="41427" spans="46:47">
      <c r="AT41427" s="690"/>
      <c r="AU41427" s="690"/>
    </row>
    <row r="41428" spans="46:47">
      <c r="AT41428" s="690"/>
      <c r="AU41428" s="690"/>
    </row>
    <row r="41429" spans="46:47">
      <c r="AT41429" s="690"/>
      <c r="AU41429" s="690"/>
    </row>
    <row r="41430" spans="46:47">
      <c r="AT41430" s="690"/>
      <c r="AU41430" s="690"/>
    </row>
    <row r="41431" spans="46:47">
      <c r="AT41431" s="690"/>
      <c r="AU41431" s="690"/>
    </row>
    <row r="41432" spans="46:47">
      <c r="AT41432" s="690"/>
      <c r="AU41432" s="690"/>
    </row>
    <row r="41433" spans="46:47">
      <c r="AT41433" s="690"/>
      <c r="AU41433" s="690"/>
    </row>
    <row r="41434" spans="46:47">
      <c r="AT41434" s="690"/>
      <c r="AU41434" s="690"/>
    </row>
    <row r="41435" spans="46:47">
      <c r="AT41435" s="690"/>
      <c r="AU41435" s="690"/>
    </row>
    <row r="41436" spans="46:47">
      <c r="AT41436" s="690"/>
      <c r="AU41436" s="690"/>
    </row>
    <row r="41437" spans="46:47">
      <c r="AT41437" s="690"/>
      <c r="AU41437" s="690"/>
    </row>
    <row r="41438" spans="46:47">
      <c r="AT41438" s="690"/>
      <c r="AU41438" s="690"/>
    </row>
    <row r="41439" spans="46:47">
      <c r="AT41439" s="690"/>
      <c r="AU41439" s="690"/>
    </row>
    <row r="41440" spans="46:47">
      <c r="AT41440" s="690"/>
      <c r="AU41440" s="690"/>
    </row>
    <row r="41441" spans="46:47">
      <c r="AT41441" s="690"/>
      <c r="AU41441" s="690"/>
    </row>
    <row r="41442" spans="46:47">
      <c r="AT41442" s="690"/>
      <c r="AU41442" s="690"/>
    </row>
    <row r="41443" spans="46:47">
      <c r="AT41443" s="690"/>
      <c r="AU41443" s="690"/>
    </row>
    <row r="41444" spans="46:47">
      <c r="AT41444" s="690"/>
      <c r="AU41444" s="690"/>
    </row>
    <row r="41445" spans="46:47">
      <c r="AT41445" s="690"/>
      <c r="AU41445" s="690"/>
    </row>
    <row r="41446" spans="46:47">
      <c r="AT41446" s="690"/>
      <c r="AU41446" s="690"/>
    </row>
    <row r="41447" spans="46:47">
      <c r="AT41447" s="690"/>
      <c r="AU41447" s="690"/>
    </row>
    <row r="41448" spans="46:47">
      <c r="AT41448" s="690"/>
      <c r="AU41448" s="690"/>
    </row>
    <row r="41449" spans="46:47">
      <c r="AT41449" s="690"/>
      <c r="AU41449" s="690"/>
    </row>
    <row r="41450" spans="46:47">
      <c r="AT41450" s="690"/>
      <c r="AU41450" s="690"/>
    </row>
    <row r="41451" spans="46:47">
      <c r="AT41451" s="690"/>
      <c r="AU41451" s="690"/>
    </row>
    <row r="41452" spans="46:47">
      <c r="AT41452" s="690"/>
      <c r="AU41452" s="690"/>
    </row>
    <row r="41453" spans="46:47">
      <c r="AT41453" s="690"/>
      <c r="AU41453" s="690"/>
    </row>
    <row r="41454" spans="46:47">
      <c r="AT41454" s="690"/>
      <c r="AU41454" s="690"/>
    </row>
    <row r="41455" spans="46:47">
      <c r="AT41455" s="690"/>
      <c r="AU41455" s="690"/>
    </row>
    <row r="41456" spans="46:47">
      <c r="AT41456" s="690"/>
      <c r="AU41456" s="690"/>
    </row>
    <row r="41457" spans="46:47">
      <c r="AT41457" s="690"/>
      <c r="AU41457" s="690"/>
    </row>
    <row r="41458" spans="46:47">
      <c r="AT41458" s="690"/>
      <c r="AU41458" s="690"/>
    </row>
    <row r="41459" spans="46:47">
      <c r="AT41459" s="690"/>
      <c r="AU41459" s="690"/>
    </row>
    <row r="41460" spans="46:47">
      <c r="AT41460" s="690"/>
      <c r="AU41460" s="690"/>
    </row>
    <row r="41461" spans="46:47">
      <c r="AT41461" s="690"/>
      <c r="AU41461" s="690"/>
    </row>
    <row r="41462" spans="46:47">
      <c r="AT41462" s="690"/>
      <c r="AU41462" s="690"/>
    </row>
    <row r="41463" spans="46:47">
      <c r="AT41463" s="690"/>
      <c r="AU41463" s="690"/>
    </row>
    <row r="41464" spans="46:47">
      <c r="AT41464" s="690"/>
      <c r="AU41464" s="690"/>
    </row>
    <row r="41465" spans="46:47">
      <c r="AT41465" s="690"/>
      <c r="AU41465" s="690"/>
    </row>
    <row r="41466" spans="46:47">
      <c r="AT41466" s="690"/>
      <c r="AU41466" s="690"/>
    </row>
    <row r="41467" spans="46:47">
      <c r="AT41467" s="690"/>
      <c r="AU41467" s="690"/>
    </row>
    <row r="41468" spans="46:47">
      <c r="AT41468" s="690"/>
      <c r="AU41468" s="690"/>
    </row>
    <row r="41469" spans="46:47">
      <c r="AT41469" s="690"/>
      <c r="AU41469" s="690"/>
    </row>
    <row r="41470" spans="46:47">
      <c r="AT41470" s="690"/>
      <c r="AU41470" s="690"/>
    </row>
    <row r="41471" spans="46:47">
      <c r="AT41471" s="690"/>
      <c r="AU41471" s="690"/>
    </row>
    <row r="41472" spans="46:47">
      <c r="AT41472" s="690"/>
      <c r="AU41472" s="690"/>
    </row>
    <row r="41473" spans="46:47">
      <c r="AT41473" s="690"/>
      <c r="AU41473" s="690"/>
    </row>
    <row r="41474" spans="46:47">
      <c r="AT41474" s="690"/>
      <c r="AU41474" s="690"/>
    </row>
    <row r="41475" spans="46:47">
      <c r="AT41475" s="690"/>
      <c r="AU41475" s="690"/>
    </row>
    <row r="41476" spans="46:47">
      <c r="AT41476" s="690"/>
      <c r="AU41476" s="690"/>
    </row>
    <row r="41477" spans="46:47">
      <c r="AT41477" s="690"/>
      <c r="AU41477" s="690"/>
    </row>
    <row r="41478" spans="46:47">
      <c r="AT41478" s="690"/>
      <c r="AU41478" s="690"/>
    </row>
    <row r="41479" spans="46:47">
      <c r="AT41479" s="690"/>
      <c r="AU41479" s="690"/>
    </row>
    <row r="41480" spans="46:47">
      <c r="AT41480" s="690"/>
      <c r="AU41480" s="690"/>
    </row>
    <row r="41481" spans="46:47">
      <c r="AT41481" s="690"/>
      <c r="AU41481" s="690"/>
    </row>
    <row r="41482" spans="46:47">
      <c r="AT41482" s="690"/>
      <c r="AU41482" s="690"/>
    </row>
    <row r="41483" spans="46:47">
      <c r="AT41483" s="690"/>
      <c r="AU41483" s="690"/>
    </row>
    <row r="41484" spans="46:47">
      <c r="AT41484" s="690"/>
      <c r="AU41484" s="690"/>
    </row>
    <row r="41485" spans="46:47">
      <c r="AT41485" s="690"/>
      <c r="AU41485" s="690"/>
    </row>
    <row r="41486" spans="46:47">
      <c r="AT41486" s="690"/>
      <c r="AU41486" s="690"/>
    </row>
    <row r="41487" spans="46:47">
      <c r="AT41487" s="690"/>
      <c r="AU41487" s="690"/>
    </row>
    <row r="41488" spans="46:47">
      <c r="AT41488" s="690"/>
      <c r="AU41488" s="690"/>
    </row>
    <row r="41489" spans="46:47">
      <c r="AT41489" s="690"/>
      <c r="AU41489" s="690"/>
    </row>
    <row r="41490" spans="46:47">
      <c r="AT41490" s="690"/>
      <c r="AU41490" s="690"/>
    </row>
    <row r="41491" spans="46:47">
      <c r="AT41491" s="690"/>
      <c r="AU41491" s="690"/>
    </row>
    <row r="41492" spans="46:47">
      <c r="AT41492" s="690"/>
      <c r="AU41492" s="690"/>
    </row>
    <row r="41493" spans="46:47">
      <c r="AT41493" s="690"/>
      <c r="AU41493" s="690"/>
    </row>
    <row r="41494" spans="46:47">
      <c r="AT41494" s="690"/>
      <c r="AU41494" s="690"/>
    </row>
    <row r="41495" spans="46:47">
      <c r="AT41495" s="690"/>
      <c r="AU41495" s="690"/>
    </row>
    <row r="41496" spans="46:47">
      <c r="AT41496" s="690"/>
      <c r="AU41496" s="690"/>
    </row>
    <row r="41497" spans="46:47">
      <c r="AT41497" s="690"/>
      <c r="AU41497" s="690"/>
    </row>
    <row r="41498" spans="46:47">
      <c r="AT41498" s="690"/>
      <c r="AU41498" s="690"/>
    </row>
    <row r="41499" spans="46:47">
      <c r="AT41499" s="690"/>
      <c r="AU41499" s="690"/>
    </row>
    <row r="41500" spans="46:47">
      <c r="AT41500" s="690"/>
      <c r="AU41500" s="690"/>
    </row>
    <row r="41501" spans="46:47">
      <c r="AT41501" s="690"/>
      <c r="AU41501" s="690"/>
    </row>
    <row r="41502" spans="46:47">
      <c r="AT41502" s="690"/>
      <c r="AU41502" s="690"/>
    </row>
    <row r="41503" spans="46:47">
      <c r="AT41503" s="690"/>
      <c r="AU41503" s="690"/>
    </row>
    <row r="41504" spans="46:47">
      <c r="AT41504" s="690"/>
      <c r="AU41504" s="690"/>
    </row>
    <row r="41505" spans="46:47">
      <c r="AT41505" s="690"/>
      <c r="AU41505" s="690"/>
    </row>
    <row r="41506" spans="46:47">
      <c r="AT41506" s="690"/>
      <c r="AU41506" s="690"/>
    </row>
    <row r="41507" spans="46:47">
      <c r="AT41507" s="690"/>
      <c r="AU41507" s="690"/>
    </row>
    <row r="41508" spans="46:47">
      <c r="AT41508" s="690"/>
      <c r="AU41508" s="690"/>
    </row>
    <row r="41509" spans="46:47">
      <c r="AT41509" s="690"/>
      <c r="AU41509" s="690"/>
    </row>
    <row r="41510" spans="46:47">
      <c r="AT41510" s="690"/>
      <c r="AU41510" s="690"/>
    </row>
    <row r="41511" spans="46:47">
      <c r="AT41511" s="690"/>
      <c r="AU41511" s="690"/>
    </row>
    <row r="41512" spans="46:47">
      <c r="AT41512" s="690"/>
      <c r="AU41512" s="690"/>
    </row>
    <row r="41513" spans="46:47">
      <c r="AT41513" s="690"/>
      <c r="AU41513" s="690"/>
    </row>
    <row r="41514" spans="46:47">
      <c r="AT41514" s="690"/>
      <c r="AU41514" s="690"/>
    </row>
    <row r="41515" spans="46:47">
      <c r="AT41515" s="690"/>
      <c r="AU41515" s="690"/>
    </row>
    <row r="41516" spans="46:47">
      <c r="AT41516" s="690"/>
      <c r="AU41516" s="690"/>
    </row>
    <row r="41517" spans="46:47">
      <c r="AT41517" s="690"/>
      <c r="AU41517" s="690"/>
    </row>
    <row r="41518" spans="46:47">
      <c r="AT41518" s="690"/>
      <c r="AU41518" s="690"/>
    </row>
    <row r="41519" spans="46:47">
      <c r="AT41519" s="690"/>
      <c r="AU41519" s="690"/>
    </row>
    <row r="41520" spans="46:47">
      <c r="AT41520" s="690"/>
      <c r="AU41520" s="690"/>
    </row>
    <row r="41521" spans="46:47">
      <c r="AT41521" s="690"/>
      <c r="AU41521" s="690"/>
    </row>
    <row r="41522" spans="46:47">
      <c r="AT41522" s="690"/>
      <c r="AU41522" s="690"/>
    </row>
    <row r="41523" spans="46:47">
      <c r="AT41523" s="690"/>
      <c r="AU41523" s="690"/>
    </row>
    <row r="41524" spans="46:47">
      <c r="AT41524" s="690"/>
      <c r="AU41524" s="690"/>
    </row>
    <row r="41525" spans="46:47">
      <c r="AT41525" s="690"/>
      <c r="AU41525" s="690"/>
    </row>
    <row r="41526" spans="46:47">
      <c r="AT41526" s="690"/>
      <c r="AU41526" s="690"/>
    </row>
    <row r="41527" spans="46:47">
      <c r="AT41527" s="690"/>
      <c r="AU41527" s="690"/>
    </row>
    <row r="41528" spans="46:47">
      <c r="AT41528" s="690"/>
      <c r="AU41528" s="690"/>
    </row>
    <row r="41529" spans="46:47">
      <c r="AT41529" s="690"/>
      <c r="AU41529" s="690"/>
    </row>
    <row r="41530" spans="46:47">
      <c r="AT41530" s="690"/>
      <c r="AU41530" s="690"/>
    </row>
    <row r="41531" spans="46:47">
      <c r="AT41531" s="690"/>
      <c r="AU41531" s="690"/>
    </row>
    <row r="41532" spans="46:47">
      <c r="AT41532" s="690"/>
      <c r="AU41532" s="690"/>
    </row>
    <row r="41533" spans="46:47">
      <c r="AT41533" s="690"/>
      <c r="AU41533" s="690"/>
    </row>
    <row r="41534" spans="46:47">
      <c r="AT41534" s="690"/>
      <c r="AU41534" s="690"/>
    </row>
    <row r="41535" spans="46:47">
      <c r="AT41535" s="690"/>
      <c r="AU41535" s="690"/>
    </row>
    <row r="41536" spans="46:47">
      <c r="AT41536" s="690"/>
      <c r="AU41536" s="690"/>
    </row>
    <row r="41537" spans="46:47">
      <c r="AT41537" s="690"/>
      <c r="AU41537" s="690"/>
    </row>
    <row r="41538" spans="46:47">
      <c r="AT41538" s="690"/>
      <c r="AU41538" s="690"/>
    </row>
    <row r="41539" spans="46:47">
      <c r="AT41539" s="690"/>
      <c r="AU41539" s="690"/>
    </row>
    <row r="41540" spans="46:47">
      <c r="AT41540" s="690"/>
      <c r="AU41540" s="690"/>
    </row>
    <row r="41541" spans="46:47">
      <c r="AT41541" s="690"/>
      <c r="AU41541" s="690"/>
    </row>
    <row r="41542" spans="46:47">
      <c r="AT41542" s="690"/>
      <c r="AU41542" s="690"/>
    </row>
    <row r="41543" spans="46:47">
      <c r="AT41543" s="690"/>
      <c r="AU41543" s="690"/>
    </row>
    <row r="41544" spans="46:47">
      <c r="AT41544" s="690"/>
      <c r="AU41544" s="690"/>
    </row>
    <row r="41545" spans="46:47">
      <c r="AT41545" s="690"/>
      <c r="AU41545" s="690"/>
    </row>
    <row r="41546" spans="46:47">
      <c r="AT41546" s="690"/>
      <c r="AU41546" s="690"/>
    </row>
    <row r="41547" spans="46:47">
      <c r="AT41547" s="690"/>
      <c r="AU41547" s="690"/>
    </row>
    <row r="41548" spans="46:47">
      <c r="AT41548" s="690"/>
      <c r="AU41548" s="690"/>
    </row>
    <row r="41549" spans="46:47">
      <c r="AT41549" s="690"/>
      <c r="AU41549" s="690"/>
    </row>
    <row r="41550" spans="46:47">
      <c r="AT41550" s="690"/>
      <c r="AU41550" s="690"/>
    </row>
    <row r="41551" spans="46:47">
      <c r="AT41551" s="690"/>
      <c r="AU41551" s="690"/>
    </row>
    <row r="41552" spans="46:47">
      <c r="AT41552" s="690"/>
      <c r="AU41552" s="690"/>
    </row>
    <row r="41553" spans="46:47">
      <c r="AT41553" s="690"/>
      <c r="AU41553" s="690"/>
    </row>
    <row r="41554" spans="46:47">
      <c r="AT41554" s="690"/>
      <c r="AU41554" s="690"/>
    </row>
    <row r="41555" spans="46:47">
      <c r="AT41555" s="690"/>
      <c r="AU41555" s="690"/>
    </row>
    <row r="41556" spans="46:47">
      <c r="AT41556" s="690"/>
      <c r="AU41556" s="690"/>
    </row>
    <row r="41557" spans="46:47">
      <c r="AT41557" s="690"/>
      <c r="AU41557" s="690"/>
    </row>
    <row r="41558" spans="46:47">
      <c r="AT41558" s="690"/>
      <c r="AU41558" s="690"/>
    </row>
    <row r="41559" spans="46:47">
      <c r="AT41559" s="690"/>
      <c r="AU41559" s="690"/>
    </row>
    <row r="41560" spans="46:47">
      <c r="AT41560" s="690"/>
      <c r="AU41560" s="690"/>
    </row>
    <row r="41561" spans="46:47">
      <c r="AT41561" s="690"/>
      <c r="AU41561" s="690"/>
    </row>
    <row r="41562" spans="46:47">
      <c r="AT41562" s="690"/>
      <c r="AU41562" s="690"/>
    </row>
    <row r="41563" spans="46:47">
      <c r="AT41563" s="690"/>
      <c r="AU41563" s="690"/>
    </row>
    <row r="41564" spans="46:47">
      <c r="AT41564" s="690"/>
      <c r="AU41564" s="690"/>
    </row>
    <row r="41565" spans="46:47">
      <c r="AT41565" s="690"/>
      <c r="AU41565" s="690"/>
    </row>
    <row r="41566" spans="46:47">
      <c r="AT41566" s="690"/>
      <c r="AU41566" s="690"/>
    </row>
    <row r="41567" spans="46:47">
      <c r="AT41567" s="690"/>
      <c r="AU41567" s="690"/>
    </row>
    <row r="41568" spans="46:47">
      <c r="AT41568" s="690"/>
      <c r="AU41568" s="690"/>
    </row>
    <row r="41569" spans="46:47">
      <c r="AT41569" s="690"/>
      <c r="AU41569" s="690"/>
    </row>
    <row r="41570" spans="46:47">
      <c r="AT41570" s="690"/>
      <c r="AU41570" s="690"/>
    </row>
    <row r="41571" spans="46:47">
      <c r="AT41571" s="690"/>
      <c r="AU41571" s="690"/>
    </row>
    <row r="41572" spans="46:47">
      <c r="AT41572" s="690"/>
      <c r="AU41572" s="690"/>
    </row>
    <row r="41573" spans="46:47">
      <c r="AT41573" s="690"/>
      <c r="AU41573" s="690"/>
    </row>
    <row r="41574" spans="46:47">
      <c r="AT41574" s="690"/>
      <c r="AU41574" s="690"/>
    </row>
    <row r="41575" spans="46:47">
      <c r="AT41575" s="690"/>
      <c r="AU41575" s="690"/>
    </row>
    <row r="41576" spans="46:47">
      <c r="AT41576" s="690"/>
      <c r="AU41576" s="690"/>
    </row>
    <row r="41577" spans="46:47">
      <c r="AT41577" s="690"/>
      <c r="AU41577" s="690"/>
    </row>
    <row r="41578" spans="46:47">
      <c r="AT41578" s="690"/>
      <c r="AU41578" s="690"/>
    </row>
    <row r="41579" spans="46:47">
      <c r="AT41579" s="690"/>
      <c r="AU41579" s="690"/>
    </row>
    <row r="41580" spans="46:47">
      <c r="AT41580" s="690"/>
      <c r="AU41580" s="690"/>
    </row>
    <row r="41581" spans="46:47">
      <c r="AT41581" s="690"/>
      <c r="AU41581" s="690"/>
    </row>
    <row r="41582" spans="46:47">
      <c r="AT41582" s="690"/>
      <c r="AU41582" s="690"/>
    </row>
    <row r="41583" spans="46:47">
      <c r="AT41583" s="690"/>
      <c r="AU41583" s="690"/>
    </row>
    <row r="41584" spans="46:47">
      <c r="AT41584" s="690"/>
      <c r="AU41584" s="690"/>
    </row>
    <row r="41585" spans="46:47">
      <c r="AT41585" s="690"/>
      <c r="AU41585" s="690"/>
    </row>
    <row r="41586" spans="46:47">
      <c r="AT41586" s="690"/>
      <c r="AU41586" s="690"/>
    </row>
    <row r="41587" spans="46:47">
      <c r="AT41587" s="690"/>
      <c r="AU41587" s="690"/>
    </row>
    <row r="41588" spans="46:47">
      <c r="AT41588" s="690"/>
      <c r="AU41588" s="690"/>
    </row>
    <row r="41589" spans="46:47">
      <c r="AT41589" s="690"/>
      <c r="AU41589" s="690"/>
    </row>
    <row r="41590" spans="46:47">
      <c r="AT41590" s="690"/>
      <c r="AU41590" s="690"/>
    </row>
    <row r="41591" spans="46:47">
      <c r="AT41591" s="690"/>
      <c r="AU41591" s="690"/>
    </row>
    <row r="41592" spans="46:47">
      <c r="AT41592" s="690"/>
      <c r="AU41592" s="690"/>
    </row>
    <row r="41593" spans="46:47">
      <c r="AT41593" s="690"/>
      <c r="AU41593" s="690"/>
    </row>
    <row r="41594" spans="46:47">
      <c r="AT41594" s="690"/>
      <c r="AU41594" s="690"/>
    </row>
    <row r="41595" spans="46:47">
      <c r="AT41595" s="690"/>
      <c r="AU41595" s="690"/>
    </row>
    <row r="41596" spans="46:47">
      <c r="AT41596" s="690"/>
      <c r="AU41596" s="690"/>
    </row>
    <row r="41597" spans="46:47">
      <c r="AT41597" s="690"/>
      <c r="AU41597" s="690"/>
    </row>
    <row r="41598" spans="46:47">
      <c r="AT41598" s="690"/>
      <c r="AU41598" s="690"/>
    </row>
    <row r="41599" spans="46:47">
      <c r="AT41599" s="690"/>
      <c r="AU41599" s="690"/>
    </row>
    <row r="41600" spans="46:47">
      <c r="AT41600" s="690"/>
      <c r="AU41600" s="690"/>
    </row>
    <row r="41601" spans="46:47">
      <c r="AT41601" s="690"/>
      <c r="AU41601" s="690"/>
    </row>
    <row r="41602" spans="46:47">
      <c r="AT41602" s="690"/>
      <c r="AU41602" s="690"/>
    </row>
    <row r="41603" spans="46:47">
      <c r="AT41603" s="690"/>
      <c r="AU41603" s="690"/>
    </row>
    <row r="41604" spans="46:47">
      <c r="AT41604" s="690"/>
      <c r="AU41604" s="690"/>
    </row>
    <row r="41605" spans="46:47">
      <c r="AT41605" s="690"/>
      <c r="AU41605" s="690"/>
    </row>
    <row r="41606" spans="46:47">
      <c r="AT41606" s="690"/>
      <c r="AU41606" s="690"/>
    </row>
    <row r="41607" spans="46:47">
      <c r="AT41607" s="690"/>
      <c r="AU41607" s="690"/>
    </row>
    <row r="41608" spans="46:47">
      <c r="AT41608" s="690"/>
      <c r="AU41608" s="690"/>
    </row>
    <row r="41609" spans="46:47">
      <c r="AT41609" s="690"/>
      <c r="AU41609" s="690"/>
    </row>
    <row r="41610" spans="46:47">
      <c r="AT41610" s="690"/>
      <c r="AU41610" s="690"/>
    </row>
    <row r="41611" spans="46:47">
      <c r="AT41611" s="690"/>
      <c r="AU41611" s="690"/>
    </row>
    <row r="41612" spans="46:47">
      <c r="AT41612" s="690"/>
      <c r="AU41612" s="690"/>
    </row>
    <row r="41613" spans="46:47">
      <c r="AT41613" s="690"/>
      <c r="AU41613" s="690"/>
    </row>
    <row r="41614" spans="46:47">
      <c r="AT41614" s="690"/>
      <c r="AU41614" s="690"/>
    </row>
    <row r="41615" spans="46:47">
      <c r="AT41615" s="690"/>
      <c r="AU41615" s="690"/>
    </row>
    <row r="41616" spans="46:47">
      <c r="AT41616" s="690"/>
      <c r="AU41616" s="690"/>
    </row>
    <row r="41617" spans="46:47">
      <c r="AT41617" s="690"/>
      <c r="AU41617" s="690"/>
    </row>
    <row r="41618" spans="46:47">
      <c r="AT41618" s="690"/>
      <c r="AU41618" s="690"/>
    </row>
    <row r="41619" spans="46:47">
      <c r="AT41619" s="690"/>
      <c r="AU41619" s="690"/>
    </row>
    <row r="41620" spans="46:47">
      <c r="AT41620" s="690"/>
      <c r="AU41620" s="690"/>
    </row>
    <row r="41621" spans="46:47">
      <c r="AT41621" s="690"/>
      <c r="AU41621" s="690"/>
    </row>
    <row r="41622" spans="46:47">
      <c r="AT41622" s="690"/>
      <c r="AU41622" s="690"/>
    </row>
    <row r="41623" spans="46:47">
      <c r="AT41623" s="690"/>
      <c r="AU41623" s="690"/>
    </row>
    <row r="41624" spans="46:47">
      <c r="AT41624" s="690"/>
      <c r="AU41624" s="690"/>
    </row>
    <row r="41625" spans="46:47">
      <c r="AT41625" s="690"/>
      <c r="AU41625" s="690"/>
    </row>
    <row r="41626" spans="46:47">
      <c r="AT41626" s="690"/>
      <c r="AU41626" s="690"/>
    </row>
    <row r="41627" spans="46:47">
      <c r="AT41627" s="690"/>
      <c r="AU41627" s="690"/>
    </row>
    <row r="41628" spans="46:47">
      <c r="AT41628" s="690"/>
      <c r="AU41628" s="690"/>
    </row>
    <row r="41629" spans="46:47">
      <c r="AT41629" s="690"/>
      <c r="AU41629" s="690"/>
    </row>
    <row r="41630" spans="46:47">
      <c r="AT41630" s="690"/>
      <c r="AU41630" s="690"/>
    </row>
    <row r="41631" spans="46:47">
      <c r="AT41631" s="690"/>
      <c r="AU41631" s="690"/>
    </row>
    <row r="41632" spans="46:47">
      <c r="AT41632" s="690"/>
      <c r="AU41632" s="690"/>
    </row>
    <row r="41633" spans="46:47">
      <c r="AT41633" s="690"/>
      <c r="AU41633" s="690"/>
    </row>
    <row r="41634" spans="46:47">
      <c r="AT41634" s="690"/>
      <c r="AU41634" s="690"/>
    </row>
    <row r="41635" spans="46:47">
      <c r="AT41635" s="690"/>
      <c r="AU41635" s="690"/>
    </row>
    <row r="41636" spans="46:47">
      <c r="AT41636" s="690"/>
      <c r="AU41636" s="690"/>
    </row>
    <row r="41637" spans="46:47">
      <c r="AT41637" s="690"/>
      <c r="AU41637" s="690"/>
    </row>
    <row r="41638" spans="46:47">
      <c r="AT41638" s="690"/>
      <c r="AU41638" s="690"/>
    </row>
    <row r="41639" spans="46:47">
      <c r="AT41639" s="690"/>
      <c r="AU41639" s="690"/>
    </row>
    <row r="41640" spans="46:47">
      <c r="AT41640" s="690"/>
      <c r="AU41640" s="690"/>
    </row>
    <row r="41641" spans="46:47">
      <c r="AT41641" s="690"/>
      <c r="AU41641" s="690"/>
    </row>
    <row r="41642" spans="46:47">
      <c r="AT41642" s="690"/>
      <c r="AU41642" s="690"/>
    </row>
    <row r="41643" spans="46:47">
      <c r="AT41643" s="690"/>
      <c r="AU41643" s="690"/>
    </row>
    <row r="41644" spans="46:47">
      <c r="AT41644" s="690"/>
      <c r="AU41644" s="690"/>
    </row>
    <row r="41645" spans="46:47">
      <c r="AT41645" s="690"/>
      <c r="AU41645" s="690"/>
    </row>
    <row r="41646" spans="46:47">
      <c r="AT41646" s="690"/>
      <c r="AU41646" s="690"/>
    </row>
    <row r="41647" spans="46:47">
      <c r="AT41647" s="690"/>
      <c r="AU41647" s="690"/>
    </row>
    <row r="41648" spans="46:47">
      <c r="AT41648" s="690"/>
      <c r="AU41648" s="690"/>
    </row>
    <row r="41649" spans="46:47">
      <c r="AT41649" s="690"/>
      <c r="AU41649" s="690"/>
    </row>
    <row r="41650" spans="46:47">
      <c r="AT41650" s="690"/>
      <c r="AU41650" s="690"/>
    </row>
    <row r="41651" spans="46:47">
      <c r="AT41651" s="690"/>
      <c r="AU41651" s="690"/>
    </row>
    <row r="41652" spans="46:47">
      <c r="AT41652" s="690"/>
      <c r="AU41652" s="690"/>
    </row>
    <row r="41653" spans="46:47">
      <c r="AT41653" s="690"/>
      <c r="AU41653" s="690"/>
    </row>
    <row r="41654" spans="46:47">
      <c r="AT41654" s="690"/>
      <c r="AU41654" s="690"/>
    </row>
    <row r="41655" spans="46:47">
      <c r="AT41655" s="690"/>
      <c r="AU41655" s="690"/>
    </row>
    <row r="41656" spans="46:47">
      <c r="AT41656" s="690"/>
      <c r="AU41656" s="690"/>
    </row>
    <row r="41657" spans="46:47">
      <c r="AT41657" s="690"/>
      <c r="AU41657" s="690"/>
    </row>
    <row r="41658" spans="46:47">
      <c r="AT41658" s="690"/>
      <c r="AU41658" s="690"/>
    </row>
    <row r="41659" spans="46:47">
      <c r="AT41659" s="690"/>
      <c r="AU41659" s="690"/>
    </row>
    <row r="41660" spans="46:47">
      <c r="AT41660" s="690"/>
      <c r="AU41660" s="690"/>
    </row>
    <row r="41661" spans="46:47">
      <c r="AT41661" s="690"/>
      <c r="AU41661" s="690"/>
    </row>
    <row r="41662" spans="46:47">
      <c r="AT41662" s="690"/>
      <c r="AU41662" s="690"/>
    </row>
    <row r="41663" spans="46:47">
      <c r="AT41663" s="690"/>
      <c r="AU41663" s="690"/>
    </row>
    <row r="41664" spans="46:47">
      <c r="AT41664" s="690"/>
      <c r="AU41664" s="690"/>
    </row>
    <row r="41665" spans="46:47">
      <c r="AT41665" s="690"/>
      <c r="AU41665" s="690"/>
    </row>
    <row r="41666" spans="46:47">
      <c r="AT41666" s="690"/>
      <c r="AU41666" s="690"/>
    </row>
    <row r="41667" spans="46:47">
      <c r="AT41667" s="690"/>
      <c r="AU41667" s="690"/>
    </row>
    <row r="41668" spans="46:47">
      <c r="AT41668" s="690"/>
      <c r="AU41668" s="690"/>
    </row>
    <row r="41669" spans="46:47">
      <c r="AT41669" s="690"/>
      <c r="AU41669" s="690"/>
    </row>
    <row r="41670" spans="46:47">
      <c r="AT41670" s="690"/>
      <c r="AU41670" s="690"/>
    </row>
    <row r="41671" spans="46:47">
      <c r="AT41671" s="690"/>
      <c r="AU41671" s="690"/>
    </row>
    <row r="41672" spans="46:47">
      <c r="AT41672" s="690"/>
      <c r="AU41672" s="690"/>
    </row>
    <row r="41673" spans="46:47">
      <c r="AT41673" s="690"/>
      <c r="AU41673" s="690"/>
    </row>
    <row r="41674" spans="46:47">
      <c r="AT41674" s="690"/>
      <c r="AU41674" s="690"/>
    </row>
    <row r="41675" spans="46:47">
      <c r="AT41675" s="690"/>
      <c r="AU41675" s="690"/>
    </row>
    <row r="41676" spans="46:47">
      <c r="AT41676" s="690"/>
      <c r="AU41676" s="690"/>
    </row>
    <row r="41677" spans="46:47">
      <c r="AT41677" s="690"/>
      <c r="AU41677" s="690"/>
    </row>
    <row r="41678" spans="46:47">
      <c r="AT41678" s="690"/>
      <c r="AU41678" s="690"/>
    </row>
    <row r="41679" spans="46:47">
      <c r="AT41679" s="690"/>
      <c r="AU41679" s="690"/>
    </row>
    <row r="41680" spans="46:47">
      <c r="AT41680" s="690"/>
      <c r="AU41680" s="690"/>
    </row>
    <row r="41681" spans="46:47">
      <c r="AT41681" s="690"/>
      <c r="AU41681" s="690"/>
    </row>
    <row r="41682" spans="46:47">
      <c r="AT41682" s="690"/>
      <c r="AU41682" s="690"/>
    </row>
    <row r="41683" spans="46:47">
      <c r="AT41683" s="690"/>
      <c r="AU41683" s="690"/>
    </row>
    <row r="41684" spans="46:47">
      <c r="AT41684" s="690"/>
      <c r="AU41684" s="690"/>
    </row>
    <row r="41685" spans="46:47">
      <c r="AT41685" s="690"/>
      <c r="AU41685" s="690"/>
    </row>
    <row r="41686" spans="46:47">
      <c r="AT41686" s="690"/>
      <c r="AU41686" s="690"/>
    </row>
    <row r="41687" spans="46:47">
      <c r="AT41687" s="690"/>
      <c r="AU41687" s="690"/>
    </row>
    <row r="41688" spans="46:47">
      <c r="AT41688" s="690"/>
      <c r="AU41688" s="690"/>
    </row>
    <row r="41689" spans="46:47">
      <c r="AT41689" s="690"/>
      <c r="AU41689" s="690"/>
    </row>
    <row r="41690" spans="46:47">
      <c r="AT41690" s="690"/>
      <c r="AU41690" s="690"/>
    </row>
    <row r="41691" spans="46:47">
      <c r="AT41691" s="690"/>
      <c r="AU41691" s="690"/>
    </row>
    <row r="41692" spans="46:47">
      <c r="AT41692" s="690"/>
      <c r="AU41692" s="690"/>
    </row>
    <row r="41693" spans="46:47">
      <c r="AT41693" s="690"/>
      <c r="AU41693" s="690"/>
    </row>
    <row r="41694" spans="46:47">
      <c r="AT41694" s="690"/>
      <c r="AU41694" s="690"/>
    </row>
    <row r="41695" spans="46:47">
      <c r="AT41695" s="690"/>
      <c r="AU41695" s="690"/>
    </row>
    <row r="41696" spans="46:47">
      <c r="AT41696" s="690"/>
      <c r="AU41696" s="690"/>
    </row>
    <row r="41697" spans="46:47">
      <c r="AT41697" s="690"/>
      <c r="AU41697" s="690"/>
    </row>
    <row r="41698" spans="46:47">
      <c r="AT41698" s="690"/>
      <c r="AU41698" s="690"/>
    </row>
    <row r="41699" spans="46:47">
      <c r="AT41699" s="690"/>
      <c r="AU41699" s="690"/>
    </row>
    <row r="41700" spans="46:47">
      <c r="AT41700" s="690"/>
      <c r="AU41700" s="690"/>
    </row>
    <row r="41701" spans="46:47">
      <c r="AT41701" s="690"/>
      <c r="AU41701" s="690"/>
    </row>
    <row r="41702" spans="46:47">
      <c r="AT41702" s="690"/>
      <c r="AU41702" s="690"/>
    </row>
    <row r="41703" spans="46:47">
      <c r="AT41703" s="690"/>
      <c r="AU41703" s="690"/>
    </row>
    <row r="41704" spans="46:47">
      <c r="AT41704" s="690"/>
      <c r="AU41704" s="690"/>
    </row>
    <row r="41705" spans="46:47">
      <c r="AT41705" s="690"/>
      <c r="AU41705" s="690"/>
    </row>
    <row r="41706" spans="46:47">
      <c r="AT41706" s="690"/>
      <c r="AU41706" s="690"/>
    </row>
    <row r="41707" spans="46:47">
      <c r="AT41707" s="690"/>
      <c r="AU41707" s="690"/>
    </row>
    <row r="41708" spans="46:47">
      <c r="AT41708" s="690"/>
      <c r="AU41708" s="690"/>
    </row>
    <row r="41709" spans="46:47">
      <c r="AT41709" s="690"/>
      <c r="AU41709" s="690"/>
    </row>
    <row r="41710" spans="46:47">
      <c r="AT41710" s="690"/>
      <c r="AU41710" s="690"/>
    </row>
    <row r="41711" spans="46:47">
      <c r="AT41711" s="690"/>
      <c r="AU41711" s="690"/>
    </row>
    <row r="41712" spans="46:47">
      <c r="AT41712" s="690"/>
      <c r="AU41712" s="690"/>
    </row>
    <row r="41713" spans="46:47">
      <c r="AT41713" s="690"/>
      <c r="AU41713" s="690"/>
    </row>
    <row r="41714" spans="46:47">
      <c r="AT41714" s="690"/>
      <c r="AU41714" s="690"/>
    </row>
    <row r="41715" spans="46:47">
      <c r="AT41715" s="690"/>
      <c r="AU41715" s="690"/>
    </row>
    <row r="41716" spans="46:47">
      <c r="AT41716" s="690"/>
      <c r="AU41716" s="690"/>
    </row>
    <row r="41717" spans="46:47">
      <c r="AT41717" s="690"/>
      <c r="AU41717" s="690"/>
    </row>
    <row r="41718" spans="46:47">
      <c r="AT41718" s="690"/>
      <c r="AU41718" s="690"/>
    </row>
    <row r="41719" spans="46:47">
      <c r="AT41719" s="690"/>
      <c r="AU41719" s="690"/>
    </row>
    <row r="41720" spans="46:47">
      <c r="AT41720" s="690"/>
      <c r="AU41720" s="690"/>
    </row>
    <row r="41721" spans="46:47">
      <c r="AT41721" s="690"/>
      <c r="AU41721" s="690"/>
    </row>
    <row r="41722" spans="46:47">
      <c r="AT41722" s="690"/>
      <c r="AU41722" s="690"/>
    </row>
    <row r="41723" spans="46:47">
      <c r="AT41723" s="690"/>
      <c r="AU41723" s="690"/>
    </row>
    <row r="41724" spans="46:47">
      <c r="AT41724" s="690"/>
      <c r="AU41724" s="690"/>
    </row>
    <row r="41725" spans="46:47">
      <c r="AT41725" s="690"/>
      <c r="AU41725" s="690"/>
    </row>
    <row r="41726" spans="46:47">
      <c r="AT41726" s="690"/>
      <c r="AU41726" s="690"/>
    </row>
    <row r="41727" spans="46:47">
      <c r="AT41727" s="690"/>
      <c r="AU41727" s="690"/>
    </row>
    <row r="41728" spans="46:47">
      <c r="AT41728" s="690"/>
      <c r="AU41728" s="690"/>
    </row>
    <row r="41729" spans="46:47">
      <c r="AT41729" s="690"/>
      <c r="AU41729" s="690"/>
    </row>
    <row r="41730" spans="46:47">
      <c r="AT41730" s="690"/>
      <c r="AU41730" s="690"/>
    </row>
    <row r="41731" spans="46:47">
      <c r="AT41731" s="690"/>
      <c r="AU41731" s="690"/>
    </row>
    <row r="41732" spans="46:47">
      <c r="AT41732" s="690"/>
      <c r="AU41732" s="690"/>
    </row>
    <row r="41733" spans="46:47">
      <c r="AT41733" s="690"/>
      <c r="AU41733" s="690"/>
    </row>
    <row r="41734" spans="46:47">
      <c r="AT41734" s="690"/>
      <c r="AU41734" s="690"/>
    </row>
    <row r="41735" spans="46:47">
      <c r="AT41735" s="690"/>
      <c r="AU41735" s="690"/>
    </row>
    <row r="41736" spans="46:47">
      <c r="AT41736" s="690"/>
      <c r="AU41736" s="690"/>
    </row>
    <row r="41737" spans="46:47">
      <c r="AT41737" s="690"/>
      <c r="AU41737" s="690"/>
    </row>
    <row r="41738" spans="46:47">
      <c r="AT41738" s="690"/>
      <c r="AU41738" s="690"/>
    </row>
    <row r="41739" spans="46:47">
      <c r="AT41739" s="690"/>
      <c r="AU41739" s="690"/>
    </row>
    <row r="41740" spans="46:47">
      <c r="AT41740" s="690"/>
      <c r="AU41740" s="690"/>
    </row>
    <row r="41741" spans="46:47">
      <c r="AT41741" s="690"/>
      <c r="AU41741" s="690"/>
    </row>
    <row r="41742" spans="46:47">
      <c r="AT41742" s="690"/>
      <c r="AU41742" s="690"/>
    </row>
    <row r="41743" spans="46:47">
      <c r="AT41743" s="690"/>
      <c r="AU41743" s="690"/>
    </row>
    <row r="41744" spans="46:47">
      <c r="AT41744" s="690"/>
      <c r="AU41744" s="690"/>
    </row>
    <row r="41745" spans="46:47">
      <c r="AT41745" s="690"/>
      <c r="AU41745" s="690"/>
    </row>
    <row r="41746" spans="46:47">
      <c r="AT41746" s="690"/>
      <c r="AU41746" s="690"/>
    </row>
    <row r="41747" spans="46:47">
      <c r="AT41747" s="690"/>
      <c r="AU41747" s="690"/>
    </row>
    <row r="41748" spans="46:47">
      <c r="AT41748" s="690"/>
      <c r="AU41748" s="690"/>
    </row>
    <row r="41749" spans="46:47">
      <c r="AT41749" s="690"/>
      <c r="AU41749" s="690"/>
    </row>
    <row r="41750" spans="46:47">
      <c r="AT41750" s="690"/>
      <c r="AU41750" s="690"/>
    </row>
    <row r="41751" spans="46:47">
      <c r="AT41751" s="690"/>
      <c r="AU41751" s="690"/>
    </row>
    <row r="41752" spans="46:47">
      <c r="AT41752" s="690"/>
      <c r="AU41752" s="690"/>
    </row>
    <row r="41753" spans="46:47">
      <c r="AT41753" s="690"/>
      <c r="AU41753" s="690"/>
    </row>
    <row r="41754" spans="46:47">
      <c r="AT41754" s="690"/>
      <c r="AU41754" s="690"/>
    </row>
    <row r="41755" spans="46:47">
      <c r="AT41755" s="690"/>
      <c r="AU41755" s="690"/>
    </row>
    <row r="41756" spans="46:47">
      <c r="AT41756" s="690"/>
      <c r="AU41756" s="690"/>
    </row>
    <row r="41757" spans="46:47">
      <c r="AT41757" s="690"/>
      <c r="AU41757" s="690"/>
    </row>
    <row r="41758" spans="46:47">
      <c r="AT41758" s="690"/>
      <c r="AU41758" s="690"/>
    </row>
    <row r="41759" spans="46:47">
      <c r="AT41759" s="690"/>
      <c r="AU41759" s="690"/>
    </row>
    <row r="41760" spans="46:47">
      <c r="AT41760" s="690"/>
      <c r="AU41760" s="690"/>
    </row>
    <row r="41761" spans="46:47">
      <c r="AT41761" s="690"/>
      <c r="AU41761" s="690"/>
    </row>
    <row r="41762" spans="46:47">
      <c r="AT41762" s="690"/>
      <c r="AU41762" s="690"/>
    </row>
    <row r="41763" spans="46:47">
      <c r="AT41763" s="690"/>
      <c r="AU41763" s="690"/>
    </row>
    <row r="41764" spans="46:47">
      <c r="AT41764" s="690"/>
      <c r="AU41764" s="690"/>
    </row>
    <row r="41765" spans="46:47">
      <c r="AT41765" s="690"/>
      <c r="AU41765" s="690"/>
    </row>
    <row r="41766" spans="46:47">
      <c r="AT41766" s="690"/>
      <c r="AU41766" s="690"/>
    </row>
    <row r="41767" spans="46:47">
      <c r="AT41767" s="690"/>
      <c r="AU41767" s="690"/>
    </row>
    <row r="41768" spans="46:47">
      <c r="AT41768" s="690"/>
      <c r="AU41768" s="690"/>
    </row>
    <row r="41769" spans="46:47">
      <c r="AT41769" s="690"/>
      <c r="AU41769" s="690"/>
    </row>
    <row r="41770" spans="46:47">
      <c r="AT41770" s="690"/>
      <c r="AU41770" s="690"/>
    </row>
    <row r="41771" spans="46:47">
      <c r="AT41771" s="690"/>
      <c r="AU41771" s="690"/>
    </row>
    <row r="41772" spans="46:47">
      <c r="AT41772" s="690"/>
      <c r="AU41772" s="690"/>
    </row>
    <row r="41773" spans="46:47">
      <c r="AT41773" s="690"/>
      <c r="AU41773" s="690"/>
    </row>
    <row r="41774" spans="46:47">
      <c r="AT41774" s="690"/>
      <c r="AU41774" s="690"/>
    </row>
    <row r="41775" spans="46:47">
      <c r="AT41775" s="690"/>
      <c r="AU41775" s="690"/>
    </row>
    <row r="41776" spans="46:47">
      <c r="AT41776" s="690"/>
      <c r="AU41776" s="690"/>
    </row>
    <row r="41777" spans="46:47">
      <c r="AT41777" s="690"/>
      <c r="AU41777" s="690"/>
    </row>
    <row r="41778" spans="46:47">
      <c r="AT41778" s="690"/>
      <c r="AU41778" s="690"/>
    </row>
    <row r="41779" spans="46:47">
      <c r="AT41779" s="690"/>
      <c r="AU41779" s="690"/>
    </row>
    <row r="41780" spans="46:47">
      <c r="AT41780" s="690"/>
      <c r="AU41780" s="690"/>
    </row>
    <row r="41781" spans="46:47">
      <c r="AT41781" s="690"/>
      <c r="AU41781" s="690"/>
    </row>
    <row r="41782" spans="46:47">
      <c r="AT41782" s="690"/>
      <c r="AU41782" s="690"/>
    </row>
    <row r="41783" spans="46:47">
      <c r="AT41783" s="690"/>
      <c r="AU41783" s="690"/>
    </row>
    <row r="41784" spans="46:47">
      <c r="AT41784" s="690"/>
      <c r="AU41784" s="690"/>
    </row>
    <row r="41785" spans="46:47">
      <c r="AT41785" s="690"/>
      <c r="AU41785" s="690"/>
    </row>
    <row r="41786" spans="46:47">
      <c r="AT41786" s="690"/>
      <c r="AU41786" s="690"/>
    </row>
    <row r="41787" spans="46:47">
      <c r="AT41787" s="690"/>
      <c r="AU41787" s="690"/>
    </row>
    <row r="41788" spans="46:47">
      <c r="AT41788" s="690"/>
      <c r="AU41788" s="690"/>
    </row>
    <row r="41789" spans="46:47">
      <c r="AT41789" s="690"/>
      <c r="AU41789" s="690"/>
    </row>
    <row r="41790" spans="46:47">
      <c r="AT41790" s="690"/>
      <c r="AU41790" s="690"/>
    </row>
    <row r="41791" spans="46:47">
      <c r="AT41791" s="690"/>
      <c r="AU41791" s="690"/>
    </row>
    <row r="41792" spans="46:47">
      <c r="AT41792" s="690"/>
      <c r="AU41792" s="690"/>
    </row>
    <row r="41793" spans="46:47">
      <c r="AT41793" s="690"/>
      <c r="AU41793" s="690"/>
    </row>
    <row r="41794" spans="46:47">
      <c r="AT41794" s="690"/>
      <c r="AU41794" s="690"/>
    </row>
    <row r="41795" spans="46:47">
      <c r="AT41795" s="690"/>
      <c r="AU41795" s="690"/>
    </row>
    <row r="41796" spans="46:47">
      <c r="AT41796" s="690"/>
      <c r="AU41796" s="690"/>
    </row>
    <row r="41797" spans="46:47">
      <c r="AT41797" s="690"/>
      <c r="AU41797" s="690"/>
    </row>
    <row r="41798" spans="46:47">
      <c r="AT41798" s="690"/>
      <c r="AU41798" s="690"/>
    </row>
    <row r="41799" spans="46:47">
      <c r="AT41799" s="690"/>
      <c r="AU41799" s="690"/>
    </row>
    <row r="41800" spans="46:47">
      <c r="AT41800" s="690"/>
      <c r="AU41800" s="690"/>
    </row>
    <row r="41801" spans="46:47">
      <c r="AT41801" s="690"/>
      <c r="AU41801" s="690"/>
    </row>
    <row r="41802" spans="46:47">
      <c r="AT41802" s="690"/>
      <c r="AU41802" s="690"/>
    </row>
    <row r="41803" spans="46:47">
      <c r="AT41803" s="690"/>
      <c r="AU41803" s="690"/>
    </row>
    <row r="41804" spans="46:47">
      <c r="AT41804" s="690"/>
      <c r="AU41804" s="690"/>
    </row>
    <row r="41805" spans="46:47">
      <c r="AT41805" s="690"/>
      <c r="AU41805" s="690"/>
    </row>
    <row r="41806" spans="46:47">
      <c r="AT41806" s="690"/>
      <c r="AU41806" s="690"/>
    </row>
    <row r="41807" spans="46:47">
      <c r="AT41807" s="690"/>
      <c r="AU41807" s="690"/>
    </row>
    <row r="41808" spans="46:47">
      <c r="AT41808" s="690"/>
      <c r="AU41808" s="690"/>
    </row>
    <row r="41809" spans="46:47">
      <c r="AT41809" s="690"/>
      <c r="AU41809" s="690"/>
    </row>
    <row r="41810" spans="46:47">
      <c r="AT41810" s="690"/>
      <c r="AU41810" s="690"/>
    </row>
    <row r="41811" spans="46:47">
      <c r="AT41811" s="690"/>
      <c r="AU41811" s="690"/>
    </row>
    <row r="41812" spans="46:47">
      <c r="AT41812" s="690"/>
      <c r="AU41812" s="690"/>
    </row>
    <row r="41813" spans="46:47">
      <c r="AT41813" s="690"/>
      <c r="AU41813" s="690"/>
    </row>
    <row r="41814" spans="46:47">
      <c r="AT41814" s="690"/>
      <c r="AU41814" s="690"/>
    </row>
    <row r="41815" spans="46:47">
      <c r="AT41815" s="690"/>
      <c r="AU41815" s="690"/>
    </row>
    <row r="41816" spans="46:47">
      <c r="AT41816" s="690"/>
      <c r="AU41816" s="690"/>
    </row>
    <row r="41817" spans="46:47">
      <c r="AT41817" s="690"/>
      <c r="AU41817" s="690"/>
    </row>
    <row r="41818" spans="46:47">
      <c r="AT41818" s="690"/>
      <c r="AU41818" s="690"/>
    </row>
    <row r="41819" spans="46:47">
      <c r="AT41819" s="690"/>
      <c r="AU41819" s="690"/>
    </row>
    <row r="41820" spans="46:47">
      <c r="AT41820" s="690"/>
      <c r="AU41820" s="690"/>
    </row>
    <row r="41821" spans="46:47">
      <c r="AT41821" s="690"/>
      <c r="AU41821" s="690"/>
    </row>
    <row r="41822" spans="46:47">
      <c r="AT41822" s="690"/>
      <c r="AU41822" s="690"/>
    </row>
    <row r="41823" spans="46:47">
      <c r="AT41823" s="690"/>
      <c r="AU41823" s="690"/>
    </row>
    <row r="41824" spans="46:47">
      <c r="AT41824" s="690"/>
      <c r="AU41824" s="690"/>
    </row>
    <row r="41825" spans="46:47">
      <c r="AT41825" s="690"/>
      <c r="AU41825" s="690"/>
    </row>
    <row r="41826" spans="46:47">
      <c r="AT41826" s="690"/>
      <c r="AU41826" s="690"/>
    </row>
    <row r="41827" spans="46:47">
      <c r="AT41827" s="690"/>
      <c r="AU41827" s="690"/>
    </row>
    <row r="41828" spans="46:47">
      <c r="AT41828" s="690"/>
      <c r="AU41828" s="690"/>
    </row>
    <row r="41829" spans="46:47">
      <c r="AT41829" s="690"/>
      <c r="AU41829" s="690"/>
    </row>
    <row r="41830" spans="46:47">
      <c r="AT41830" s="690"/>
      <c r="AU41830" s="690"/>
    </row>
    <row r="41831" spans="46:47">
      <c r="AT41831" s="690"/>
      <c r="AU41831" s="690"/>
    </row>
    <row r="41832" spans="46:47">
      <c r="AT41832" s="690"/>
      <c r="AU41832" s="690"/>
    </row>
    <row r="41833" spans="46:47">
      <c r="AT41833" s="690"/>
      <c r="AU41833" s="690"/>
    </row>
    <row r="41834" spans="46:47">
      <c r="AT41834" s="690"/>
      <c r="AU41834" s="690"/>
    </row>
    <row r="41835" spans="46:47">
      <c r="AT41835" s="690"/>
      <c r="AU41835" s="690"/>
    </row>
    <row r="41836" spans="46:47">
      <c r="AT41836" s="690"/>
      <c r="AU41836" s="690"/>
    </row>
    <row r="41837" spans="46:47">
      <c r="AT41837" s="690"/>
      <c r="AU41837" s="690"/>
    </row>
    <row r="41838" spans="46:47">
      <c r="AT41838" s="690"/>
      <c r="AU41838" s="690"/>
    </row>
    <row r="41839" spans="46:47">
      <c r="AT41839" s="690"/>
      <c r="AU41839" s="690"/>
    </row>
    <row r="41840" spans="46:47">
      <c r="AT41840" s="690"/>
      <c r="AU41840" s="690"/>
    </row>
    <row r="41841" spans="46:47">
      <c r="AT41841" s="690"/>
      <c r="AU41841" s="690"/>
    </row>
    <row r="41842" spans="46:47">
      <c r="AT41842" s="690"/>
      <c r="AU41842" s="690"/>
    </row>
    <row r="41843" spans="46:47">
      <c r="AT41843" s="690"/>
      <c r="AU41843" s="690"/>
    </row>
    <row r="41844" spans="46:47">
      <c r="AT41844" s="690"/>
      <c r="AU41844" s="690"/>
    </row>
    <row r="41845" spans="46:47">
      <c r="AT41845" s="690"/>
      <c r="AU41845" s="690"/>
    </row>
    <row r="41846" spans="46:47">
      <c r="AT41846" s="690"/>
      <c r="AU41846" s="690"/>
    </row>
    <row r="41847" spans="46:47">
      <c r="AT41847" s="690"/>
      <c r="AU41847" s="690"/>
    </row>
    <row r="41848" spans="46:47">
      <c r="AT41848" s="690"/>
      <c r="AU41848" s="690"/>
    </row>
    <row r="41849" spans="46:47">
      <c r="AT41849" s="690"/>
      <c r="AU41849" s="690"/>
    </row>
    <row r="41850" spans="46:47">
      <c r="AT41850" s="690"/>
      <c r="AU41850" s="690"/>
    </row>
    <row r="41851" spans="46:47">
      <c r="AT41851" s="690"/>
      <c r="AU41851" s="690"/>
    </row>
    <row r="41852" spans="46:47">
      <c r="AT41852" s="690"/>
      <c r="AU41852" s="690"/>
    </row>
    <row r="41853" spans="46:47">
      <c r="AT41853" s="690"/>
      <c r="AU41853" s="690"/>
    </row>
    <row r="41854" spans="46:47">
      <c r="AT41854" s="690"/>
      <c r="AU41854" s="690"/>
    </row>
    <row r="41855" spans="46:47">
      <c r="AT41855" s="690"/>
      <c r="AU41855" s="690"/>
    </row>
    <row r="41856" spans="46:47">
      <c r="AT41856" s="690"/>
      <c r="AU41856" s="690"/>
    </row>
    <row r="41857" spans="46:47">
      <c r="AT41857" s="690"/>
      <c r="AU41857" s="690"/>
    </row>
    <row r="41858" spans="46:47">
      <c r="AT41858" s="690"/>
      <c r="AU41858" s="690"/>
    </row>
    <row r="41859" spans="46:47">
      <c r="AT41859" s="690"/>
      <c r="AU41859" s="690"/>
    </row>
    <row r="41860" spans="46:47">
      <c r="AT41860" s="690"/>
      <c r="AU41860" s="690"/>
    </row>
    <row r="41861" spans="46:47">
      <c r="AT41861" s="690"/>
      <c r="AU41861" s="690"/>
    </row>
    <row r="41862" spans="46:47">
      <c r="AT41862" s="690"/>
      <c r="AU41862" s="690"/>
    </row>
    <row r="41863" spans="46:47">
      <c r="AT41863" s="690"/>
      <c r="AU41863" s="690"/>
    </row>
    <row r="41864" spans="46:47">
      <c r="AT41864" s="690"/>
      <c r="AU41864" s="690"/>
    </row>
    <row r="41865" spans="46:47">
      <c r="AT41865" s="690"/>
      <c r="AU41865" s="690"/>
    </row>
    <row r="41866" spans="46:47">
      <c r="AT41866" s="690"/>
      <c r="AU41866" s="690"/>
    </row>
    <row r="41867" spans="46:47">
      <c r="AT41867" s="690"/>
      <c r="AU41867" s="690"/>
    </row>
    <row r="41868" spans="46:47">
      <c r="AT41868" s="690"/>
      <c r="AU41868" s="690"/>
    </row>
    <row r="41869" spans="46:47">
      <c r="AT41869" s="690"/>
      <c r="AU41869" s="690"/>
    </row>
    <row r="41870" spans="46:47">
      <c r="AT41870" s="690"/>
      <c r="AU41870" s="690"/>
    </row>
    <row r="41871" spans="46:47">
      <c r="AT41871" s="690"/>
      <c r="AU41871" s="690"/>
    </row>
    <row r="41872" spans="46:47">
      <c r="AT41872" s="690"/>
      <c r="AU41872" s="690"/>
    </row>
    <row r="41873" spans="46:47">
      <c r="AT41873" s="690"/>
      <c r="AU41873" s="690"/>
    </row>
    <row r="41874" spans="46:47">
      <c r="AT41874" s="690"/>
      <c r="AU41874" s="690"/>
    </row>
    <row r="41875" spans="46:47">
      <c r="AT41875" s="690"/>
      <c r="AU41875" s="690"/>
    </row>
    <row r="41876" spans="46:47">
      <c r="AT41876" s="690"/>
      <c r="AU41876" s="690"/>
    </row>
    <row r="41877" spans="46:47">
      <c r="AT41877" s="690"/>
      <c r="AU41877" s="690"/>
    </row>
    <row r="41878" spans="46:47">
      <c r="AT41878" s="690"/>
      <c r="AU41878" s="690"/>
    </row>
    <row r="41879" spans="46:47">
      <c r="AT41879" s="690"/>
      <c r="AU41879" s="690"/>
    </row>
    <row r="41880" spans="46:47">
      <c r="AT41880" s="690"/>
      <c r="AU41880" s="690"/>
    </row>
    <row r="41881" spans="46:47">
      <c r="AT41881" s="690"/>
      <c r="AU41881" s="690"/>
    </row>
    <row r="41882" spans="46:47">
      <c r="AT41882" s="690"/>
      <c r="AU41882" s="690"/>
    </row>
    <row r="41883" spans="46:47">
      <c r="AT41883" s="690"/>
      <c r="AU41883" s="690"/>
    </row>
    <row r="41884" spans="46:47">
      <c r="AT41884" s="690"/>
      <c r="AU41884" s="690"/>
    </row>
    <row r="41885" spans="46:47">
      <c r="AT41885" s="690"/>
      <c r="AU41885" s="690"/>
    </row>
    <row r="41886" spans="46:47">
      <c r="AT41886" s="690"/>
      <c r="AU41886" s="690"/>
    </row>
    <row r="41887" spans="46:47">
      <c r="AT41887" s="690"/>
      <c r="AU41887" s="690"/>
    </row>
    <row r="41888" spans="46:47">
      <c r="AT41888" s="690"/>
      <c r="AU41888" s="690"/>
    </row>
    <row r="41889" spans="46:47">
      <c r="AT41889" s="690"/>
      <c r="AU41889" s="690"/>
    </row>
    <row r="41890" spans="46:47">
      <c r="AT41890" s="690"/>
      <c r="AU41890" s="690"/>
    </row>
    <row r="41891" spans="46:47">
      <c r="AT41891" s="690"/>
      <c r="AU41891" s="690"/>
    </row>
    <row r="41892" spans="46:47">
      <c r="AT41892" s="690"/>
      <c r="AU41892" s="690"/>
    </row>
    <row r="41893" spans="46:47">
      <c r="AT41893" s="690"/>
      <c r="AU41893" s="690"/>
    </row>
    <row r="41894" spans="46:47">
      <c r="AT41894" s="690"/>
      <c r="AU41894" s="690"/>
    </row>
    <row r="41895" spans="46:47">
      <c r="AT41895" s="690"/>
      <c r="AU41895" s="690"/>
    </row>
    <row r="41896" spans="46:47">
      <c r="AT41896" s="690"/>
      <c r="AU41896" s="690"/>
    </row>
    <row r="41897" spans="46:47">
      <c r="AT41897" s="690"/>
      <c r="AU41897" s="690"/>
    </row>
    <row r="41898" spans="46:47">
      <c r="AT41898" s="690"/>
      <c r="AU41898" s="690"/>
    </row>
    <row r="41899" spans="46:47">
      <c r="AT41899" s="690"/>
      <c r="AU41899" s="690"/>
    </row>
    <row r="41900" spans="46:47">
      <c r="AT41900" s="690"/>
      <c r="AU41900" s="690"/>
    </row>
    <row r="41901" spans="46:47">
      <c r="AT41901" s="690"/>
      <c r="AU41901" s="690"/>
    </row>
    <row r="41902" spans="46:47">
      <c r="AT41902" s="690"/>
      <c r="AU41902" s="690"/>
    </row>
    <row r="41903" spans="46:47">
      <c r="AT41903" s="690"/>
      <c r="AU41903" s="690"/>
    </row>
    <row r="41904" spans="46:47">
      <c r="AT41904" s="690"/>
      <c r="AU41904" s="690"/>
    </row>
    <row r="41905" spans="46:47">
      <c r="AT41905" s="690"/>
      <c r="AU41905" s="690"/>
    </row>
    <row r="41906" spans="46:47">
      <c r="AT41906" s="690"/>
      <c r="AU41906" s="690"/>
    </row>
    <row r="41907" spans="46:47">
      <c r="AT41907" s="690"/>
      <c r="AU41907" s="690"/>
    </row>
    <row r="41908" spans="46:47">
      <c r="AT41908" s="690"/>
      <c r="AU41908" s="690"/>
    </row>
    <row r="41909" spans="46:47">
      <c r="AT41909" s="690"/>
      <c r="AU41909" s="690"/>
    </row>
    <row r="41910" spans="46:47">
      <c r="AT41910" s="690"/>
      <c r="AU41910" s="690"/>
    </row>
    <row r="41911" spans="46:47">
      <c r="AT41911" s="690"/>
      <c r="AU41911" s="690"/>
    </row>
    <row r="41912" spans="46:47">
      <c r="AT41912" s="690"/>
      <c r="AU41912" s="690"/>
    </row>
    <row r="41913" spans="46:47">
      <c r="AT41913" s="690"/>
      <c r="AU41913" s="690"/>
    </row>
    <row r="41914" spans="46:47">
      <c r="AT41914" s="690"/>
      <c r="AU41914" s="690"/>
    </row>
    <row r="41915" spans="46:47">
      <c r="AT41915" s="690"/>
      <c r="AU41915" s="690"/>
    </row>
    <row r="41916" spans="46:47">
      <c r="AT41916" s="690"/>
      <c r="AU41916" s="690"/>
    </row>
    <row r="41917" spans="46:47">
      <c r="AT41917" s="690"/>
      <c r="AU41917" s="690"/>
    </row>
    <row r="41918" spans="46:47">
      <c r="AT41918" s="690"/>
      <c r="AU41918" s="690"/>
    </row>
    <row r="41919" spans="46:47">
      <c r="AT41919" s="690"/>
      <c r="AU41919" s="690"/>
    </row>
    <row r="41920" spans="46:47">
      <c r="AT41920" s="690"/>
      <c r="AU41920" s="690"/>
    </row>
    <row r="41921" spans="46:47">
      <c r="AT41921" s="690"/>
      <c r="AU41921" s="690"/>
    </row>
    <row r="41922" spans="46:47">
      <c r="AT41922" s="690"/>
      <c r="AU41922" s="690"/>
    </row>
    <row r="41923" spans="46:47">
      <c r="AT41923" s="690"/>
      <c r="AU41923" s="690"/>
    </row>
    <row r="41924" spans="46:47">
      <c r="AT41924" s="690"/>
      <c r="AU41924" s="690"/>
    </row>
    <row r="41925" spans="46:47">
      <c r="AT41925" s="690"/>
      <c r="AU41925" s="690"/>
    </row>
    <row r="41926" spans="46:47">
      <c r="AT41926" s="690"/>
      <c r="AU41926" s="690"/>
    </row>
    <row r="41927" spans="46:47">
      <c r="AT41927" s="690"/>
      <c r="AU41927" s="690"/>
    </row>
    <row r="41928" spans="46:47">
      <c r="AT41928" s="690"/>
      <c r="AU41928" s="690"/>
    </row>
    <row r="41929" spans="46:47">
      <c r="AT41929" s="690"/>
      <c r="AU41929" s="690"/>
    </row>
    <row r="41930" spans="46:47">
      <c r="AT41930" s="690"/>
      <c r="AU41930" s="690"/>
    </row>
    <row r="41931" spans="46:47">
      <c r="AT41931" s="690"/>
      <c r="AU41931" s="690"/>
    </row>
    <row r="41932" spans="46:47">
      <c r="AT41932" s="690"/>
      <c r="AU41932" s="690"/>
    </row>
    <row r="41933" spans="46:47">
      <c r="AT41933" s="690"/>
      <c r="AU41933" s="690"/>
    </row>
    <row r="41934" spans="46:47">
      <c r="AT41934" s="690"/>
      <c r="AU41934" s="690"/>
    </row>
    <row r="41935" spans="46:47">
      <c r="AT41935" s="690"/>
      <c r="AU41935" s="690"/>
    </row>
    <row r="41936" spans="46:47">
      <c r="AT41936" s="690"/>
      <c r="AU41936" s="690"/>
    </row>
    <row r="41937" spans="46:47">
      <c r="AT41937" s="690"/>
      <c r="AU41937" s="690"/>
    </row>
    <row r="41938" spans="46:47">
      <c r="AT41938" s="690"/>
      <c r="AU41938" s="690"/>
    </row>
    <row r="41939" spans="46:47">
      <c r="AT41939" s="690"/>
      <c r="AU41939" s="690"/>
    </row>
    <row r="41940" spans="46:47">
      <c r="AT41940" s="690"/>
      <c r="AU41940" s="690"/>
    </row>
    <row r="41941" spans="46:47">
      <c r="AT41941" s="690"/>
      <c r="AU41941" s="690"/>
    </row>
    <row r="41942" spans="46:47">
      <c r="AT41942" s="690"/>
      <c r="AU41942" s="690"/>
    </row>
    <row r="41943" spans="46:47">
      <c r="AT41943" s="690"/>
      <c r="AU41943" s="690"/>
    </row>
    <row r="41944" spans="46:47">
      <c r="AT41944" s="690"/>
      <c r="AU41944" s="690"/>
    </row>
    <row r="41945" spans="46:47">
      <c r="AT41945" s="690"/>
      <c r="AU41945" s="690"/>
    </row>
    <row r="41946" spans="46:47">
      <c r="AT41946" s="690"/>
      <c r="AU41946" s="690"/>
    </row>
    <row r="41947" spans="46:47">
      <c r="AT41947" s="690"/>
      <c r="AU41947" s="690"/>
    </row>
    <row r="41948" spans="46:47">
      <c r="AT41948" s="690"/>
      <c r="AU41948" s="690"/>
    </row>
    <row r="41949" spans="46:47">
      <c r="AT41949" s="690"/>
      <c r="AU41949" s="690"/>
    </row>
    <row r="41950" spans="46:47">
      <c r="AT41950" s="690"/>
      <c r="AU41950" s="690"/>
    </row>
    <row r="41951" spans="46:47">
      <c r="AT41951" s="690"/>
      <c r="AU41951" s="690"/>
    </row>
    <row r="41952" spans="46:47">
      <c r="AT41952" s="690"/>
      <c r="AU41952" s="690"/>
    </row>
    <row r="41953" spans="46:47">
      <c r="AT41953" s="690"/>
      <c r="AU41953" s="690"/>
    </row>
    <row r="41954" spans="46:47">
      <c r="AT41954" s="690"/>
      <c r="AU41954" s="690"/>
    </row>
    <row r="41955" spans="46:47">
      <c r="AT41955" s="690"/>
      <c r="AU41955" s="690"/>
    </row>
    <row r="41956" spans="46:47">
      <c r="AT41956" s="690"/>
      <c r="AU41956" s="690"/>
    </row>
    <row r="41957" spans="46:47">
      <c r="AT41957" s="690"/>
      <c r="AU41957" s="690"/>
    </row>
    <row r="41958" spans="46:47">
      <c r="AT41958" s="690"/>
      <c r="AU41958" s="690"/>
    </row>
    <row r="41959" spans="46:47">
      <c r="AT41959" s="690"/>
      <c r="AU41959" s="690"/>
    </row>
    <row r="41960" spans="46:47">
      <c r="AT41960" s="690"/>
      <c r="AU41960" s="690"/>
    </row>
    <row r="41961" spans="46:47">
      <c r="AT41961" s="690"/>
      <c r="AU41961" s="690"/>
    </row>
    <row r="41962" spans="46:47">
      <c r="AT41962" s="690"/>
      <c r="AU41962" s="690"/>
    </row>
    <row r="41963" spans="46:47">
      <c r="AT41963" s="690"/>
      <c r="AU41963" s="690"/>
    </row>
    <row r="41964" spans="46:47">
      <c r="AT41964" s="690"/>
      <c r="AU41964" s="690"/>
    </row>
    <row r="41965" spans="46:47">
      <c r="AT41965" s="690"/>
      <c r="AU41965" s="690"/>
    </row>
    <row r="41966" spans="46:47">
      <c r="AT41966" s="690"/>
      <c r="AU41966" s="690"/>
    </row>
    <row r="41967" spans="46:47">
      <c r="AT41967" s="690"/>
      <c r="AU41967" s="690"/>
    </row>
    <row r="41968" spans="46:47">
      <c r="AT41968" s="690"/>
      <c r="AU41968" s="690"/>
    </row>
    <row r="41969" spans="46:47">
      <c r="AT41969" s="690"/>
      <c r="AU41969" s="690"/>
    </row>
    <row r="41970" spans="46:47">
      <c r="AT41970" s="690"/>
      <c r="AU41970" s="690"/>
    </row>
    <row r="41971" spans="46:47">
      <c r="AT41971" s="690"/>
      <c r="AU41971" s="690"/>
    </row>
    <row r="41972" spans="46:47">
      <c r="AT41972" s="690"/>
      <c r="AU41972" s="690"/>
    </row>
    <row r="41973" spans="46:47">
      <c r="AT41973" s="690"/>
      <c r="AU41973" s="690"/>
    </row>
    <row r="41974" spans="46:47">
      <c r="AT41974" s="690"/>
      <c r="AU41974" s="690"/>
    </row>
    <row r="41975" spans="46:47">
      <c r="AT41975" s="690"/>
      <c r="AU41975" s="690"/>
    </row>
    <row r="41976" spans="46:47">
      <c r="AT41976" s="690"/>
      <c r="AU41976" s="690"/>
    </row>
    <row r="41977" spans="46:47">
      <c r="AT41977" s="690"/>
      <c r="AU41977" s="690"/>
    </row>
    <row r="41978" spans="46:47">
      <c r="AT41978" s="690"/>
      <c r="AU41978" s="690"/>
    </row>
    <row r="41979" spans="46:47">
      <c r="AT41979" s="690"/>
      <c r="AU41979" s="690"/>
    </row>
    <row r="41980" spans="46:47">
      <c r="AT41980" s="690"/>
      <c r="AU41980" s="690"/>
    </row>
    <row r="41981" spans="46:47">
      <c r="AT41981" s="690"/>
      <c r="AU41981" s="690"/>
    </row>
    <row r="41982" spans="46:47">
      <c r="AT41982" s="690"/>
      <c r="AU41982" s="690"/>
    </row>
    <row r="41983" spans="46:47">
      <c r="AT41983" s="690"/>
      <c r="AU41983" s="690"/>
    </row>
    <row r="41984" spans="46:47">
      <c r="AT41984" s="690"/>
      <c r="AU41984" s="690"/>
    </row>
    <row r="41985" spans="46:47">
      <c r="AT41985" s="690"/>
      <c r="AU41985" s="690"/>
    </row>
    <row r="41986" spans="46:47">
      <c r="AT41986" s="690"/>
      <c r="AU41986" s="690"/>
    </row>
    <row r="41987" spans="46:47">
      <c r="AT41987" s="690"/>
      <c r="AU41987" s="690"/>
    </row>
    <row r="41988" spans="46:47">
      <c r="AT41988" s="690"/>
      <c r="AU41988" s="690"/>
    </row>
    <row r="41989" spans="46:47">
      <c r="AT41989" s="690"/>
      <c r="AU41989" s="690"/>
    </row>
    <row r="41990" spans="46:47">
      <c r="AT41990" s="690"/>
      <c r="AU41990" s="690"/>
    </row>
    <row r="41991" spans="46:47">
      <c r="AT41991" s="690"/>
      <c r="AU41991" s="690"/>
    </row>
    <row r="41992" spans="46:47">
      <c r="AT41992" s="690"/>
      <c r="AU41992" s="690"/>
    </row>
    <row r="41993" spans="46:47">
      <c r="AT41993" s="690"/>
      <c r="AU41993" s="690"/>
    </row>
    <row r="41994" spans="46:47">
      <c r="AT41994" s="690"/>
      <c r="AU41994" s="690"/>
    </row>
    <row r="41995" spans="46:47">
      <c r="AT41995" s="690"/>
      <c r="AU41995" s="690"/>
    </row>
    <row r="41996" spans="46:47">
      <c r="AT41996" s="690"/>
      <c r="AU41996" s="690"/>
    </row>
    <row r="41997" spans="46:47">
      <c r="AT41997" s="690"/>
      <c r="AU41997" s="690"/>
    </row>
    <row r="41998" spans="46:47">
      <c r="AT41998" s="690"/>
      <c r="AU41998" s="690"/>
    </row>
    <row r="41999" spans="46:47">
      <c r="AT41999" s="690"/>
      <c r="AU41999" s="690"/>
    </row>
    <row r="42000" spans="46:47">
      <c r="AT42000" s="690"/>
      <c r="AU42000" s="690"/>
    </row>
    <row r="42001" spans="46:47">
      <c r="AT42001" s="690"/>
      <c r="AU42001" s="690"/>
    </row>
    <row r="42002" spans="46:47">
      <c r="AT42002" s="690"/>
      <c r="AU42002" s="690"/>
    </row>
    <row r="42003" spans="46:47">
      <c r="AT42003" s="690"/>
      <c r="AU42003" s="690"/>
    </row>
    <row r="42004" spans="46:47">
      <c r="AT42004" s="690"/>
      <c r="AU42004" s="690"/>
    </row>
    <row r="42005" spans="46:47">
      <c r="AT42005" s="690"/>
      <c r="AU42005" s="690"/>
    </row>
    <row r="42006" spans="46:47">
      <c r="AT42006" s="690"/>
      <c r="AU42006" s="690"/>
    </row>
    <row r="42007" spans="46:47">
      <c r="AT42007" s="690"/>
      <c r="AU42007" s="690"/>
    </row>
    <row r="42008" spans="46:47">
      <c r="AT42008" s="690"/>
      <c r="AU42008" s="690"/>
    </row>
    <row r="42009" spans="46:47">
      <c r="AT42009" s="690"/>
      <c r="AU42009" s="690"/>
    </row>
    <row r="42010" spans="46:47">
      <c r="AT42010" s="690"/>
      <c r="AU42010" s="690"/>
    </row>
    <row r="42011" spans="46:47">
      <c r="AT42011" s="690"/>
      <c r="AU42011" s="690"/>
    </row>
    <row r="42012" spans="46:47">
      <c r="AT42012" s="690"/>
      <c r="AU42012" s="690"/>
    </row>
    <row r="42013" spans="46:47">
      <c r="AT42013" s="690"/>
      <c r="AU42013" s="690"/>
    </row>
    <row r="42014" spans="46:47">
      <c r="AT42014" s="690"/>
      <c r="AU42014" s="690"/>
    </row>
    <row r="42015" spans="46:47">
      <c r="AT42015" s="690"/>
      <c r="AU42015" s="690"/>
    </row>
    <row r="42016" spans="46:47">
      <c r="AT42016" s="690"/>
      <c r="AU42016" s="690"/>
    </row>
    <row r="42017" spans="46:47">
      <c r="AT42017" s="690"/>
      <c r="AU42017" s="690"/>
    </row>
    <row r="42018" spans="46:47">
      <c r="AT42018" s="690"/>
      <c r="AU42018" s="690"/>
    </row>
    <row r="42019" spans="46:47">
      <c r="AT42019" s="690"/>
      <c r="AU42019" s="690"/>
    </row>
    <row r="42020" spans="46:47">
      <c r="AT42020" s="690"/>
      <c r="AU42020" s="690"/>
    </row>
    <row r="42021" spans="46:47">
      <c r="AT42021" s="690"/>
      <c r="AU42021" s="690"/>
    </row>
    <row r="42022" spans="46:47">
      <c r="AT42022" s="690"/>
      <c r="AU42022" s="690"/>
    </row>
    <row r="42023" spans="46:47">
      <c r="AT42023" s="690"/>
      <c r="AU42023" s="690"/>
    </row>
    <row r="42024" spans="46:47">
      <c r="AT42024" s="690"/>
      <c r="AU42024" s="690"/>
    </row>
    <row r="42025" spans="46:47">
      <c r="AT42025" s="690"/>
      <c r="AU42025" s="690"/>
    </row>
    <row r="42026" spans="46:47">
      <c r="AT42026" s="690"/>
      <c r="AU42026" s="690"/>
    </row>
    <row r="42027" spans="46:47">
      <c r="AT42027" s="690"/>
      <c r="AU42027" s="690"/>
    </row>
    <row r="42028" spans="46:47">
      <c r="AT42028" s="690"/>
      <c r="AU42028" s="690"/>
    </row>
    <row r="42029" spans="46:47">
      <c r="AT42029" s="690"/>
      <c r="AU42029" s="690"/>
    </row>
    <row r="42030" spans="46:47">
      <c r="AT42030" s="690"/>
      <c r="AU42030" s="690"/>
    </row>
    <row r="42031" spans="46:47">
      <c r="AT42031" s="690"/>
      <c r="AU42031" s="690"/>
    </row>
    <row r="42032" spans="46:47">
      <c r="AT42032" s="690"/>
      <c r="AU42032" s="690"/>
    </row>
    <row r="42033" spans="46:47">
      <c r="AT42033" s="690"/>
      <c r="AU42033" s="690"/>
    </row>
    <row r="42034" spans="46:47">
      <c r="AT42034" s="690"/>
      <c r="AU42034" s="690"/>
    </row>
    <row r="42035" spans="46:47">
      <c r="AT42035" s="690"/>
      <c r="AU42035" s="690"/>
    </row>
    <row r="42036" spans="46:47">
      <c r="AT42036" s="690"/>
      <c r="AU42036" s="690"/>
    </row>
    <row r="42037" spans="46:47">
      <c r="AT42037" s="690"/>
      <c r="AU42037" s="690"/>
    </row>
    <row r="42038" spans="46:47">
      <c r="AT42038" s="690"/>
      <c r="AU42038" s="690"/>
    </row>
    <row r="42039" spans="46:47">
      <c r="AT42039" s="690"/>
      <c r="AU42039" s="690"/>
    </row>
    <row r="42040" spans="46:47">
      <c r="AT42040" s="690"/>
      <c r="AU42040" s="690"/>
    </row>
    <row r="42041" spans="46:47">
      <c r="AT42041" s="690"/>
      <c r="AU42041" s="690"/>
    </row>
    <row r="42042" spans="46:47">
      <c r="AT42042" s="690"/>
      <c r="AU42042" s="690"/>
    </row>
    <row r="42043" spans="46:47">
      <c r="AT42043" s="690"/>
      <c r="AU42043" s="690"/>
    </row>
    <row r="42044" spans="46:47">
      <c r="AT42044" s="690"/>
      <c r="AU42044" s="690"/>
    </row>
    <row r="42045" spans="46:47">
      <c r="AT42045" s="690"/>
      <c r="AU42045" s="690"/>
    </row>
    <row r="42046" spans="46:47">
      <c r="AT42046" s="690"/>
      <c r="AU42046" s="690"/>
    </row>
    <row r="42047" spans="46:47">
      <c r="AT42047" s="690"/>
      <c r="AU42047" s="690"/>
    </row>
    <row r="42048" spans="46:47">
      <c r="AT42048" s="690"/>
      <c r="AU42048" s="690"/>
    </row>
    <row r="42049" spans="46:47">
      <c r="AT42049" s="690"/>
      <c r="AU42049" s="690"/>
    </row>
    <row r="42050" spans="46:47">
      <c r="AT42050" s="690"/>
      <c r="AU42050" s="690"/>
    </row>
    <row r="42051" spans="46:47">
      <c r="AT42051" s="690"/>
      <c r="AU42051" s="690"/>
    </row>
    <row r="42052" spans="46:47">
      <c r="AT42052" s="690"/>
      <c r="AU42052" s="690"/>
    </row>
    <row r="42053" spans="46:47">
      <c r="AT42053" s="690"/>
      <c r="AU42053" s="690"/>
    </row>
    <row r="42054" spans="46:47">
      <c r="AT42054" s="690"/>
      <c r="AU42054" s="690"/>
    </row>
    <row r="42055" spans="46:47">
      <c r="AT42055" s="690"/>
      <c r="AU42055" s="690"/>
    </row>
    <row r="42056" spans="46:47">
      <c r="AT42056" s="690"/>
      <c r="AU42056" s="690"/>
    </row>
    <row r="42057" spans="46:47">
      <c r="AT42057" s="690"/>
      <c r="AU42057" s="690"/>
    </row>
    <row r="42058" spans="46:47">
      <c r="AT42058" s="690"/>
      <c r="AU42058" s="690"/>
    </row>
    <row r="42059" spans="46:47">
      <c r="AT42059" s="690"/>
      <c r="AU42059" s="690"/>
    </row>
    <row r="42060" spans="46:47">
      <c r="AT42060" s="690"/>
      <c r="AU42060" s="690"/>
    </row>
    <row r="42061" spans="46:47">
      <c r="AT42061" s="690"/>
      <c r="AU42061" s="690"/>
    </row>
    <row r="42062" spans="46:47">
      <c r="AT42062" s="690"/>
      <c r="AU42062" s="690"/>
    </row>
    <row r="42063" spans="46:47">
      <c r="AT42063" s="690"/>
      <c r="AU42063" s="690"/>
    </row>
    <row r="42064" spans="46:47">
      <c r="AT42064" s="690"/>
      <c r="AU42064" s="690"/>
    </row>
    <row r="42065" spans="46:47">
      <c r="AT42065" s="690"/>
      <c r="AU42065" s="690"/>
    </row>
    <row r="42066" spans="46:47">
      <c r="AT42066" s="690"/>
      <c r="AU42066" s="690"/>
    </row>
    <row r="42067" spans="46:47">
      <c r="AT42067" s="690"/>
      <c r="AU42067" s="690"/>
    </row>
    <row r="42068" spans="46:47">
      <c r="AT42068" s="690"/>
      <c r="AU42068" s="690"/>
    </row>
    <row r="42069" spans="46:47">
      <c r="AT42069" s="690"/>
      <c r="AU42069" s="690"/>
    </row>
    <row r="42070" spans="46:47">
      <c r="AT42070" s="690"/>
      <c r="AU42070" s="690"/>
    </row>
    <row r="42071" spans="46:47">
      <c r="AT42071" s="690"/>
      <c r="AU42071" s="690"/>
    </row>
    <row r="42072" spans="46:47">
      <c r="AT42072" s="690"/>
      <c r="AU42072" s="690"/>
    </row>
    <row r="42073" spans="46:47">
      <c r="AT42073" s="690"/>
      <c r="AU42073" s="690"/>
    </row>
    <row r="42074" spans="46:47">
      <c r="AT42074" s="690"/>
      <c r="AU42074" s="690"/>
    </row>
    <row r="42075" spans="46:47">
      <c r="AT42075" s="690"/>
      <c r="AU42075" s="690"/>
    </row>
    <row r="42076" spans="46:47">
      <c r="AT42076" s="690"/>
      <c r="AU42076" s="690"/>
    </row>
    <row r="42077" spans="46:47">
      <c r="AT42077" s="690"/>
      <c r="AU42077" s="690"/>
    </row>
    <row r="42078" spans="46:47">
      <c r="AT42078" s="690"/>
      <c r="AU42078" s="690"/>
    </row>
    <row r="42079" spans="46:47">
      <c r="AT42079" s="690"/>
      <c r="AU42079" s="690"/>
    </row>
    <row r="42080" spans="46:47">
      <c r="AT42080" s="690"/>
      <c r="AU42080" s="690"/>
    </row>
    <row r="42081" spans="46:47">
      <c r="AT42081" s="690"/>
      <c r="AU42081" s="690"/>
    </row>
    <row r="42082" spans="46:47">
      <c r="AT42082" s="690"/>
      <c r="AU42082" s="690"/>
    </row>
    <row r="42083" spans="46:47">
      <c r="AT42083" s="690"/>
      <c r="AU42083" s="690"/>
    </row>
    <row r="42084" spans="46:47">
      <c r="AT42084" s="690"/>
      <c r="AU42084" s="690"/>
    </row>
    <row r="42085" spans="46:47">
      <c r="AT42085" s="690"/>
      <c r="AU42085" s="690"/>
    </row>
    <row r="42086" spans="46:47">
      <c r="AT42086" s="690"/>
      <c r="AU42086" s="690"/>
    </row>
    <row r="42087" spans="46:47">
      <c r="AT42087" s="690"/>
      <c r="AU42087" s="690"/>
    </row>
    <row r="42088" spans="46:47">
      <c r="AT42088" s="690"/>
      <c r="AU42088" s="690"/>
    </row>
    <row r="42089" spans="46:47">
      <c r="AT42089" s="690"/>
      <c r="AU42089" s="690"/>
    </row>
    <row r="42090" spans="46:47">
      <c r="AT42090" s="690"/>
      <c r="AU42090" s="690"/>
    </row>
    <row r="42091" spans="46:47">
      <c r="AT42091" s="690"/>
      <c r="AU42091" s="690"/>
    </row>
    <row r="42092" spans="46:47">
      <c r="AT42092" s="690"/>
      <c r="AU42092" s="690"/>
    </row>
    <row r="42093" spans="46:47">
      <c r="AT42093" s="690"/>
      <c r="AU42093" s="690"/>
    </row>
    <row r="42094" spans="46:47">
      <c r="AT42094" s="690"/>
      <c r="AU42094" s="690"/>
    </row>
    <row r="42095" spans="46:47">
      <c r="AT42095" s="690"/>
      <c r="AU42095" s="690"/>
    </row>
    <row r="42096" spans="46:47">
      <c r="AT42096" s="690"/>
      <c r="AU42096" s="690"/>
    </row>
    <row r="42097" spans="46:47">
      <c r="AT42097" s="690"/>
      <c r="AU42097" s="690"/>
    </row>
    <row r="42098" spans="46:47">
      <c r="AT42098" s="690"/>
      <c r="AU42098" s="690"/>
    </row>
    <row r="42099" spans="46:47">
      <c r="AT42099" s="690"/>
      <c r="AU42099" s="690"/>
    </row>
    <row r="42100" spans="46:47">
      <c r="AT42100" s="690"/>
      <c r="AU42100" s="690"/>
    </row>
    <row r="42101" spans="46:47">
      <c r="AT42101" s="690"/>
      <c r="AU42101" s="690"/>
    </row>
    <row r="42102" spans="46:47">
      <c r="AT42102" s="690"/>
      <c r="AU42102" s="690"/>
    </row>
    <row r="42103" spans="46:47">
      <c r="AT42103" s="690"/>
      <c r="AU42103" s="690"/>
    </row>
    <row r="42104" spans="46:47">
      <c r="AT42104" s="690"/>
      <c r="AU42104" s="690"/>
    </row>
    <row r="42105" spans="46:47">
      <c r="AT42105" s="690"/>
      <c r="AU42105" s="690"/>
    </row>
    <row r="42106" spans="46:47">
      <c r="AT42106" s="690"/>
      <c r="AU42106" s="690"/>
    </row>
    <row r="42107" spans="46:47">
      <c r="AT42107" s="690"/>
      <c r="AU42107" s="690"/>
    </row>
    <row r="42108" spans="46:47">
      <c r="AT42108" s="690"/>
      <c r="AU42108" s="690"/>
    </row>
    <row r="42109" spans="46:47">
      <c r="AT42109" s="690"/>
      <c r="AU42109" s="690"/>
    </row>
    <row r="42110" spans="46:47">
      <c r="AT42110" s="690"/>
      <c r="AU42110" s="690"/>
    </row>
    <row r="42111" spans="46:47">
      <c r="AT42111" s="690"/>
      <c r="AU42111" s="690"/>
    </row>
    <row r="42112" spans="46:47">
      <c r="AT42112" s="690"/>
      <c r="AU42112" s="690"/>
    </row>
    <row r="42113" spans="46:47">
      <c r="AT42113" s="690"/>
      <c r="AU42113" s="690"/>
    </row>
    <row r="42114" spans="46:47">
      <c r="AT42114" s="690"/>
      <c r="AU42114" s="690"/>
    </row>
    <row r="42115" spans="46:47">
      <c r="AT42115" s="690"/>
      <c r="AU42115" s="690"/>
    </row>
    <row r="42116" spans="46:47">
      <c r="AT42116" s="690"/>
      <c r="AU42116" s="690"/>
    </row>
    <row r="42117" spans="46:47">
      <c r="AT42117" s="690"/>
      <c r="AU42117" s="690"/>
    </row>
    <row r="42118" spans="46:47">
      <c r="AT42118" s="690"/>
      <c r="AU42118" s="690"/>
    </row>
    <row r="42119" spans="46:47">
      <c r="AT42119" s="690"/>
      <c r="AU42119" s="690"/>
    </row>
    <row r="42120" spans="46:47">
      <c r="AT42120" s="690"/>
      <c r="AU42120" s="690"/>
    </row>
    <row r="42121" spans="46:47">
      <c r="AT42121" s="690"/>
      <c r="AU42121" s="690"/>
    </row>
    <row r="42122" spans="46:47">
      <c r="AT42122" s="690"/>
      <c r="AU42122" s="690"/>
    </row>
    <row r="42123" spans="46:47">
      <c r="AT42123" s="690"/>
      <c r="AU42123" s="690"/>
    </row>
    <row r="42124" spans="46:47">
      <c r="AT42124" s="690"/>
      <c r="AU42124" s="690"/>
    </row>
    <row r="42125" spans="46:47">
      <c r="AT42125" s="690"/>
      <c r="AU42125" s="690"/>
    </row>
    <row r="42126" spans="46:47">
      <c r="AT42126" s="690"/>
      <c r="AU42126" s="690"/>
    </row>
    <row r="42127" spans="46:47">
      <c r="AT42127" s="690"/>
      <c r="AU42127" s="690"/>
    </row>
    <row r="42128" spans="46:47">
      <c r="AT42128" s="690"/>
      <c r="AU42128" s="690"/>
    </row>
    <row r="42129" spans="46:47">
      <c r="AT42129" s="690"/>
      <c r="AU42129" s="690"/>
    </row>
    <row r="42130" spans="46:47">
      <c r="AT42130" s="690"/>
      <c r="AU42130" s="690"/>
    </row>
    <row r="42131" spans="46:47">
      <c r="AT42131" s="690"/>
      <c r="AU42131" s="690"/>
    </row>
    <row r="42132" spans="46:47">
      <c r="AT42132" s="690"/>
      <c r="AU42132" s="690"/>
    </row>
    <row r="42133" spans="46:47">
      <c r="AT42133" s="690"/>
      <c r="AU42133" s="690"/>
    </row>
    <row r="42134" spans="46:47">
      <c r="AT42134" s="690"/>
      <c r="AU42134" s="690"/>
    </row>
    <row r="42135" spans="46:47">
      <c r="AT42135" s="690"/>
      <c r="AU42135" s="690"/>
    </row>
    <row r="42136" spans="46:47">
      <c r="AT42136" s="690"/>
      <c r="AU42136" s="690"/>
    </row>
    <row r="42137" spans="46:47">
      <c r="AT42137" s="690"/>
      <c r="AU42137" s="690"/>
    </row>
    <row r="42138" spans="46:47">
      <c r="AT42138" s="690"/>
      <c r="AU42138" s="690"/>
    </row>
    <row r="42139" spans="46:47">
      <c r="AT42139" s="690"/>
      <c r="AU42139" s="690"/>
    </row>
    <row r="42140" spans="46:47">
      <c r="AT42140" s="690"/>
      <c r="AU42140" s="690"/>
    </row>
    <row r="42141" spans="46:47">
      <c r="AT42141" s="690"/>
      <c r="AU42141" s="690"/>
    </row>
    <row r="42142" spans="46:47">
      <c r="AT42142" s="690"/>
      <c r="AU42142" s="690"/>
    </row>
    <row r="42143" spans="46:47">
      <c r="AT42143" s="690"/>
      <c r="AU42143" s="690"/>
    </row>
    <row r="42144" spans="46:47">
      <c r="AT42144" s="690"/>
      <c r="AU42144" s="690"/>
    </row>
    <row r="42145" spans="46:47">
      <c r="AT42145" s="690"/>
      <c r="AU42145" s="690"/>
    </row>
    <row r="42146" spans="46:47">
      <c r="AT42146" s="690"/>
      <c r="AU42146" s="690"/>
    </row>
    <row r="42147" spans="46:47">
      <c r="AT42147" s="690"/>
      <c r="AU42147" s="690"/>
    </row>
    <row r="42148" spans="46:47">
      <c r="AT42148" s="690"/>
      <c r="AU42148" s="690"/>
    </row>
    <row r="42149" spans="46:47">
      <c r="AT42149" s="690"/>
      <c r="AU42149" s="690"/>
    </row>
    <row r="42150" spans="46:47">
      <c r="AT42150" s="690"/>
      <c r="AU42150" s="690"/>
    </row>
    <row r="42151" spans="46:47">
      <c r="AT42151" s="690"/>
      <c r="AU42151" s="690"/>
    </row>
    <row r="42152" spans="46:47">
      <c r="AT42152" s="690"/>
      <c r="AU42152" s="690"/>
    </row>
    <row r="42153" spans="46:47">
      <c r="AT42153" s="690"/>
      <c r="AU42153" s="690"/>
    </row>
    <row r="42154" spans="46:47">
      <c r="AT42154" s="690"/>
      <c r="AU42154" s="690"/>
    </row>
    <row r="42155" spans="46:47">
      <c r="AT42155" s="690"/>
      <c r="AU42155" s="690"/>
    </row>
    <row r="42156" spans="46:47">
      <c r="AT42156" s="690"/>
      <c r="AU42156" s="690"/>
    </row>
    <row r="42157" spans="46:47">
      <c r="AT42157" s="690"/>
      <c r="AU42157" s="690"/>
    </row>
    <row r="42158" spans="46:47">
      <c r="AT42158" s="690"/>
      <c r="AU42158" s="690"/>
    </row>
    <row r="42159" spans="46:47">
      <c r="AT42159" s="690"/>
      <c r="AU42159" s="690"/>
    </row>
    <row r="42160" spans="46:47">
      <c r="AT42160" s="690"/>
      <c r="AU42160" s="690"/>
    </row>
    <row r="42161" spans="46:47">
      <c r="AT42161" s="690"/>
      <c r="AU42161" s="690"/>
    </row>
    <row r="42162" spans="46:47">
      <c r="AT42162" s="690"/>
      <c r="AU42162" s="690"/>
    </row>
    <row r="42163" spans="46:47">
      <c r="AT42163" s="690"/>
      <c r="AU42163" s="690"/>
    </row>
    <row r="42164" spans="46:47">
      <c r="AT42164" s="690"/>
      <c r="AU42164" s="690"/>
    </row>
    <row r="42165" spans="46:47">
      <c r="AT42165" s="690"/>
      <c r="AU42165" s="690"/>
    </row>
    <row r="42166" spans="46:47">
      <c r="AT42166" s="690"/>
      <c r="AU42166" s="690"/>
    </row>
    <row r="42167" spans="46:47">
      <c r="AT42167" s="690"/>
      <c r="AU42167" s="690"/>
    </row>
    <row r="42168" spans="46:47">
      <c r="AT42168" s="690"/>
      <c r="AU42168" s="690"/>
    </row>
    <row r="42169" spans="46:47">
      <c r="AT42169" s="690"/>
      <c r="AU42169" s="690"/>
    </row>
    <row r="42170" spans="46:47">
      <c r="AT42170" s="690"/>
      <c r="AU42170" s="690"/>
    </row>
    <row r="42171" spans="46:47">
      <c r="AT42171" s="690"/>
      <c r="AU42171" s="690"/>
    </row>
    <row r="42172" spans="46:47">
      <c r="AT42172" s="690"/>
      <c r="AU42172" s="690"/>
    </row>
    <row r="42173" spans="46:47">
      <c r="AT42173" s="690"/>
      <c r="AU42173" s="690"/>
    </row>
    <row r="42174" spans="46:47">
      <c r="AT42174" s="690"/>
      <c r="AU42174" s="690"/>
    </row>
    <row r="42175" spans="46:47">
      <c r="AT42175" s="690"/>
      <c r="AU42175" s="690"/>
    </row>
    <row r="42176" spans="46:47">
      <c r="AT42176" s="690"/>
      <c r="AU42176" s="690"/>
    </row>
    <row r="42177" spans="46:47">
      <c r="AT42177" s="690"/>
      <c r="AU42177" s="690"/>
    </row>
    <row r="42178" spans="46:47">
      <c r="AT42178" s="690"/>
      <c r="AU42178" s="690"/>
    </row>
    <row r="42179" spans="46:47">
      <c r="AT42179" s="690"/>
      <c r="AU42179" s="690"/>
    </row>
    <row r="42180" spans="46:47">
      <c r="AT42180" s="690"/>
      <c r="AU42180" s="690"/>
    </row>
    <row r="42181" spans="46:47">
      <c r="AT42181" s="690"/>
      <c r="AU42181" s="690"/>
    </row>
    <row r="42182" spans="46:47">
      <c r="AT42182" s="690"/>
      <c r="AU42182" s="690"/>
    </row>
    <row r="42183" spans="46:47">
      <c r="AT42183" s="690"/>
      <c r="AU42183" s="690"/>
    </row>
    <row r="42184" spans="46:47">
      <c r="AT42184" s="690"/>
      <c r="AU42184" s="690"/>
    </row>
    <row r="42185" spans="46:47">
      <c r="AT42185" s="690"/>
      <c r="AU42185" s="690"/>
    </row>
    <row r="42186" spans="46:47">
      <c r="AT42186" s="690"/>
      <c r="AU42186" s="690"/>
    </row>
    <row r="42187" spans="46:47">
      <c r="AT42187" s="690"/>
      <c r="AU42187" s="690"/>
    </row>
    <row r="42188" spans="46:47">
      <c r="AT42188" s="690"/>
      <c r="AU42188" s="690"/>
    </row>
    <row r="42189" spans="46:47">
      <c r="AT42189" s="690"/>
      <c r="AU42189" s="690"/>
    </row>
    <row r="42190" spans="46:47">
      <c r="AT42190" s="690"/>
      <c r="AU42190" s="690"/>
    </row>
    <row r="42191" spans="46:47">
      <c r="AT42191" s="690"/>
      <c r="AU42191" s="690"/>
    </row>
    <row r="42192" spans="46:47">
      <c r="AT42192" s="690"/>
      <c r="AU42192" s="690"/>
    </row>
    <row r="42193" spans="46:47">
      <c r="AT42193" s="690"/>
      <c r="AU42193" s="690"/>
    </row>
    <row r="42194" spans="46:47">
      <c r="AT42194" s="690"/>
      <c r="AU42194" s="690"/>
    </row>
    <row r="42195" spans="46:47">
      <c r="AT42195" s="690"/>
      <c r="AU42195" s="690"/>
    </row>
    <row r="42196" spans="46:47">
      <c r="AT42196" s="690"/>
      <c r="AU42196" s="690"/>
    </row>
    <row r="42197" spans="46:47">
      <c r="AT42197" s="690"/>
      <c r="AU42197" s="690"/>
    </row>
    <row r="42198" spans="46:47">
      <c r="AT42198" s="690"/>
      <c r="AU42198" s="690"/>
    </row>
    <row r="42199" spans="46:47">
      <c r="AT42199" s="690"/>
      <c r="AU42199" s="690"/>
    </row>
    <row r="42200" spans="46:47">
      <c r="AT42200" s="690"/>
      <c r="AU42200" s="690"/>
    </row>
    <row r="42201" spans="46:47">
      <c r="AT42201" s="690"/>
      <c r="AU42201" s="690"/>
    </row>
    <row r="42202" spans="46:47">
      <c r="AT42202" s="690"/>
      <c r="AU42202" s="690"/>
    </row>
    <row r="42203" spans="46:47">
      <c r="AT42203" s="690"/>
      <c r="AU42203" s="690"/>
    </row>
    <row r="42204" spans="46:47">
      <c r="AT42204" s="690"/>
      <c r="AU42204" s="690"/>
    </row>
    <row r="42205" spans="46:47">
      <c r="AT42205" s="690"/>
      <c r="AU42205" s="690"/>
    </row>
    <row r="42206" spans="46:47">
      <c r="AT42206" s="690"/>
      <c r="AU42206" s="690"/>
    </row>
    <row r="42207" spans="46:47">
      <c r="AT42207" s="690"/>
      <c r="AU42207" s="690"/>
    </row>
    <row r="42208" spans="46:47">
      <c r="AT42208" s="690"/>
      <c r="AU42208" s="690"/>
    </row>
    <row r="42209" spans="46:47">
      <c r="AT42209" s="690"/>
      <c r="AU42209" s="690"/>
    </row>
    <row r="42210" spans="46:47">
      <c r="AT42210" s="690"/>
      <c r="AU42210" s="690"/>
    </row>
    <row r="42211" spans="46:47">
      <c r="AT42211" s="690"/>
      <c r="AU42211" s="690"/>
    </row>
    <row r="42212" spans="46:47">
      <c r="AT42212" s="690"/>
      <c r="AU42212" s="690"/>
    </row>
    <row r="42213" spans="46:47">
      <c r="AT42213" s="690"/>
      <c r="AU42213" s="690"/>
    </row>
    <row r="42214" spans="46:47">
      <c r="AT42214" s="690"/>
      <c r="AU42214" s="690"/>
    </row>
    <row r="42215" spans="46:47">
      <c r="AT42215" s="690"/>
      <c r="AU42215" s="690"/>
    </row>
    <row r="42216" spans="46:47">
      <c r="AT42216" s="690"/>
      <c r="AU42216" s="690"/>
    </row>
    <row r="42217" spans="46:47">
      <c r="AT42217" s="690"/>
      <c r="AU42217" s="690"/>
    </row>
    <row r="42218" spans="46:47">
      <c r="AT42218" s="690"/>
      <c r="AU42218" s="690"/>
    </row>
    <row r="42219" spans="46:47">
      <c r="AT42219" s="690"/>
      <c r="AU42219" s="690"/>
    </row>
    <row r="42220" spans="46:47">
      <c r="AT42220" s="690"/>
      <c r="AU42220" s="690"/>
    </row>
    <row r="42221" spans="46:47">
      <c r="AT42221" s="690"/>
      <c r="AU42221" s="690"/>
    </row>
    <row r="42222" spans="46:47">
      <c r="AT42222" s="690"/>
      <c r="AU42222" s="690"/>
    </row>
    <row r="42223" spans="46:47">
      <c r="AT42223" s="690"/>
      <c r="AU42223" s="690"/>
    </row>
    <row r="42224" spans="46:47">
      <c r="AT42224" s="690"/>
      <c r="AU42224" s="690"/>
    </row>
    <row r="42225" spans="46:47">
      <c r="AT42225" s="690"/>
      <c r="AU42225" s="690"/>
    </row>
    <row r="42226" spans="46:47">
      <c r="AT42226" s="690"/>
      <c r="AU42226" s="690"/>
    </row>
    <row r="42227" spans="46:47">
      <c r="AT42227" s="690"/>
      <c r="AU42227" s="690"/>
    </row>
    <row r="42228" spans="46:47">
      <c r="AT42228" s="690"/>
      <c r="AU42228" s="690"/>
    </row>
    <row r="42229" spans="46:47">
      <c r="AT42229" s="690"/>
      <c r="AU42229" s="690"/>
    </row>
    <row r="42230" spans="46:47">
      <c r="AT42230" s="690"/>
      <c r="AU42230" s="690"/>
    </row>
    <row r="42231" spans="46:47">
      <c r="AT42231" s="690"/>
      <c r="AU42231" s="690"/>
    </row>
    <row r="42232" spans="46:47">
      <c r="AT42232" s="690"/>
      <c r="AU42232" s="690"/>
    </row>
    <row r="42233" spans="46:47">
      <c r="AT42233" s="690"/>
      <c r="AU42233" s="690"/>
    </row>
    <row r="42234" spans="46:47">
      <c r="AT42234" s="690"/>
      <c r="AU42234" s="690"/>
    </row>
    <row r="42235" spans="46:47">
      <c r="AT42235" s="690"/>
      <c r="AU42235" s="690"/>
    </row>
    <row r="42236" spans="46:47">
      <c r="AT42236" s="690"/>
      <c r="AU42236" s="690"/>
    </row>
    <row r="42237" spans="46:47">
      <c r="AT42237" s="690"/>
      <c r="AU42237" s="690"/>
    </row>
    <row r="42238" spans="46:47">
      <c r="AT42238" s="690"/>
      <c r="AU42238" s="690"/>
    </row>
    <row r="42239" spans="46:47">
      <c r="AT42239" s="690"/>
      <c r="AU42239" s="690"/>
    </row>
    <row r="42240" spans="46:47">
      <c r="AT42240" s="690"/>
      <c r="AU42240" s="690"/>
    </row>
    <row r="42241" spans="46:47">
      <c r="AT42241" s="690"/>
      <c r="AU42241" s="690"/>
    </row>
    <row r="42242" spans="46:47">
      <c r="AT42242" s="690"/>
      <c r="AU42242" s="690"/>
    </row>
    <row r="42243" spans="46:47">
      <c r="AT42243" s="690"/>
      <c r="AU42243" s="690"/>
    </row>
    <row r="42244" spans="46:47">
      <c r="AT42244" s="690"/>
      <c r="AU42244" s="690"/>
    </row>
    <row r="42245" spans="46:47">
      <c r="AT42245" s="690"/>
      <c r="AU42245" s="690"/>
    </row>
    <row r="42246" spans="46:47">
      <c r="AT42246" s="690"/>
      <c r="AU42246" s="690"/>
    </row>
    <row r="42247" spans="46:47">
      <c r="AT42247" s="690"/>
      <c r="AU42247" s="690"/>
    </row>
    <row r="42248" spans="46:47">
      <c r="AT42248" s="690"/>
      <c r="AU42248" s="690"/>
    </row>
    <row r="42249" spans="46:47">
      <c r="AT42249" s="690"/>
      <c r="AU42249" s="690"/>
    </row>
    <row r="42250" spans="46:47">
      <c r="AT42250" s="690"/>
      <c r="AU42250" s="690"/>
    </row>
    <row r="42251" spans="46:47">
      <c r="AT42251" s="690"/>
      <c r="AU42251" s="690"/>
    </row>
    <row r="42252" spans="46:47">
      <c r="AT42252" s="690"/>
      <c r="AU42252" s="690"/>
    </row>
    <row r="42253" spans="46:47">
      <c r="AT42253" s="690"/>
      <c r="AU42253" s="690"/>
    </row>
    <row r="42254" spans="46:47">
      <c r="AT42254" s="690"/>
      <c r="AU42254" s="690"/>
    </row>
    <row r="42255" spans="46:47">
      <c r="AT42255" s="690"/>
      <c r="AU42255" s="690"/>
    </row>
    <row r="42256" spans="46:47">
      <c r="AT42256" s="690"/>
      <c r="AU42256" s="690"/>
    </row>
    <row r="42257" spans="46:47">
      <c r="AT42257" s="690"/>
      <c r="AU42257" s="690"/>
    </row>
    <row r="42258" spans="46:47">
      <c r="AT42258" s="690"/>
      <c r="AU42258" s="690"/>
    </row>
    <row r="42259" spans="46:47">
      <c r="AT42259" s="690"/>
      <c r="AU42259" s="690"/>
    </row>
    <row r="42260" spans="46:47">
      <c r="AT42260" s="690"/>
      <c r="AU42260" s="690"/>
    </row>
    <row r="42261" spans="46:47">
      <c r="AT42261" s="690"/>
      <c r="AU42261" s="690"/>
    </row>
    <row r="42262" spans="46:47">
      <c r="AT42262" s="690"/>
      <c r="AU42262" s="690"/>
    </row>
    <row r="42263" spans="46:47">
      <c r="AT42263" s="690"/>
      <c r="AU42263" s="690"/>
    </row>
    <row r="42264" spans="46:47">
      <c r="AT42264" s="690"/>
      <c r="AU42264" s="690"/>
    </row>
    <row r="42265" spans="46:47">
      <c r="AT42265" s="690"/>
      <c r="AU42265" s="690"/>
    </row>
    <row r="42266" spans="46:47">
      <c r="AT42266" s="690"/>
      <c r="AU42266" s="690"/>
    </row>
    <row r="42267" spans="46:47">
      <c r="AT42267" s="690"/>
      <c r="AU42267" s="690"/>
    </row>
    <row r="42268" spans="46:47">
      <c r="AT42268" s="690"/>
      <c r="AU42268" s="690"/>
    </row>
    <row r="42269" spans="46:47">
      <c r="AT42269" s="690"/>
      <c r="AU42269" s="690"/>
    </row>
    <row r="42270" spans="46:47">
      <c r="AT42270" s="690"/>
      <c r="AU42270" s="690"/>
    </row>
    <row r="42271" spans="46:47">
      <c r="AT42271" s="690"/>
      <c r="AU42271" s="690"/>
    </row>
    <row r="42272" spans="46:47">
      <c r="AT42272" s="690"/>
      <c r="AU42272" s="690"/>
    </row>
    <row r="42273" spans="46:47">
      <c r="AT42273" s="690"/>
      <c r="AU42273" s="690"/>
    </row>
    <row r="42274" spans="46:47">
      <c r="AT42274" s="690"/>
      <c r="AU42274" s="690"/>
    </row>
    <row r="42275" spans="46:47">
      <c r="AT42275" s="690"/>
      <c r="AU42275" s="690"/>
    </row>
    <row r="42276" spans="46:47">
      <c r="AT42276" s="690"/>
      <c r="AU42276" s="690"/>
    </row>
    <row r="42277" spans="46:47">
      <c r="AT42277" s="690"/>
      <c r="AU42277" s="690"/>
    </row>
    <row r="42278" spans="46:47">
      <c r="AT42278" s="690"/>
      <c r="AU42278" s="690"/>
    </row>
    <row r="42279" spans="46:47">
      <c r="AT42279" s="690"/>
      <c r="AU42279" s="690"/>
    </row>
    <row r="42280" spans="46:47">
      <c r="AT42280" s="690"/>
      <c r="AU42280" s="690"/>
    </row>
    <row r="42281" spans="46:47">
      <c r="AT42281" s="690"/>
      <c r="AU42281" s="690"/>
    </row>
    <row r="42282" spans="46:47">
      <c r="AT42282" s="690"/>
      <c r="AU42282" s="690"/>
    </row>
    <row r="42283" spans="46:47">
      <c r="AT42283" s="690"/>
      <c r="AU42283" s="690"/>
    </row>
    <row r="42284" spans="46:47">
      <c r="AT42284" s="690"/>
      <c r="AU42284" s="690"/>
    </row>
    <row r="42285" spans="46:47">
      <c r="AT42285" s="690"/>
      <c r="AU42285" s="690"/>
    </row>
    <row r="42286" spans="46:47">
      <c r="AT42286" s="690"/>
      <c r="AU42286" s="690"/>
    </row>
    <row r="42287" spans="46:47">
      <c r="AT42287" s="690"/>
      <c r="AU42287" s="690"/>
    </row>
    <row r="42288" spans="46:47">
      <c r="AT42288" s="690"/>
      <c r="AU42288" s="690"/>
    </row>
    <row r="42289" spans="46:47">
      <c r="AT42289" s="690"/>
      <c r="AU42289" s="690"/>
    </row>
    <row r="42290" spans="46:47">
      <c r="AT42290" s="690"/>
      <c r="AU42290" s="690"/>
    </row>
    <row r="42291" spans="46:47">
      <c r="AT42291" s="690"/>
      <c r="AU42291" s="690"/>
    </row>
    <row r="42292" spans="46:47">
      <c r="AT42292" s="690"/>
      <c r="AU42292" s="690"/>
    </row>
    <row r="42293" spans="46:47">
      <c r="AT42293" s="690"/>
      <c r="AU42293" s="690"/>
    </row>
    <row r="42294" spans="46:47">
      <c r="AT42294" s="690"/>
      <c r="AU42294" s="690"/>
    </row>
    <row r="42295" spans="46:47">
      <c r="AT42295" s="690"/>
      <c r="AU42295" s="690"/>
    </row>
    <row r="42296" spans="46:47">
      <c r="AT42296" s="690"/>
      <c r="AU42296" s="690"/>
    </row>
    <row r="42297" spans="46:47">
      <c r="AT42297" s="690"/>
      <c r="AU42297" s="690"/>
    </row>
    <row r="42298" spans="46:47">
      <c r="AT42298" s="690"/>
      <c r="AU42298" s="690"/>
    </row>
    <row r="42299" spans="46:47">
      <c r="AT42299" s="690"/>
      <c r="AU42299" s="690"/>
    </row>
    <row r="42300" spans="46:47">
      <c r="AT42300" s="690"/>
      <c r="AU42300" s="690"/>
    </row>
    <row r="42301" spans="46:47">
      <c r="AT42301" s="690"/>
      <c r="AU42301" s="690"/>
    </row>
    <row r="42302" spans="46:47">
      <c r="AT42302" s="690"/>
      <c r="AU42302" s="690"/>
    </row>
    <row r="42303" spans="46:47">
      <c r="AT42303" s="690"/>
      <c r="AU42303" s="690"/>
    </row>
    <row r="42304" spans="46:47">
      <c r="AT42304" s="690"/>
      <c r="AU42304" s="690"/>
    </row>
    <row r="42305" spans="46:47">
      <c r="AT42305" s="690"/>
      <c r="AU42305" s="690"/>
    </row>
    <row r="42306" spans="46:47">
      <c r="AT42306" s="690"/>
      <c r="AU42306" s="690"/>
    </row>
    <row r="42307" spans="46:47">
      <c r="AT42307" s="690"/>
      <c r="AU42307" s="690"/>
    </row>
    <row r="42308" spans="46:47">
      <c r="AT42308" s="690"/>
      <c r="AU42308" s="690"/>
    </row>
    <row r="42309" spans="46:47">
      <c r="AT42309" s="690"/>
      <c r="AU42309" s="690"/>
    </row>
    <row r="42310" spans="46:47">
      <c r="AT42310" s="690"/>
      <c r="AU42310" s="690"/>
    </row>
    <row r="42311" spans="46:47">
      <c r="AT42311" s="690"/>
      <c r="AU42311" s="690"/>
    </row>
    <row r="42312" spans="46:47">
      <c r="AT42312" s="690"/>
      <c r="AU42312" s="690"/>
    </row>
    <row r="42313" spans="46:47">
      <c r="AT42313" s="690"/>
      <c r="AU42313" s="690"/>
    </row>
    <row r="42314" spans="46:47">
      <c r="AT42314" s="690"/>
      <c r="AU42314" s="690"/>
    </row>
    <row r="42315" spans="46:47">
      <c r="AT42315" s="690"/>
      <c r="AU42315" s="690"/>
    </row>
    <row r="42316" spans="46:47">
      <c r="AT42316" s="690"/>
      <c r="AU42316" s="690"/>
    </row>
    <row r="42317" spans="46:47">
      <c r="AT42317" s="690"/>
      <c r="AU42317" s="690"/>
    </row>
    <row r="42318" spans="46:47">
      <c r="AT42318" s="690"/>
      <c r="AU42318" s="690"/>
    </row>
    <row r="42319" spans="46:47">
      <c r="AT42319" s="690"/>
      <c r="AU42319" s="690"/>
    </row>
    <row r="42320" spans="46:47">
      <c r="AT42320" s="690"/>
      <c r="AU42320" s="690"/>
    </row>
    <row r="42321" spans="46:47">
      <c r="AT42321" s="690"/>
      <c r="AU42321" s="690"/>
    </row>
    <row r="42322" spans="46:47">
      <c r="AT42322" s="690"/>
      <c r="AU42322" s="690"/>
    </row>
    <row r="42323" spans="46:47">
      <c r="AT42323" s="690"/>
      <c r="AU42323" s="690"/>
    </row>
    <row r="42324" spans="46:47">
      <c r="AT42324" s="690"/>
      <c r="AU42324" s="690"/>
    </row>
    <row r="42325" spans="46:47">
      <c r="AT42325" s="690"/>
      <c r="AU42325" s="690"/>
    </row>
    <row r="42326" spans="46:47">
      <c r="AT42326" s="690"/>
      <c r="AU42326" s="690"/>
    </row>
    <row r="42327" spans="46:47">
      <c r="AT42327" s="690"/>
      <c r="AU42327" s="690"/>
    </row>
    <row r="42328" spans="46:47">
      <c r="AT42328" s="690"/>
      <c r="AU42328" s="690"/>
    </row>
    <row r="42329" spans="46:47">
      <c r="AT42329" s="690"/>
      <c r="AU42329" s="690"/>
    </row>
    <row r="42330" spans="46:47">
      <c r="AT42330" s="690"/>
      <c r="AU42330" s="690"/>
    </row>
    <row r="42331" spans="46:47">
      <c r="AT42331" s="690"/>
      <c r="AU42331" s="690"/>
    </row>
    <row r="42332" spans="46:47">
      <c r="AT42332" s="690"/>
      <c r="AU42332" s="690"/>
    </row>
    <row r="42333" spans="46:47">
      <c r="AT42333" s="690"/>
      <c r="AU42333" s="690"/>
    </row>
    <row r="42334" spans="46:47">
      <c r="AT42334" s="690"/>
      <c r="AU42334" s="690"/>
    </row>
    <row r="42335" spans="46:47">
      <c r="AT42335" s="690"/>
      <c r="AU42335" s="690"/>
    </row>
    <row r="42336" spans="46:47">
      <c r="AT42336" s="690"/>
      <c r="AU42336" s="690"/>
    </row>
    <row r="42337" spans="46:47">
      <c r="AT42337" s="690"/>
      <c r="AU42337" s="690"/>
    </row>
    <row r="42338" spans="46:47">
      <c r="AT42338" s="690"/>
      <c r="AU42338" s="690"/>
    </row>
    <row r="42339" spans="46:47">
      <c r="AT42339" s="690"/>
      <c r="AU42339" s="690"/>
    </row>
    <row r="42340" spans="46:47">
      <c r="AT42340" s="690"/>
      <c r="AU42340" s="690"/>
    </row>
    <row r="42341" spans="46:47">
      <c r="AT42341" s="690"/>
      <c r="AU42341" s="690"/>
    </row>
    <row r="42342" spans="46:47">
      <c r="AT42342" s="690"/>
      <c r="AU42342" s="690"/>
    </row>
    <row r="42343" spans="46:47">
      <c r="AT42343" s="690"/>
      <c r="AU42343" s="690"/>
    </row>
    <row r="42344" spans="46:47">
      <c r="AT42344" s="690"/>
      <c r="AU42344" s="690"/>
    </row>
    <row r="42345" spans="46:47">
      <c r="AT42345" s="690"/>
      <c r="AU42345" s="690"/>
    </row>
    <row r="42346" spans="46:47">
      <c r="AT42346" s="690"/>
      <c r="AU42346" s="690"/>
    </row>
    <row r="42347" spans="46:47">
      <c r="AT42347" s="690"/>
      <c r="AU42347" s="690"/>
    </row>
    <row r="42348" spans="46:47">
      <c r="AT42348" s="690"/>
      <c r="AU42348" s="690"/>
    </row>
    <row r="42349" spans="46:47">
      <c r="AT42349" s="690"/>
      <c r="AU42349" s="690"/>
    </row>
    <row r="42350" spans="46:47">
      <c r="AT42350" s="690"/>
      <c r="AU42350" s="690"/>
    </row>
    <row r="42351" spans="46:47">
      <c r="AT42351" s="690"/>
      <c r="AU42351" s="690"/>
    </row>
    <row r="42352" spans="46:47">
      <c r="AT42352" s="690"/>
      <c r="AU42352" s="690"/>
    </row>
    <row r="42353" spans="46:47">
      <c r="AT42353" s="690"/>
      <c r="AU42353" s="690"/>
    </row>
    <row r="42354" spans="46:47">
      <c r="AT42354" s="690"/>
      <c r="AU42354" s="690"/>
    </row>
    <row r="42355" spans="46:47">
      <c r="AT42355" s="690"/>
      <c r="AU42355" s="690"/>
    </row>
    <row r="42356" spans="46:47">
      <c r="AT42356" s="690"/>
      <c r="AU42356" s="690"/>
    </row>
    <row r="42357" spans="46:47">
      <c r="AT42357" s="690"/>
      <c r="AU42357" s="690"/>
    </row>
    <row r="42358" spans="46:47">
      <c r="AT42358" s="690"/>
      <c r="AU42358" s="690"/>
    </row>
    <row r="42359" spans="46:47">
      <c r="AT42359" s="690"/>
      <c r="AU42359" s="690"/>
    </row>
    <row r="42360" spans="46:47">
      <c r="AT42360" s="690"/>
      <c r="AU42360" s="690"/>
    </row>
    <row r="42361" spans="46:47">
      <c r="AT42361" s="690"/>
      <c r="AU42361" s="690"/>
    </row>
    <row r="42362" spans="46:47">
      <c r="AT42362" s="690"/>
      <c r="AU42362" s="690"/>
    </row>
    <row r="42363" spans="46:47">
      <c r="AT42363" s="690"/>
      <c r="AU42363" s="690"/>
    </row>
    <row r="42364" spans="46:47">
      <c r="AT42364" s="690"/>
      <c r="AU42364" s="690"/>
    </row>
    <row r="42365" spans="46:47">
      <c r="AT42365" s="690"/>
      <c r="AU42365" s="690"/>
    </row>
    <row r="42366" spans="46:47">
      <c r="AT42366" s="690"/>
      <c r="AU42366" s="690"/>
    </row>
    <row r="42367" spans="46:47">
      <c r="AT42367" s="690"/>
      <c r="AU42367" s="690"/>
    </row>
    <row r="42368" spans="46:47">
      <c r="AT42368" s="690"/>
      <c r="AU42368" s="690"/>
    </row>
    <row r="42369" spans="46:47">
      <c r="AT42369" s="690"/>
      <c r="AU42369" s="690"/>
    </row>
    <row r="42370" spans="46:47">
      <c r="AT42370" s="690"/>
      <c r="AU42370" s="690"/>
    </row>
    <row r="42371" spans="46:47">
      <c r="AT42371" s="690"/>
      <c r="AU42371" s="690"/>
    </row>
    <row r="42372" spans="46:47">
      <c r="AT42372" s="690"/>
      <c r="AU42372" s="690"/>
    </row>
    <row r="42373" spans="46:47">
      <c r="AT42373" s="690"/>
      <c r="AU42373" s="690"/>
    </row>
    <row r="42374" spans="46:47">
      <c r="AT42374" s="690"/>
      <c r="AU42374" s="690"/>
    </row>
    <row r="42375" spans="46:47">
      <c r="AT42375" s="690"/>
      <c r="AU42375" s="690"/>
    </row>
    <row r="42376" spans="46:47">
      <c r="AT42376" s="690"/>
      <c r="AU42376" s="690"/>
    </row>
    <row r="42377" spans="46:47">
      <c r="AT42377" s="690"/>
      <c r="AU42377" s="690"/>
    </row>
    <row r="42378" spans="46:47">
      <c r="AT42378" s="690"/>
      <c r="AU42378" s="690"/>
    </row>
    <row r="42379" spans="46:47">
      <c r="AT42379" s="690"/>
      <c r="AU42379" s="690"/>
    </row>
    <row r="42380" spans="46:47">
      <c r="AT42380" s="690"/>
      <c r="AU42380" s="690"/>
    </row>
    <row r="42381" spans="46:47">
      <c r="AT42381" s="690"/>
      <c r="AU42381" s="690"/>
    </row>
    <row r="42382" spans="46:47">
      <c r="AT42382" s="690"/>
      <c r="AU42382" s="690"/>
    </row>
    <row r="42383" spans="46:47">
      <c r="AT42383" s="690"/>
      <c r="AU42383" s="690"/>
    </row>
    <row r="42384" spans="46:47">
      <c r="AT42384" s="690"/>
      <c r="AU42384" s="690"/>
    </row>
    <row r="42385" spans="46:47">
      <c r="AT42385" s="690"/>
      <c r="AU42385" s="690"/>
    </row>
    <row r="42386" spans="46:47">
      <c r="AT42386" s="690"/>
      <c r="AU42386" s="690"/>
    </row>
    <row r="42387" spans="46:47">
      <c r="AT42387" s="690"/>
      <c r="AU42387" s="690"/>
    </row>
    <row r="42388" spans="46:47">
      <c r="AT42388" s="690"/>
      <c r="AU42388" s="690"/>
    </row>
    <row r="42389" spans="46:47">
      <c r="AT42389" s="690"/>
      <c r="AU42389" s="690"/>
    </row>
    <row r="42390" spans="46:47">
      <c r="AT42390" s="690"/>
      <c r="AU42390" s="690"/>
    </row>
    <row r="42391" spans="46:47">
      <c r="AT42391" s="690"/>
      <c r="AU42391" s="690"/>
    </row>
    <row r="42392" spans="46:47">
      <c r="AT42392" s="690"/>
      <c r="AU42392" s="690"/>
    </row>
    <row r="42393" spans="46:47">
      <c r="AT42393" s="690"/>
      <c r="AU42393" s="690"/>
    </row>
    <row r="42394" spans="46:47">
      <c r="AT42394" s="690"/>
      <c r="AU42394" s="690"/>
    </row>
    <row r="42395" spans="46:47">
      <c r="AT42395" s="690"/>
      <c r="AU42395" s="690"/>
    </row>
    <row r="42396" spans="46:47">
      <c r="AT42396" s="690"/>
      <c r="AU42396" s="690"/>
    </row>
    <row r="42397" spans="46:47">
      <c r="AT42397" s="690"/>
      <c r="AU42397" s="690"/>
    </row>
    <row r="42398" spans="46:47">
      <c r="AT42398" s="690"/>
      <c r="AU42398" s="690"/>
    </row>
    <row r="42399" spans="46:47">
      <c r="AT42399" s="690"/>
      <c r="AU42399" s="690"/>
    </row>
    <row r="42400" spans="46:47">
      <c r="AT42400" s="690"/>
      <c r="AU42400" s="690"/>
    </row>
    <row r="42401" spans="46:47">
      <c r="AT42401" s="690"/>
      <c r="AU42401" s="690"/>
    </row>
    <row r="42402" spans="46:47">
      <c r="AT42402" s="690"/>
      <c r="AU42402" s="690"/>
    </row>
    <row r="42403" spans="46:47">
      <c r="AT42403" s="690"/>
      <c r="AU42403" s="690"/>
    </row>
    <row r="42404" spans="46:47">
      <c r="AT42404" s="690"/>
      <c r="AU42404" s="690"/>
    </row>
    <row r="42405" spans="46:47">
      <c r="AT42405" s="690"/>
      <c r="AU42405" s="690"/>
    </row>
    <row r="42406" spans="46:47">
      <c r="AT42406" s="690"/>
      <c r="AU42406" s="690"/>
    </row>
    <row r="42407" spans="46:47">
      <c r="AT42407" s="690"/>
      <c r="AU42407" s="690"/>
    </row>
    <row r="42408" spans="46:47">
      <c r="AT42408" s="690"/>
      <c r="AU42408" s="690"/>
    </row>
    <row r="42409" spans="46:47">
      <c r="AT42409" s="690"/>
      <c r="AU42409" s="690"/>
    </row>
    <row r="42410" spans="46:47">
      <c r="AT42410" s="690"/>
      <c r="AU42410" s="690"/>
    </row>
    <row r="42411" spans="46:47">
      <c r="AT42411" s="690"/>
      <c r="AU42411" s="690"/>
    </row>
    <row r="42412" spans="46:47">
      <c r="AT42412" s="690"/>
      <c r="AU42412" s="690"/>
    </row>
    <row r="42413" spans="46:47">
      <c r="AT42413" s="690"/>
      <c r="AU42413" s="690"/>
    </row>
    <row r="42414" spans="46:47">
      <c r="AT42414" s="690"/>
      <c r="AU42414" s="690"/>
    </row>
    <row r="42415" spans="46:47">
      <c r="AT42415" s="690"/>
      <c r="AU42415" s="690"/>
    </row>
    <row r="42416" spans="46:47">
      <c r="AT42416" s="690"/>
      <c r="AU42416" s="690"/>
    </row>
    <row r="42417" spans="46:47">
      <c r="AT42417" s="690"/>
      <c r="AU42417" s="690"/>
    </row>
    <row r="42418" spans="46:47">
      <c r="AT42418" s="690"/>
      <c r="AU42418" s="690"/>
    </row>
    <row r="42419" spans="46:47">
      <c r="AT42419" s="690"/>
      <c r="AU42419" s="690"/>
    </row>
    <row r="42420" spans="46:47">
      <c r="AT42420" s="690"/>
      <c r="AU42420" s="690"/>
    </row>
    <row r="42421" spans="46:47">
      <c r="AT42421" s="690"/>
      <c r="AU42421" s="690"/>
    </row>
    <row r="42422" spans="46:47">
      <c r="AT42422" s="690"/>
      <c r="AU42422" s="690"/>
    </row>
    <row r="42423" spans="46:47">
      <c r="AT42423" s="690"/>
      <c r="AU42423" s="690"/>
    </row>
    <row r="42424" spans="46:47">
      <c r="AT42424" s="690"/>
      <c r="AU42424" s="690"/>
    </row>
    <row r="42425" spans="46:47">
      <c r="AT42425" s="690"/>
      <c r="AU42425" s="690"/>
    </row>
    <row r="42426" spans="46:47">
      <c r="AT42426" s="690"/>
      <c r="AU42426" s="690"/>
    </row>
    <row r="42427" spans="46:47">
      <c r="AT42427" s="690"/>
      <c r="AU42427" s="690"/>
    </row>
    <row r="42428" spans="46:47">
      <c r="AT42428" s="690"/>
      <c r="AU42428" s="690"/>
    </row>
    <row r="42429" spans="46:47">
      <c r="AT42429" s="690"/>
      <c r="AU42429" s="690"/>
    </row>
    <row r="42430" spans="46:47">
      <c r="AT42430" s="690"/>
      <c r="AU42430" s="690"/>
    </row>
    <row r="42431" spans="46:47">
      <c r="AT42431" s="690"/>
      <c r="AU42431" s="690"/>
    </row>
    <row r="42432" spans="46:47">
      <c r="AT42432" s="690"/>
      <c r="AU42432" s="690"/>
    </row>
    <row r="42433" spans="46:47">
      <c r="AT42433" s="690"/>
      <c r="AU42433" s="690"/>
    </row>
    <row r="42434" spans="46:47">
      <c r="AT42434" s="690"/>
      <c r="AU42434" s="690"/>
    </row>
    <row r="42435" spans="46:47">
      <c r="AT42435" s="690"/>
      <c r="AU42435" s="690"/>
    </row>
    <row r="42436" spans="46:47">
      <c r="AT42436" s="690"/>
      <c r="AU42436" s="690"/>
    </row>
    <row r="42437" spans="46:47">
      <c r="AT42437" s="690"/>
      <c r="AU42437" s="690"/>
    </row>
    <row r="42438" spans="46:47">
      <c r="AT42438" s="690"/>
      <c r="AU42438" s="690"/>
    </row>
    <row r="42439" spans="46:47">
      <c r="AT42439" s="690"/>
      <c r="AU42439" s="690"/>
    </row>
    <row r="42440" spans="46:47">
      <c r="AT42440" s="690"/>
      <c r="AU42440" s="690"/>
    </row>
    <row r="42441" spans="46:47">
      <c r="AT42441" s="690"/>
      <c r="AU42441" s="690"/>
    </row>
    <row r="42442" spans="46:47">
      <c r="AT42442" s="690"/>
      <c r="AU42442" s="690"/>
    </row>
    <row r="42443" spans="46:47">
      <c r="AT42443" s="690"/>
      <c r="AU42443" s="690"/>
    </row>
    <row r="42444" spans="46:47">
      <c r="AT42444" s="690"/>
      <c r="AU42444" s="690"/>
    </row>
    <row r="42445" spans="46:47">
      <c r="AT42445" s="690"/>
      <c r="AU42445" s="690"/>
    </row>
    <row r="42446" spans="46:47">
      <c r="AT42446" s="690"/>
      <c r="AU42446" s="690"/>
    </row>
    <row r="42447" spans="46:47">
      <c r="AT42447" s="690"/>
      <c r="AU42447" s="690"/>
    </row>
    <row r="42448" spans="46:47">
      <c r="AT42448" s="690"/>
      <c r="AU42448" s="690"/>
    </row>
    <row r="42449" spans="46:47">
      <c r="AT42449" s="690"/>
      <c r="AU42449" s="690"/>
    </row>
    <row r="42450" spans="46:47">
      <c r="AT42450" s="690"/>
      <c r="AU42450" s="690"/>
    </row>
    <row r="42451" spans="46:47">
      <c r="AT42451" s="690"/>
      <c r="AU42451" s="690"/>
    </row>
    <row r="42452" spans="46:47">
      <c r="AT42452" s="690"/>
      <c r="AU42452" s="690"/>
    </row>
    <row r="42453" spans="46:47">
      <c r="AT42453" s="690"/>
      <c r="AU42453" s="690"/>
    </row>
    <row r="42454" spans="46:47">
      <c r="AT42454" s="690"/>
      <c r="AU42454" s="690"/>
    </row>
    <row r="42455" spans="46:47">
      <c r="AT42455" s="690"/>
      <c r="AU42455" s="690"/>
    </row>
    <row r="42456" spans="46:47">
      <c r="AT42456" s="690"/>
      <c r="AU42456" s="690"/>
    </row>
    <row r="42457" spans="46:47">
      <c r="AT42457" s="690"/>
      <c r="AU42457" s="690"/>
    </row>
    <row r="42458" spans="46:47">
      <c r="AT42458" s="690"/>
      <c r="AU42458" s="690"/>
    </row>
    <row r="42459" spans="46:47">
      <c r="AT42459" s="690"/>
      <c r="AU42459" s="690"/>
    </row>
    <row r="42460" spans="46:47">
      <c r="AT42460" s="690"/>
      <c r="AU42460" s="690"/>
    </row>
    <row r="42461" spans="46:47">
      <c r="AT42461" s="690"/>
      <c r="AU42461" s="690"/>
    </row>
    <row r="42462" spans="46:47">
      <c r="AT42462" s="690"/>
      <c r="AU42462" s="690"/>
    </row>
    <row r="42463" spans="46:47">
      <c r="AT42463" s="690"/>
      <c r="AU42463" s="690"/>
    </row>
    <row r="42464" spans="46:47">
      <c r="AT42464" s="690"/>
      <c r="AU42464" s="690"/>
    </row>
    <row r="42465" spans="46:47">
      <c r="AT42465" s="690"/>
      <c r="AU42465" s="690"/>
    </row>
    <row r="42466" spans="46:47">
      <c r="AT42466" s="690"/>
      <c r="AU42466" s="690"/>
    </row>
    <row r="42467" spans="46:47">
      <c r="AT42467" s="690"/>
      <c r="AU42467" s="690"/>
    </row>
    <row r="42468" spans="46:47">
      <c r="AT42468" s="690"/>
      <c r="AU42468" s="690"/>
    </row>
    <row r="42469" spans="46:47">
      <c r="AT42469" s="690"/>
      <c r="AU42469" s="690"/>
    </row>
    <row r="42470" spans="46:47">
      <c r="AT42470" s="690"/>
      <c r="AU42470" s="690"/>
    </row>
    <row r="42471" spans="46:47">
      <c r="AT42471" s="690"/>
      <c r="AU42471" s="690"/>
    </row>
    <row r="42472" spans="46:47">
      <c r="AT42472" s="690"/>
      <c r="AU42472" s="690"/>
    </row>
    <row r="42473" spans="46:47">
      <c r="AT42473" s="690"/>
      <c r="AU42473" s="690"/>
    </row>
    <row r="42474" spans="46:47">
      <c r="AT42474" s="690"/>
      <c r="AU42474" s="690"/>
    </row>
    <row r="42475" spans="46:47">
      <c r="AT42475" s="690"/>
      <c r="AU42475" s="690"/>
    </row>
    <row r="42476" spans="46:47">
      <c r="AT42476" s="690"/>
      <c r="AU42476" s="690"/>
    </row>
    <row r="42477" spans="46:47">
      <c r="AT42477" s="690"/>
      <c r="AU42477" s="690"/>
    </row>
    <row r="42478" spans="46:47">
      <c r="AT42478" s="690"/>
      <c r="AU42478" s="690"/>
    </row>
    <row r="42479" spans="46:47">
      <c r="AT42479" s="690"/>
      <c r="AU42479" s="690"/>
    </row>
    <row r="42480" spans="46:47">
      <c r="AT42480" s="690"/>
      <c r="AU42480" s="690"/>
    </row>
    <row r="42481" spans="46:47">
      <c r="AT42481" s="690"/>
      <c r="AU42481" s="690"/>
    </row>
    <row r="42482" spans="46:47">
      <c r="AT42482" s="690"/>
      <c r="AU42482" s="690"/>
    </row>
    <row r="42483" spans="46:47">
      <c r="AT42483" s="690"/>
      <c r="AU42483" s="690"/>
    </row>
    <row r="42484" spans="46:47">
      <c r="AT42484" s="690"/>
      <c r="AU42484" s="690"/>
    </row>
    <row r="42485" spans="46:47">
      <c r="AT42485" s="690"/>
      <c r="AU42485" s="690"/>
    </row>
    <row r="42486" spans="46:47">
      <c r="AT42486" s="690"/>
      <c r="AU42486" s="690"/>
    </row>
    <row r="42487" spans="46:47">
      <c r="AT42487" s="690"/>
      <c r="AU42487" s="690"/>
    </row>
    <row r="42488" spans="46:47">
      <c r="AT42488" s="690"/>
      <c r="AU42488" s="690"/>
    </row>
    <row r="42489" spans="46:47">
      <c r="AT42489" s="690"/>
      <c r="AU42489" s="690"/>
    </row>
    <row r="42490" spans="46:47">
      <c r="AT42490" s="690"/>
      <c r="AU42490" s="690"/>
    </row>
    <row r="42491" spans="46:47">
      <c r="AT42491" s="690"/>
      <c r="AU42491" s="690"/>
    </row>
    <row r="42492" spans="46:47">
      <c r="AT42492" s="690"/>
      <c r="AU42492" s="690"/>
    </row>
    <row r="42493" spans="46:47">
      <c r="AT42493" s="690"/>
      <c r="AU42493" s="690"/>
    </row>
    <row r="42494" spans="46:47">
      <c r="AT42494" s="690"/>
      <c r="AU42494" s="690"/>
    </row>
    <row r="42495" spans="46:47">
      <c r="AT42495" s="690"/>
      <c r="AU42495" s="690"/>
    </row>
    <row r="42496" spans="46:47">
      <c r="AT42496" s="690"/>
      <c r="AU42496" s="690"/>
    </row>
    <row r="42497" spans="46:47">
      <c r="AT42497" s="690"/>
      <c r="AU42497" s="690"/>
    </row>
    <row r="42498" spans="46:47">
      <c r="AT42498" s="690"/>
      <c r="AU42498" s="690"/>
    </row>
    <row r="42499" spans="46:47">
      <c r="AT42499" s="690"/>
      <c r="AU42499" s="690"/>
    </row>
    <row r="42500" spans="46:47">
      <c r="AT42500" s="690"/>
      <c r="AU42500" s="690"/>
    </row>
    <row r="42501" spans="46:47">
      <c r="AT42501" s="690"/>
      <c r="AU42501" s="690"/>
    </row>
    <row r="42502" spans="46:47">
      <c r="AT42502" s="690"/>
      <c r="AU42502" s="690"/>
    </row>
    <row r="42503" spans="46:47">
      <c r="AT42503" s="690"/>
      <c r="AU42503" s="690"/>
    </row>
    <row r="42504" spans="46:47">
      <c r="AT42504" s="690"/>
      <c r="AU42504" s="690"/>
    </row>
    <row r="42505" spans="46:47">
      <c r="AT42505" s="690"/>
      <c r="AU42505" s="690"/>
    </row>
    <row r="42506" spans="46:47">
      <c r="AT42506" s="690"/>
      <c r="AU42506" s="690"/>
    </row>
    <row r="42507" spans="46:47">
      <c r="AT42507" s="690"/>
      <c r="AU42507" s="690"/>
    </row>
    <row r="42508" spans="46:47">
      <c r="AT42508" s="690"/>
      <c r="AU42508" s="690"/>
    </row>
    <row r="42509" spans="46:47">
      <c r="AT42509" s="690"/>
      <c r="AU42509" s="690"/>
    </row>
    <row r="42510" spans="46:47">
      <c r="AT42510" s="690"/>
      <c r="AU42510" s="690"/>
    </row>
    <row r="42511" spans="46:47">
      <c r="AT42511" s="690"/>
      <c r="AU42511" s="690"/>
    </row>
    <row r="42512" spans="46:47">
      <c r="AT42512" s="690"/>
      <c r="AU42512" s="690"/>
    </row>
    <row r="42513" spans="46:47">
      <c r="AT42513" s="690"/>
      <c r="AU42513" s="690"/>
    </row>
    <row r="42514" spans="46:47">
      <c r="AT42514" s="690"/>
      <c r="AU42514" s="690"/>
    </row>
    <row r="42515" spans="46:47">
      <c r="AT42515" s="690"/>
      <c r="AU42515" s="690"/>
    </row>
    <row r="42516" spans="46:47">
      <c r="AT42516" s="690"/>
      <c r="AU42516" s="690"/>
    </row>
    <row r="42517" spans="46:47">
      <c r="AT42517" s="690"/>
      <c r="AU42517" s="690"/>
    </row>
    <row r="42518" spans="46:47">
      <c r="AT42518" s="690"/>
      <c r="AU42518" s="690"/>
    </row>
    <row r="42519" spans="46:47">
      <c r="AT42519" s="690"/>
      <c r="AU42519" s="690"/>
    </row>
    <row r="42520" spans="46:47">
      <c r="AT42520" s="690"/>
      <c r="AU42520" s="690"/>
    </row>
    <row r="42521" spans="46:47">
      <c r="AT42521" s="690"/>
      <c r="AU42521" s="690"/>
    </row>
    <row r="42522" spans="46:47">
      <c r="AT42522" s="690"/>
      <c r="AU42522" s="690"/>
    </row>
    <row r="42523" spans="46:47">
      <c r="AT42523" s="690"/>
      <c r="AU42523" s="690"/>
    </row>
    <row r="42524" spans="46:47">
      <c r="AT42524" s="690"/>
      <c r="AU42524" s="690"/>
    </row>
    <row r="42525" spans="46:47">
      <c r="AT42525" s="690"/>
      <c r="AU42525" s="690"/>
    </row>
    <row r="42526" spans="46:47">
      <c r="AT42526" s="690"/>
      <c r="AU42526" s="690"/>
    </row>
    <row r="42527" spans="46:47">
      <c r="AT42527" s="690"/>
      <c r="AU42527" s="690"/>
    </row>
    <row r="42528" spans="46:47">
      <c r="AT42528" s="690"/>
      <c r="AU42528" s="690"/>
    </row>
    <row r="42529" spans="46:47">
      <c r="AT42529" s="690"/>
      <c r="AU42529" s="690"/>
    </row>
    <row r="42530" spans="46:47">
      <c r="AT42530" s="690"/>
      <c r="AU42530" s="690"/>
    </row>
    <row r="42531" spans="46:47">
      <c r="AT42531" s="690"/>
      <c r="AU42531" s="690"/>
    </row>
    <row r="42532" spans="46:47">
      <c r="AT42532" s="690"/>
      <c r="AU42532" s="690"/>
    </row>
    <row r="42533" spans="46:47">
      <c r="AT42533" s="690"/>
      <c r="AU42533" s="690"/>
    </row>
    <row r="42534" spans="46:47">
      <c r="AT42534" s="690"/>
      <c r="AU42534" s="690"/>
    </row>
    <row r="42535" spans="46:47">
      <c r="AT42535" s="690"/>
      <c r="AU42535" s="690"/>
    </row>
    <row r="42536" spans="46:47">
      <c r="AT42536" s="690"/>
      <c r="AU42536" s="690"/>
    </row>
    <row r="42537" spans="46:47">
      <c r="AT42537" s="690"/>
      <c r="AU42537" s="690"/>
    </row>
    <row r="42538" spans="46:47">
      <c r="AT42538" s="690"/>
      <c r="AU42538" s="690"/>
    </row>
    <row r="42539" spans="46:47">
      <c r="AT42539" s="690"/>
      <c r="AU42539" s="690"/>
    </row>
    <row r="42540" spans="46:47">
      <c r="AT42540" s="690"/>
      <c r="AU42540" s="690"/>
    </row>
    <row r="42541" spans="46:47">
      <c r="AT42541" s="690"/>
      <c r="AU42541" s="690"/>
    </row>
    <row r="42542" spans="46:47">
      <c r="AT42542" s="690"/>
      <c r="AU42542" s="690"/>
    </row>
    <row r="42543" spans="46:47">
      <c r="AT42543" s="690"/>
      <c r="AU42543" s="690"/>
    </row>
    <row r="42544" spans="46:47">
      <c r="AT42544" s="690"/>
      <c r="AU42544" s="690"/>
    </row>
    <row r="42545" spans="46:47">
      <c r="AT42545" s="690"/>
      <c r="AU42545" s="690"/>
    </row>
    <row r="42546" spans="46:47">
      <c r="AT42546" s="690"/>
      <c r="AU42546" s="690"/>
    </row>
    <row r="42547" spans="46:47">
      <c r="AT42547" s="690"/>
      <c r="AU42547" s="690"/>
    </row>
    <row r="42548" spans="46:47">
      <c r="AT42548" s="690"/>
      <c r="AU42548" s="690"/>
    </row>
    <row r="42549" spans="46:47">
      <c r="AT42549" s="690"/>
      <c r="AU42549" s="690"/>
    </row>
    <row r="42550" spans="46:47">
      <c r="AT42550" s="690"/>
      <c r="AU42550" s="690"/>
    </row>
    <row r="42551" spans="46:47">
      <c r="AT42551" s="690"/>
      <c r="AU42551" s="690"/>
    </row>
    <row r="42552" spans="46:47">
      <c r="AT42552" s="690"/>
      <c r="AU42552" s="690"/>
    </row>
    <row r="42553" spans="46:47">
      <c r="AT42553" s="690"/>
      <c r="AU42553" s="690"/>
    </row>
    <row r="42554" spans="46:47">
      <c r="AT42554" s="690"/>
      <c r="AU42554" s="690"/>
    </row>
    <row r="42555" spans="46:47">
      <c r="AT42555" s="690"/>
      <c r="AU42555" s="690"/>
    </row>
    <row r="42556" spans="46:47">
      <c r="AT42556" s="690"/>
      <c r="AU42556" s="690"/>
    </row>
    <row r="42557" spans="46:47">
      <c r="AT42557" s="690"/>
      <c r="AU42557" s="690"/>
    </row>
    <row r="42558" spans="46:47">
      <c r="AT42558" s="690"/>
      <c r="AU42558" s="690"/>
    </row>
    <row r="42559" spans="46:47">
      <c r="AT42559" s="690"/>
      <c r="AU42559" s="690"/>
    </row>
    <row r="42560" spans="46:47">
      <c r="AT42560" s="690"/>
      <c r="AU42560" s="690"/>
    </row>
    <row r="42561" spans="46:47">
      <c r="AT42561" s="690"/>
      <c r="AU42561" s="690"/>
    </row>
    <row r="42562" spans="46:47">
      <c r="AT42562" s="690"/>
      <c r="AU42562" s="690"/>
    </row>
    <row r="42563" spans="46:47">
      <c r="AT42563" s="690"/>
      <c r="AU42563" s="690"/>
    </row>
    <row r="42564" spans="46:47">
      <c r="AT42564" s="690"/>
      <c r="AU42564" s="690"/>
    </row>
    <row r="42565" spans="46:47">
      <c r="AT42565" s="690"/>
      <c r="AU42565" s="690"/>
    </row>
    <row r="42566" spans="46:47">
      <c r="AT42566" s="690"/>
      <c r="AU42566" s="690"/>
    </row>
    <row r="42567" spans="46:47">
      <c r="AT42567" s="690"/>
      <c r="AU42567" s="690"/>
    </row>
    <row r="42568" spans="46:47">
      <c r="AT42568" s="690"/>
      <c r="AU42568" s="690"/>
    </row>
    <row r="42569" spans="46:47">
      <c r="AT42569" s="690"/>
      <c r="AU42569" s="690"/>
    </row>
    <row r="42570" spans="46:47">
      <c r="AT42570" s="690"/>
      <c r="AU42570" s="690"/>
    </row>
    <row r="42571" spans="46:47">
      <c r="AT42571" s="690"/>
      <c r="AU42571" s="690"/>
    </row>
    <row r="42572" spans="46:47">
      <c r="AT42572" s="690"/>
      <c r="AU42572" s="690"/>
    </row>
    <row r="42573" spans="46:47">
      <c r="AT42573" s="690"/>
      <c r="AU42573" s="690"/>
    </row>
    <row r="42574" spans="46:47">
      <c r="AT42574" s="690"/>
      <c r="AU42574" s="690"/>
    </row>
    <row r="42575" spans="46:47">
      <c r="AT42575" s="690"/>
      <c r="AU42575" s="690"/>
    </row>
    <row r="42576" spans="46:47">
      <c r="AT42576" s="690"/>
      <c r="AU42576" s="690"/>
    </row>
    <row r="42577" spans="46:47">
      <c r="AT42577" s="690"/>
      <c r="AU42577" s="690"/>
    </row>
    <row r="42578" spans="46:47">
      <c r="AT42578" s="690"/>
      <c r="AU42578" s="690"/>
    </row>
    <row r="42579" spans="46:47">
      <c r="AT42579" s="690"/>
      <c r="AU42579" s="690"/>
    </row>
    <row r="42580" spans="46:47">
      <c r="AT42580" s="690"/>
      <c r="AU42580" s="690"/>
    </row>
    <row r="42581" spans="46:47">
      <c r="AT42581" s="690"/>
      <c r="AU42581" s="690"/>
    </row>
    <row r="42582" spans="46:47">
      <c r="AT42582" s="690"/>
      <c r="AU42582" s="690"/>
    </row>
    <row r="42583" spans="46:47">
      <c r="AT42583" s="690"/>
      <c r="AU42583" s="690"/>
    </row>
    <row r="42584" spans="46:47">
      <c r="AT42584" s="690"/>
      <c r="AU42584" s="690"/>
    </row>
    <row r="42585" spans="46:47">
      <c r="AT42585" s="690"/>
      <c r="AU42585" s="690"/>
    </row>
    <row r="42586" spans="46:47">
      <c r="AT42586" s="690"/>
      <c r="AU42586" s="690"/>
    </row>
    <row r="42587" spans="46:47">
      <c r="AT42587" s="690"/>
      <c r="AU42587" s="690"/>
    </row>
    <row r="42588" spans="46:47">
      <c r="AT42588" s="690"/>
      <c r="AU42588" s="690"/>
    </row>
    <row r="42589" spans="46:47">
      <c r="AT42589" s="690"/>
      <c r="AU42589" s="690"/>
    </row>
    <row r="42590" spans="46:47">
      <c r="AT42590" s="690"/>
      <c r="AU42590" s="690"/>
    </row>
    <row r="42591" spans="46:47">
      <c r="AT42591" s="690"/>
      <c r="AU42591" s="690"/>
    </row>
    <row r="42592" spans="46:47">
      <c r="AT42592" s="690"/>
      <c r="AU42592" s="690"/>
    </row>
    <row r="42593" spans="46:47">
      <c r="AT42593" s="690"/>
      <c r="AU42593" s="690"/>
    </row>
    <row r="42594" spans="46:47">
      <c r="AT42594" s="690"/>
      <c r="AU42594" s="690"/>
    </row>
    <row r="42595" spans="46:47">
      <c r="AT42595" s="690"/>
      <c r="AU42595" s="690"/>
    </row>
    <row r="42596" spans="46:47">
      <c r="AT42596" s="690"/>
      <c r="AU42596" s="690"/>
    </row>
    <row r="42597" spans="46:47">
      <c r="AT42597" s="690"/>
      <c r="AU42597" s="690"/>
    </row>
    <row r="42598" spans="46:47">
      <c r="AT42598" s="690"/>
      <c r="AU42598" s="690"/>
    </row>
    <row r="42599" spans="46:47">
      <c r="AT42599" s="690"/>
      <c r="AU42599" s="690"/>
    </row>
    <row r="42600" spans="46:47">
      <c r="AT42600" s="690"/>
      <c r="AU42600" s="690"/>
    </row>
    <row r="42601" spans="46:47">
      <c r="AT42601" s="690"/>
      <c r="AU42601" s="690"/>
    </row>
    <row r="42602" spans="46:47">
      <c r="AT42602" s="690"/>
      <c r="AU42602" s="690"/>
    </row>
    <row r="42603" spans="46:47">
      <c r="AT42603" s="690"/>
      <c r="AU42603" s="690"/>
    </row>
    <row r="42604" spans="46:47">
      <c r="AT42604" s="690"/>
      <c r="AU42604" s="690"/>
    </row>
    <row r="42605" spans="46:47">
      <c r="AT42605" s="690"/>
      <c r="AU42605" s="690"/>
    </row>
    <row r="42606" spans="46:47">
      <c r="AT42606" s="690"/>
      <c r="AU42606" s="690"/>
    </row>
    <row r="42607" spans="46:47">
      <c r="AT42607" s="690"/>
      <c r="AU42607" s="690"/>
    </row>
    <row r="42608" spans="46:47">
      <c r="AT42608" s="690"/>
      <c r="AU42608" s="690"/>
    </row>
    <row r="42609" spans="46:47">
      <c r="AT42609" s="690"/>
      <c r="AU42609" s="690"/>
    </row>
    <row r="42610" spans="46:47">
      <c r="AT42610" s="690"/>
      <c r="AU42610" s="690"/>
    </row>
    <row r="42611" spans="46:47">
      <c r="AT42611" s="690"/>
      <c r="AU42611" s="690"/>
    </row>
    <row r="42612" spans="46:47">
      <c r="AT42612" s="690"/>
      <c r="AU42612" s="690"/>
    </row>
    <row r="42613" spans="46:47">
      <c r="AT42613" s="690"/>
      <c r="AU42613" s="690"/>
    </row>
    <row r="42614" spans="46:47">
      <c r="AT42614" s="690"/>
      <c r="AU42614" s="690"/>
    </row>
    <row r="42615" spans="46:47">
      <c r="AT42615" s="690"/>
      <c r="AU42615" s="690"/>
    </row>
    <row r="42616" spans="46:47">
      <c r="AT42616" s="690"/>
      <c r="AU42616" s="690"/>
    </row>
    <row r="42617" spans="46:47">
      <c r="AT42617" s="690"/>
      <c r="AU42617" s="690"/>
    </row>
    <row r="42618" spans="46:47">
      <c r="AT42618" s="690"/>
      <c r="AU42618" s="690"/>
    </row>
    <row r="42619" spans="46:47">
      <c r="AT42619" s="690"/>
      <c r="AU42619" s="690"/>
    </row>
    <row r="42620" spans="46:47">
      <c r="AT42620" s="690"/>
      <c r="AU42620" s="690"/>
    </row>
    <row r="42621" spans="46:47">
      <c r="AT42621" s="690"/>
      <c r="AU42621" s="690"/>
    </row>
    <row r="42622" spans="46:47">
      <c r="AT42622" s="690"/>
      <c r="AU42622" s="690"/>
    </row>
    <row r="42623" spans="46:47">
      <c r="AT42623" s="690"/>
      <c r="AU42623" s="690"/>
    </row>
    <row r="42624" spans="46:47">
      <c r="AT42624" s="690"/>
      <c r="AU42624" s="690"/>
    </row>
    <row r="42625" spans="46:47">
      <c r="AT42625" s="690"/>
      <c r="AU42625" s="690"/>
    </row>
    <row r="42626" spans="46:47">
      <c r="AT42626" s="690"/>
      <c r="AU42626" s="690"/>
    </row>
    <row r="42627" spans="46:47">
      <c r="AT42627" s="690"/>
      <c r="AU42627" s="690"/>
    </row>
    <row r="42628" spans="46:47">
      <c r="AT42628" s="690"/>
      <c r="AU42628" s="690"/>
    </row>
    <row r="42629" spans="46:47">
      <c r="AT42629" s="690"/>
      <c r="AU42629" s="690"/>
    </row>
    <row r="42630" spans="46:47">
      <c r="AT42630" s="690"/>
      <c r="AU42630" s="690"/>
    </row>
    <row r="42631" spans="46:47">
      <c r="AT42631" s="690"/>
      <c r="AU42631" s="690"/>
    </row>
    <row r="42632" spans="46:47">
      <c r="AT42632" s="690"/>
      <c r="AU42632" s="690"/>
    </row>
    <row r="42633" spans="46:47">
      <c r="AT42633" s="690"/>
      <c r="AU42633" s="690"/>
    </row>
    <row r="42634" spans="46:47">
      <c r="AT42634" s="690"/>
      <c r="AU42634" s="690"/>
    </row>
    <row r="42635" spans="46:47">
      <c r="AT42635" s="690"/>
      <c r="AU42635" s="690"/>
    </row>
    <row r="42636" spans="46:47">
      <c r="AT42636" s="690"/>
      <c r="AU42636" s="690"/>
    </row>
    <row r="42637" spans="46:47">
      <c r="AT42637" s="690"/>
      <c r="AU42637" s="690"/>
    </row>
    <row r="42638" spans="46:47">
      <c r="AT42638" s="690"/>
      <c r="AU42638" s="690"/>
    </row>
    <row r="42639" spans="46:47">
      <c r="AT42639" s="690"/>
      <c r="AU42639" s="690"/>
    </row>
    <row r="42640" spans="46:47">
      <c r="AT42640" s="690"/>
      <c r="AU42640" s="690"/>
    </row>
    <row r="42641" spans="46:47">
      <c r="AT42641" s="690"/>
      <c r="AU42641" s="690"/>
    </row>
    <row r="42642" spans="46:47">
      <c r="AT42642" s="690"/>
      <c r="AU42642" s="690"/>
    </row>
    <row r="42643" spans="46:47">
      <c r="AT42643" s="690"/>
      <c r="AU42643" s="690"/>
    </row>
    <row r="42644" spans="46:47">
      <c r="AT42644" s="690"/>
      <c r="AU42644" s="690"/>
    </row>
    <row r="42645" spans="46:47">
      <c r="AT42645" s="690"/>
      <c r="AU42645" s="690"/>
    </row>
    <row r="42646" spans="46:47">
      <c r="AT42646" s="690"/>
      <c r="AU42646" s="690"/>
    </row>
    <row r="42647" spans="46:47">
      <c r="AT42647" s="690"/>
      <c r="AU42647" s="690"/>
    </row>
    <row r="42648" spans="46:47">
      <c r="AT42648" s="690"/>
      <c r="AU42648" s="690"/>
    </row>
    <row r="42649" spans="46:47">
      <c r="AT42649" s="690"/>
      <c r="AU42649" s="690"/>
    </row>
    <row r="42650" spans="46:47">
      <c r="AT42650" s="690"/>
      <c r="AU42650" s="690"/>
    </row>
    <row r="42651" spans="46:47">
      <c r="AT42651" s="690"/>
      <c r="AU42651" s="690"/>
    </row>
    <row r="42652" spans="46:47">
      <c r="AT42652" s="690"/>
      <c r="AU42652" s="690"/>
    </row>
    <row r="42653" spans="46:47">
      <c r="AT42653" s="690"/>
      <c r="AU42653" s="690"/>
    </row>
    <row r="42654" spans="46:47">
      <c r="AT42654" s="690"/>
      <c r="AU42654" s="690"/>
    </row>
    <row r="42655" spans="46:47">
      <c r="AT42655" s="690"/>
      <c r="AU42655" s="690"/>
    </row>
    <row r="42656" spans="46:47">
      <c r="AT42656" s="690"/>
      <c r="AU42656" s="690"/>
    </row>
    <row r="42657" spans="46:47">
      <c r="AT42657" s="690"/>
      <c r="AU42657" s="690"/>
    </row>
    <row r="42658" spans="46:47">
      <c r="AT42658" s="690"/>
      <c r="AU42658" s="690"/>
    </row>
    <row r="42659" spans="46:47">
      <c r="AT42659" s="690"/>
      <c r="AU42659" s="690"/>
    </row>
    <row r="42660" spans="46:47">
      <c r="AT42660" s="690"/>
      <c r="AU42660" s="690"/>
    </row>
    <row r="42661" spans="46:47">
      <c r="AT42661" s="690"/>
      <c r="AU42661" s="690"/>
    </row>
    <row r="42662" spans="46:47">
      <c r="AT42662" s="690"/>
      <c r="AU42662" s="690"/>
    </row>
    <row r="42663" spans="46:47">
      <c r="AT42663" s="690"/>
      <c r="AU42663" s="690"/>
    </row>
    <row r="42664" spans="46:47">
      <c r="AT42664" s="690"/>
      <c r="AU42664" s="690"/>
    </row>
    <row r="42665" spans="46:47">
      <c r="AT42665" s="690"/>
      <c r="AU42665" s="690"/>
    </row>
    <row r="42666" spans="46:47">
      <c r="AT42666" s="690"/>
      <c r="AU42666" s="690"/>
    </row>
    <row r="42667" spans="46:47">
      <c r="AT42667" s="690"/>
      <c r="AU42667" s="690"/>
    </row>
    <row r="42668" spans="46:47">
      <c r="AT42668" s="690"/>
      <c r="AU42668" s="690"/>
    </row>
    <row r="42669" spans="46:47">
      <c r="AT42669" s="690"/>
      <c r="AU42669" s="690"/>
    </row>
    <row r="42670" spans="46:47">
      <c r="AT42670" s="690"/>
      <c r="AU42670" s="690"/>
    </row>
    <row r="42671" spans="46:47">
      <c r="AT42671" s="690"/>
      <c r="AU42671" s="690"/>
    </row>
    <row r="42672" spans="46:47">
      <c r="AT42672" s="690"/>
      <c r="AU42672" s="690"/>
    </row>
    <row r="42673" spans="46:47">
      <c r="AT42673" s="690"/>
      <c r="AU42673" s="690"/>
    </row>
    <row r="42674" spans="46:47">
      <c r="AT42674" s="690"/>
      <c r="AU42674" s="690"/>
    </row>
    <row r="42675" spans="46:47">
      <c r="AT42675" s="690"/>
      <c r="AU42675" s="690"/>
    </row>
    <row r="42676" spans="46:47">
      <c r="AT42676" s="690"/>
      <c r="AU42676" s="690"/>
    </row>
    <row r="42677" spans="46:47">
      <c r="AT42677" s="690"/>
      <c r="AU42677" s="690"/>
    </row>
    <row r="42678" spans="46:47">
      <c r="AT42678" s="690"/>
      <c r="AU42678" s="690"/>
    </row>
    <row r="42679" spans="46:47">
      <c r="AT42679" s="690"/>
      <c r="AU42679" s="690"/>
    </row>
    <row r="42680" spans="46:47">
      <c r="AT42680" s="690"/>
      <c r="AU42680" s="690"/>
    </row>
    <row r="42681" spans="46:47">
      <c r="AT42681" s="690"/>
      <c r="AU42681" s="690"/>
    </row>
    <row r="42682" spans="46:47">
      <c r="AT42682" s="690"/>
      <c r="AU42682" s="690"/>
    </row>
    <row r="42683" spans="46:47">
      <c r="AT42683" s="690"/>
      <c r="AU42683" s="690"/>
    </row>
    <row r="42684" spans="46:47">
      <c r="AT42684" s="690"/>
      <c r="AU42684" s="690"/>
    </row>
    <row r="42685" spans="46:47">
      <c r="AT42685" s="690"/>
      <c r="AU42685" s="690"/>
    </row>
    <row r="42686" spans="46:47">
      <c r="AT42686" s="690"/>
      <c r="AU42686" s="690"/>
    </row>
    <row r="42687" spans="46:47">
      <c r="AT42687" s="690"/>
      <c r="AU42687" s="690"/>
    </row>
    <row r="42688" spans="46:47">
      <c r="AT42688" s="690"/>
      <c r="AU42688" s="690"/>
    </row>
    <row r="42689" spans="46:47">
      <c r="AT42689" s="690"/>
      <c r="AU42689" s="690"/>
    </row>
    <row r="42690" spans="46:47">
      <c r="AT42690" s="690"/>
      <c r="AU42690" s="690"/>
    </row>
    <row r="42691" spans="46:47">
      <c r="AT42691" s="690"/>
      <c r="AU42691" s="690"/>
    </row>
    <row r="42692" spans="46:47">
      <c r="AT42692" s="690"/>
      <c r="AU42692" s="690"/>
    </row>
    <row r="42693" spans="46:47">
      <c r="AT42693" s="690"/>
      <c r="AU42693" s="690"/>
    </row>
    <row r="42694" spans="46:47">
      <c r="AT42694" s="690"/>
      <c r="AU42694" s="690"/>
    </row>
    <row r="42695" spans="46:47">
      <c r="AT42695" s="690"/>
      <c r="AU42695" s="690"/>
    </row>
    <row r="42696" spans="46:47">
      <c r="AT42696" s="690"/>
      <c r="AU42696" s="690"/>
    </row>
    <row r="42697" spans="46:47">
      <c r="AT42697" s="690"/>
      <c r="AU42697" s="690"/>
    </row>
    <row r="42698" spans="46:47">
      <c r="AT42698" s="690"/>
      <c r="AU42698" s="690"/>
    </row>
    <row r="42699" spans="46:47">
      <c r="AT42699" s="690"/>
      <c r="AU42699" s="690"/>
    </row>
    <row r="42700" spans="46:47">
      <c r="AT42700" s="690"/>
      <c r="AU42700" s="690"/>
    </row>
    <row r="42701" spans="46:47">
      <c r="AT42701" s="690"/>
      <c r="AU42701" s="690"/>
    </row>
    <row r="42702" spans="46:47">
      <c r="AT42702" s="690"/>
      <c r="AU42702" s="690"/>
    </row>
    <row r="42703" spans="46:47">
      <c r="AT42703" s="690"/>
      <c r="AU42703" s="690"/>
    </row>
    <row r="42704" spans="46:47">
      <c r="AT42704" s="690"/>
      <c r="AU42704" s="690"/>
    </row>
    <row r="42705" spans="46:47">
      <c r="AT42705" s="690"/>
      <c r="AU42705" s="690"/>
    </row>
    <row r="42706" spans="46:47">
      <c r="AT42706" s="690"/>
      <c r="AU42706" s="690"/>
    </row>
    <row r="42707" spans="46:47">
      <c r="AT42707" s="690"/>
      <c r="AU42707" s="690"/>
    </row>
    <row r="42708" spans="46:47">
      <c r="AT42708" s="690"/>
      <c r="AU42708" s="690"/>
    </row>
    <row r="42709" spans="46:47">
      <c r="AT42709" s="690"/>
      <c r="AU42709" s="690"/>
    </row>
    <row r="42710" spans="46:47">
      <c r="AT42710" s="690"/>
      <c r="AU42710" s="690"/>
    </row>
    <row r="42711" spans="46:47">
      <c r="AT42711" s="690"/>
      <c r="AU42711" s="690"/>
    </row>
    <row r="42712" spans="46:47">
      <c r="AT42712" s="690"/>
      <c r="AU42712" s="690"/>
    </row>
    <row r="42713" spans="46:47">
      <c r="AT42713" s="690"/>
      <c r="AU42713" s="690"/>
    </row>
    <row r="42714" spans="46:47">
      <c r="AT42714" s="690"/>
      <c r="AU42714" s="690"/>
    </row>
    <row r="42715" spans="46:47">
      <c r="AT42715" s="690"/>
      <c r="AU42715" s="690"/>
    </row>
    <row r="42716" spans="46:47">
      <c r="AT42716" s="690"/>
      <c r="AU42716" s="690"/>
    </row>
    <row r="42717" spans="46:47">
      <c r="AT42717" s="690"/>
      <c r="AU42717" s="690"/>
    </row>
    <row r="42718" spans="46:47">
      <c r="AT42718" s="690"/>
      <c r="AU42718" s="690"/>
    </row>
    <row r="42719" spans="46:47">
      <c r="AT42719" s="690"/>
      <c r="AU42719" s="690"/>
    </row>
    <row r="42720" spans="46:47">
      <c r="AT42720" s="690"/>
      <c r="AU42720" s="690"/>
    </row>
    <row r="42721" spans="46:47">
      <c r="AT42721" s="690"/>
      <c r="AU42721" s="690"/>
    </row>
    <row r="42722" spans="46:47">
      <c r="AT42722" s="690"/>
      <c r="AU42722" s="690"/>
    </row>
    <row r="42723" spans="46:47">
      <c r="AT42723" s="690"/>
      <c r="AU42723" s="690"/>
    </row>
    <row r="42724" spans="46:47">
      <c r="AT42724" s="690"/>
      <c r="AU42724" s="690"/>
    </row>
    <row r="42725" spans="46:47">
      <c r="AT42725" s="690"/>
      <c r="AU42725" s="690"/>
    </row>
    <row r="42726" spans="46:47">
      <c r="AT42726" s="690"/>
      <c r="AU42726" s="690"/>
    </row>
    <row r="42727" spans="46:47">
      <c r="AT42727" s="690"/>
      <c r="AU42727" s="690"/>
    </row>
    <row r="42728" spans="46:47">
      <c r="AT42728" s="690"/>
      <c r="AU42728" s="690"/>
    </row>
    <row r="42729" spans="46:47">
      <c r="AT42729" s="690"/>
      <c r="AU42729" s="690"/>
    </row>
    <row r="42730" spans="46:47">
      <c r="AT42730" s="690"/>
      <c r="AU42730" s="690"/>
    </row>
    <row r="42731" spans="46:47">
      <c r="AT42731" s="690"/>
      <c r="AU42731" s="690"/>
    </row>
    <row r="42732" spans="46:47">
      <c r="AT42732" s="690"/>
      <c r="AU42732" s="690"/>
    </row>
    <row r="42733" spans="46:47">
      <c r="AT42733" s="690"/>
      <c r="AU42733" s="690"/>
    </row>
    <row r="42734" spans="46:47">
      <c r="AT42734" s="690"/>
      <c r="AU42734" s="690"/>
    </row>
    <row r="42735" spans="46:47">
      <c r="AT42735" s="690"/>
      <c r="AU42735" s="690"/>
    </row>
    <row r="42736" spans="46:47">
      <c r="AT42736" s="690"/>
      <c r="AU42736" s="690"/>
    </row>
    <row r="42737" spans="46:47">
      <c r="AT42737" s="690"/>
      <c r="AU42737" s="690"/>
    </row>
    <row r="42738" spans="46:47">
      <c r="AT42738" s="690"/>
      <c r="AU42738" s="690"/>
    </row>
    <row r="42739" spans="46:47">
      <c r="AT42739" s="690"/>
      <c r="AU42739" s="690"/>
    </row>
    <row r="42740" spans="46:47">
      <c r="AT42740" s="690"/>
      <c r="AU42740" s="690"/>
    </row>
    <row r="42741" spans="46:47">
      <c r="AT42741" s="690"/>
      <c r="AU42741" s="690"/>
    </row>
    <row r="42742" spans="46:47">
      <c r="AT42742" s="690"/>
      <c r="AU42742" s="690"/>
    </row>
    <row r="42743" spans="46:47">
      <c r="AT42743" s="690"/>
      <c r="AU42743" s="690"/>
    </row>
    <row r="42744" spans="46:47">
      <c r="AT42744" s="690"/>
      <c r="AU42744" s="690"/>
    </row>
    <row r="42745" spans="46:47">
      <c r="AT42745" s="690"/>
      <c r="AU42745" s="690"/>
    </row>
    <row r="42746" spans="46:47">
      <c r="AT42746" s="690"/>
      <c r="AU42746" s="690"/>
    </row>
    <row r="42747" spans="46:47">
      <c r="AT42747" s="690"/>
      <c r="AU42747" s="690"/>
    </row>
    <row r="42748" spans="46:47">
      <c r="AT42748" s="690"/>
      <c r="AU42748" s="690"/>
    </row>
    <row r="42749" spans="46:47">
      <c r="AT42749" s="690"/>
      <c r="AU42749" s="690"/>
    </row>
    <row r="42750" spans="46:47">
      <c r="AT42750" s="690"/>
      <c r="AU42750" s="690"/>
    </row>
    <row r="42751" spans="46:47">
      <c r="AT42751" s="690"/>
      <c r="AU42751" s="690"/>
    </row>
    <row r="42752" spans="46:47">
      <c r="AT42752" s="690"/>
      <c r="AU42752" s="690"/>
    </row>
    <row r="42753" spans="46:47">
      <c r="AT42753" s="690"/>
      <c r="AU42753" s="690"/>
    </row>
    <row r="42754" spans="46:47">
      <c r="AT42754" s="690"/>
      <c r="AU42754" s="690"/>
    </row>
    <row r="42755" spans="46:47">
      <c r="AT42755" s="690"/>
      <c r="AU42755" s="690"/>
    </row>
    <row r="42756" spans="46:47">
      <c r="AT42756" s="690"/>
      <c r="AU42756" s="690"/>
    </row>
    <row r="42757" spans="46:47">
      <c r="AT42757" s="690"/>
      <c r="AU42757" s="690"/>
    </row>
    <row r="42758" spans="46:47">
      <c r="AT42758" s="690"/>
      <c r="AU42758" s="690"/>
    </row>
    <row r="42759" spans="46:47">
      <c r="AT42759" s="690"/>
      <c r="AU42759" s="690"/>
    </row>
    <row r="42760" spans="46:47">
      <c r="AT42760" s="690"/>
      <c r="AU42760" s="690"/>
    </row>
    <row r="42761" spans="46:47">
      <c r="AT42761" s="690"/>
      <c r="AU42761" s="690"/>
    </row>
    <row r="42762" spans="46:47">
      <c r="AT42762" s="690"/>
      <c r="AU42762" s="690"/>
    </row>
    <row r="42763" spans="46:47">
      <c r="AT42763" s="690"/>
      <c r="AU42763" s="690"/>
    </row>
    <row r="42764" spans="46:47">
      <c r="AT42764" s="690"/>
      <c r="AU42764" s="690"/>
    </row>
    <row r="42765" spans="46:47">
      <c r="AT42765" s="690"/>
      <c r="AU42765" s="690"/>
    </row>
    <row r="42766" spans="46:47">
      <c r="AT42766" s="690"/>
      <c r="AU42766" s="690"/>
    </row>
    <row r="42767" spans="46:47">
      <c r="AT42767" s="690"/>
      <c r="AU42767" s="690"/>
    </row>
    <row r="42768" spans="46:47">
      <c r="AT42768" s="690"/>
      <c r="AU42768" s="690"/>
    </row>
    <row r="42769" spans="46:47">
      <c r="AT42769" s="690"/>
      <c r="AU42769" s="690"/>
    </row>
    <row r="42770" spans="46:47">
      <c r="AT42770" s="690"/>
      <c r="AU42770" s="690"/>
    </row>
    <row r="42771" spans="46:47">
      <c r="AT42771" s="690"/>
      <c r="AU42771" s="690"/>
    </row>
    <row r="42772" spans="46:47">
      <c r="AT42772" s="690"/>
      <c r="AU42772" s="690"/>
    </row>
    <row r="42773" spans="46:47">
      <c r="AT42773" s="690"/>
      <c r="AU42773" s="690"/>
    </row>
    <row r="42774" spans="46:47">
      <c r="AT42774" s="690"/>
      <c r="AU42774" s="690"/>
    </row>
    <row r="42775" spans="46:47">
      <c r="AT42775" s="690"/>
      <c r="AU42775" s="690"/>
    </row>
    <row r="42776" spans="46:47">
      <c r="AT42776" s="690"/>
      <c r="AU42776" s="690"/>
    </row>
    <row r="42777" spans="46:47">
      <c r="AT42777" s="690"/>
      <c r="AU42777" s="690"/>
    </row>
    <row r="42778" spans="46:47">
      <c r="AT42778" s="690"/>
      <c r="AU42778" s="690"/>
    </row>
    <row r="42779" spans="46:47">
      <c r="AT42779" s="690"/>
      <c r="AU42779" s="690"/>
    </row>
    <row r="42780" spans="46:47">
      <c r="AT42780" s="690"/>
      <c r="AU42780" s="690"/>
    </row>
    <row r="42781" spans="46:47">
      <c r="AT42781" s="690"/>
      <c r="AU42781" s="690"/>
    </row>
    <row r="42782" spans="46:47">
      <c r="AT42782" s="690"/>
      <c r="AU42782" s="690"/>
    </row>
    <row r="42783" spans="46:47">
      <c r="AT42783" s="690"/>
      <c r="AU42783" s="690"/>
    </row>
    <row r="42784" spans="46:47">
      <c r="AT42784" s="690"/>
      <c r="AU42784" s="690"/>
    </row>
    <row r="42785" spans="46:47">
      <c r="AT42785" s="690"/>
      <c r="AU42785" s="690"/>
    </row>
    <row r="42786" spans="46:47">
      <c r="AT42786" s="690"/>
      <c r="AU42786" s="690"/>
    </row>
    <row r="42787" spans="46:47">
      <c r="AT42787" s="690"/>
      <c r="AU42787" s="690"/>
    </row>
    <row r="42788" spans="46:47">
      <c r="AT42788" s="690"/>
      <c r="AU42788" s="690"/>
    </row>
    <row r="42789" spans="46:47">
      <c r="AT42789" s="690"/>
      <c r="AU42789" s="690"/>
    </row>
    <row r="42790" spans="46:47">
      <c r="AT42790" s="690"/>
      <c r="AU42790" s="690"/>
    </row>
    <row r="42791" spans="46:47">
      <c r="AT42791" s="690"/>
      <c r="AU42791" s="690"/>
    </row>
    <row r="42792" spans="46:47">
      <c r="AT42792" s="690"/>
      <c r="AU42792" s="690"/>
    </row>
    <row r="42793" spans="46:47">
      <c r="AT42793" s="690"/>
      <c r="AU42793" s="690"/>
    </row>
    <row r="42794" spans="46:47">
      <c r="AT42794" s="690"/>
      <c r="AU42794" s="690"/>
    </row>
    <row r="42795" spans="46:47">
      <c r="AT42795" s="690"/>
      <c r="AU42795" s="690"/>
    </row>
    <row r="42796" spans="46:47">
      <c r="AT42796" s="690"/>
      <c r="AU42796" s="690"/>
    </row>
    <row r="42797" spans="46:47">
      <c r="AT42797" s="690"/>
      <c r="AU42797" s="690"/>
    </row>
    <row r="42798" spans="46:47">
      <c r="AT42798" s="690"/>
      <c r="AU42798" s="690"/>
    </row>
    <row r="42799" spans="46:47">
      <c r="AT42799" s="690"/>
      <c r="AU42799" s="690"/>
    </row>
    <row r="42800" spans="46:47">
      <c r="AT42800" s="690"/>
      <c r="AU42800" s="690"/>
    </row>
    <row r="42801" spans="46:47">
      <c r="AT42801" s="690"/>
      <c r="AU42801" s="690"/>
    </row>
    <row r="42802" spans="46:47">
      <c r="AT42802" s="690"/>
      <c r="AU42802" s="690"/>
    </row>
    <row r="42803" spans="46:47">
      <c r="AT42803" s="690"/>
      <c r="AU42803" s="690"/>
    </row>
    <row r="42804" spans="46:47">
      <c r="AT42804" s="690"/>
      <c r="AU42804" s="690"/>
    </row>
    <row r="42805" spans="46:47">
      <c r="AT42805" s="690"/>
      <c r="AU42805" s="690"/>
    </row>
    <row r="42806" spans="46:47">
      <c r="AT42806" s="690"/>
      <c r="AU42806" s="690"/>
    </row>
    <row r="42807" spans="46:47">
      <c r="AT42807" s="690"/>
      <c r="AU42807" s="690"/>
    </row>
    <row r="42808" spans="46:47">
      <c r="AT42808" s="690"/>
      <c r="AU42808" s="690"/>
    </row>
    <row r="42809" spans="46:47">
      <c r="AT42809" s="690"/>
      <c r="AU42809" s="690"/>
    </row>
    <row r="42810" spans="46:47">
      <c r="AT42810" s="690"/>
      <c r="AU42810" s="690"/>
    </row>
    <row r="42811" spans="46:47">
      <c r="AT42811" s="690"/>
      <c r="AU42811" s="690"/>
    </row>
    <row r="42812" spans="46:47">
      <c r="AT42812" s="690"/>
      <c r="AU42812" s="690"/>
    </row>
    <row r="42813" spans="46:47">
      <c r="AT42813" s="690"/>
      <c r="AU42813" s="690"/>
    </row>
    <row r="42814" spans="46:47">
      <c r="AT42814" s="690"/>
      <c r="AU42814" s="690"/>
    </row>
    <row r="42815" spans="46:47">
      <c r="AT42815" s="690"/>
      <c r="AU42815" s="690"/>
    </row>
    <row r="42816" spans="46:47">
      <c r="AT42816" s="690"/>
      <c r="AU42816" s="690"/>
    </row>
    <row r="42817" spans="46:47">
      <c r="AT42817" s="690"/>
      <c r="AU42817" s="690"/>
    </row>
    <row r="42818" spans="46:47">
      <c r="AT42818" s="690"/>
      <c r="AU42818" s="690"/>
    </row>
    <row r="42819" spans="46:47">
      <c r="AT42819" s="690"/>
      <c r="AU42819" s="690"/>
    </row>
    <row r="42820" spans="46:47">
      <c r="AT42820" s="690"/>
      <c r="AU42820" s="690"/>
    </row>
    <row r="42821" spans="46:47">
      <c r="AT42821" s="690"/>
      <c r="AU42821" s="690"/>
    </row>
    <row r="42822" spans="46:47">
      <c r="AT42822" s="690"/>
      <c r="AU42822" s="690"/>
    </row>
    <row r="42823" spans="46:47">
      <c r="AT42823" s="690"/>
      <c r="AU42823" s="690"/>
    </row>
    <row r="42824" spans="46:47">
      <c r="AT42824" s="690"/>
      <c r="AU42824" s="690"/>
    </row>
    <row r="42825" spans="46:47">
      <c r="AT42825" s="690"/>
      <c r="AU42825" s="690"/>
    </row>
    <row r="42826" spans="46:47">
      <c r="AT42826" s="690"/>
      <c r="AU42826" s="690"/>
    </row>
    <row r="42827" spans="46:47">
      <c r="AT42827" s="690"/>
      <c r="AU42827" s="690"/>
    </row>
    <row r="42828" spans="46:47">
      <c r="AT42828" s="690"/>
      <c r="AU42828" s="690"/>
    </row>
    <row r="42829" spans="46:47">
      <c r="AT42829" s="690"/>
      <c r="AU42829" s="690"/>
    </row>
    <row r="42830" spans="46:47">
      <c r="AT42830" s="690"/>
      <c r="AU42830" s="690"/>
    </row>
    <row r="42831" spans="46:47">
      <c r="AT42831" s="690"/>
      <c r="AU42831" s="690"/>
    </row>
    <row r="42832" spans="46:47">
      <c r="AT42832" s="690"/>
      <c r="AU42832" s="690"/>
    </row>
    <row r="42833" spans="46:47">
      <c r="AT42833" s="690"/>
      <c r="AU42833" s="690"/>
    </row>
    <row r="42834" spans="46:47">
      <c r="AT42834" s="690"/>
      <c r="AU42834" s="690"/>
    </row>
    <row r="42835" spans="46:47">
      <c r="AT42835" s="690"/>
      <c r="AU42835" s="690"/>
    </row>
    <row r="42836" spans="46:47">
      <c r="AT42836" s="690"/>
      <c r="AU42836" s="690"/>
    </row>
    <row r="42837" spans="46:47">
      <c r="AT42837" s="690"/>
      <c r="AU42837" s="690"/>
    </row>
    <row r="42838" spans="46:47">
      <c r="AT42838" s="690"/>
      <c r="AU42838" s="690"/>
    </row>
    <row r="42839" spans="46:47">
      <c r="AT42839" s="690"/>
      <c r="AU42839" s="690"/>
    </row>
    <row r="42840" spans="46:47">
      <c r="AT42840" s="690"/>
      <c r="AU42840" s="690"/>
    </row>
    <row r="42841" spans="46:47">
      <c r="AT42841" s="690"/>
      <c r="AU42841" s="690"/>
    </row>
    <row r="42842" spans="46:47">
      <c r="AT42842" s="690"/>
      <c r="AU42842" s="690"/>
    </row>
    <row r="42843" spans="46:47">
      <c r="AT42843" s="690"/>
      <c r="AU42843" s="690"/>
    </row>
    <row r="42844" spans="46:47">
      <c r="AT42844" s="690"/>
      <c r="AU42844" s="690"/>
    </row>
    <row r="42845" spans="46:47">
      <c r="AT42845" s="690"/>
      <c r="AU42845" s="690"/>
    </row>
    <row r="42846" spans="46:47">
      <c r="AT42846" s="690"/>
      <c r="AU42846" s="690"/>
    </row>
    <row r="42847" spans="46:47">
      <c r="AT42847" s="690"/>
      <c r="AU42847" s="690"/>
    </row>
    <row r="42848" spans="46:47">
      <c r="AT42848" s="690"/>
      <c r="AU42848" s="690"/>
    </row>
    <row r="42849" spans="46:47">
      <c r="AT42849" s="690"/>
      <c r="AU42849" s="690"/>
    </row>
    <row r="42850" spans="46:47">
      <c r="AT42850" s="690"/>
      <c r="AU42850" s="690"/>
    </row>
    <row r="42851" spans="46:47">
      <c r="AT42851" s="690"/>
      <c r="AU42851" s="690"/>
    </row>
    <row r="42852" spans="46:47">
      <c r="AT42852" s="690"/>
      <c r="AU42852" s="690"/>
    </row>
    <row r="42853" spans="46:47">
      <c r="AT42853" s="690"/>
      <c r="AU42853" s="690"/>
    </row>
    <row r="42854" spans="46:47">
      <c r="AT42854" s="690"/>
      <c r="AU42854" s="690"/>
    </row>
    <row r="42855" spans="46:47">
      <c r="AT42855" s="690"/>
      <c r="AU42855" s="690"/>
    </row>
    <row r="42856" spans="46:47">
      <c r="AT42856" s="690"/>
      <c r="AU42856" s="690"/>
    </row>
    <row r="42857" spans="46:47">
      <c r="AT42857" s="690"/>
      <c r="AU42857" s="690"/>
    </row>
    <row r="42858" spans="46:47">
      <c r="AT42858" s="690"/>
      <c r="AU42858" s="690"/>
    </row>
    <row r="42859" spans="46:47">
      <c r="AT42859" s="690"/>
      <c r="AU42859" s="690"/>
    </row>
    <row r="42860" spans="46:47">
      <c r="AT42860" s="690"/>
      <c r="AU42860" s="690"/>
    </row>
    <row r="42861" spans="46:47">
      <c r="AT42861" s="690"/>
      <c r="AU42861" s="690"/>
    </row>
    <row r="42862" spans="46:47">
      <c r="AT42862" s="690"/>
      <c r="AU42862" s="690"/>
    </row>
    <row r="42863" spans="46:47">
      <c r="AT42863" s="690"/>
      <c r="AU42863" s="690"/>
    </row>
    <row r="42864" spans="46:47">
      <c r="AT42864" s="690"/>
      <c r="AU42864" s="690"/>
    </row>
    <row r="42865" spans="46:47">
      <c r="AT42865" s="690"/>
      <c r="AU42865" s="690"/>
    </row>
    <row r="42866" spans="46:47">
      <c r="AT42866" s="690"/>
      <c r="AU42866" s="690"/>
    </row>
    <row r="42867" spans="46:47">
      <c r="AT42867" s="690"/>
      <c r="AU42867" s="690"/>
    </row>
    <row r="42868" spans="46:47">
      <c r="AT42868" s="690"/>
      <c r="AU42868" s="690"/>
    </row>
    <row r="42869" spans="46:47">
      <c r="AT42869" s="690"/>
      <c r="AU42869" s="690"/>
    </row>
    <row r="42870" spans="46:47">
      <c r="AT42870" s="690"/>
      <c r="AU42870" s="690"/>
    </row>
    <row r="42871" spans="46:47">
      <c r="AT42871" s="690"/>
      <c r="AU42871" s="690"/>
    </row>
    <row r="42872" spans="46:47">
      <c r="AT42872" s="690"/>
      <c r="AU42872" s="690"/>
    </row>
    <row r="42873" spans="46:47">
      <c r="AT42873" s="690"/>
      <c r="AU42873" s="690"/>
    </row>
    <row r="42874" spans="46:47">
      <c r="AT42874" s="690"/>
      <c r="AU42874" s="690"/>
    </row>
    <row r="42875" spans="46:47">
      <c r="AT42875" s="690"/>
      <c r="AU42875" s="690"/>
    </row>
    <row r="42876" spans="46:47">
      <c r="AT42876" s="690"/>
      <c r="AU42876" s="690"/>
    </row>
    <row r="42877" spans="46:47">
      <c r="AT42877" s="690"/>
      <c r="AU42877" s="690"/>
    </row>
    <row r="42878" spans="46:47">
      <c r="AT42878" s="690"/>
      <c r="AU42878" s="690"/>
    </row>
    <row r="42879" spans="46:47">
      <c r="AT42879" s="690"/>
      <c r="AU42879" s="690"/>
    </row>
    <row r="42880" spans="46:47">
      <c r="AT42880" s="690"/>
      <c r="AU42880" s="690"/>
    </row>
    <row r="42881" spans="46:47">
      <c r="AT42881" s="690"/>
      <c r="AU42881" s="690"/>
    </row>
    <row r="42882" spans="46:47">
      <c r="AT42882" s="690"/>
      <c r="AU42882" s="690"/>
    </row>
    <row r="42883" spans="46:47">
      <c r="AT42883" s="690"/>
      <c r="AU42883" s="690"/>
    </row>
    <row r="42884" spans="46:47">
      <c r="AT42884" s="690"/>
      <c r="AU42884" s="690"/>
    </row>
    <row r="42885" spans="46:47">
      <c r="AT42885" s="690"/>
      <c r="AU42885" s="690"/>
    </row>
    <row r="42886" spans="46:47">
      <c r="AT42886" s="690"/>
      <c r="AU42886" s="690"/>
    </row>
    <row r="42887" spans="46:47">
      <c r="AT42887" s="690"/>
      <c r="AU42887" s="690"/>
    </row>
    <row r="42888" spans="46:47">
      <c r="AT42888" s="690"/>
      <c r="AU42888" s="690"/>
    </row>
    <row r="42889" spans="46:47">
      <c r="AT42889" s="690"/>
      <c r="AU42889" s="690"/>
    </row>
    <row r="42890" spans="46:47">
      <c r="AT42890" s="690"/>
      <c r="AU42890" s="690"/>
    </row>
    <row r="42891" spans="46:47">
      <c r="AT42891" s="690"/>
      <c r="AU42891" s="690"/>
    </row>
    <row r="42892" spans="46:47">
      <c r="AT42892" s="690"/>
      <c r="AU42892" s="690"/>
    </row>
    <row r="42893" spans="46:47">
      <c r="AT42893" s="690"/>
      <c r="AU42893" s="690"/>
    </row>
    <row r="42894" spans="46:47">
      <c r="AT42894" s="690"/>
      <c r="AU42894" s="690"/>
    </row>
    <row r="42895" spans="46:47">
      <c r="AT42895" s="690"/>
      <c r="AU42895" s="690"/>
    </row>
    <row r="42896" spans="46:47">
      <c r="AT42896" s="690"/>
      <c r="AU42896" s="690"/>
    </row>
    <row r="42897" spans="46:47">
      <c r="AT42897" s="690"/>
      <c r="AU42897" s="690"/>
    </row>
    <row r="42898" spans="46:47">
      <c r="AT42898" s="690"/>
      <c r="AU42898" s="690"/>
    </row>
    <row r="42899" spans="46:47">
      <c r="AT42899" s="690"/>
      <c r="AU42899" s="690"/>
    </row>
    <row r="42900" spans="46:47">
      <c r="AT42900" s="690"/>
      <c r="AU42900" s="690"/>
    </row>
    <row r="42901" spans="46:47">
      <c r="AT42901" s="690"/>
      <c r="AU42901" s="690"/>
    </row>
    <row r="42902" spans="46:47">
      <c r="AT42902" s="690"/>
      <c r="AU42902" s="690"/>
    </row>
    <row r="42903" spans="46:47">
      <c r="AT42903" s="690"/>
      <c r="AU42903" s="690"/>
    </row>
    <row r="42904" spans="46:47">
      <c r="AT42904" s="690"/>
      <c r="AU42904" s="690"/>
    </row>
    <row r="42905" spans="46:47">
      <c r="AT42905" s="690"/>
      <c r="AU42905" s="690"/>
    </row>
    <row r="42906" spans="46:47">
      <c r="AT42906" s="690"/>
      <c r="AU42906" s="690"/>
    </row>
    <row r="42907" spans="46:47">
      <c r="AT42907" s="690"/>
      <c r="AU42907" s="690"/>
    </row>
    <row r="42908" spans="46:47">
      <c r="AT42908" s="690"/>
      <c r="AU42908" s="690"/>
    </row>
    <row r="42909" spans="46:47">
      <c r="AT42909" s="690"/>
      <c r="AU42909" s="690"/>
    </row>
    <row r="42910" spans="46:47">
      <c r="AT42910" s="690"/>
      <c r="AU42910" s="690"/>
    </row>
    <row r="42911" spans="46:47">
      <c r="AT42911" s="690"/>
      <c r="AU42911" s="690"/>
    </row>
    <row r="42912" spans="46:47">
      <c r="AT42912" s="690"/>
      <c r="AU42912" s="690"/>
    </row>
    <row r="42913" spans="46:47">
      <c r="AT42913" s="690"/>
      <c r="AU42913" s="690"/>
    </row>
    <row r="42914" spans="46:47">
      <c r="AT42914" s="690"/>
      <c r="AU42914" s="690"/>
    </row>
    <row r="42915" spans="46:47">
      <c r="AT42915" s="690"/>
      <c r="AU42915" s="690"/>
    </row>
    <row r="42916" spans="46:47">
      <c r="AT42916" s="690"/>
      <c r="AU42916" s="690"/>
    </row>
    <row r="42917" spans="46:47">
      <c r="AT42917" s="690"/>
      <c r="AU42917" s="690"/>
    </row>
    <row r="42918" spans="46:47">
      <c r="AT42918" s="690"/>
      <c r="AU42918" s="690"/>
    </row>
    <row r="42919" spans="46:47">
      <c r="AT42919" s="690"/>
      <c r="AU42919" s="690"/>
    </row>
    <row r="42920" spans="46:47">
      <c r="AT42920" s="690"/>
      <c r="AU42920" s="690"/>
    </row>
    <row r="42921" spans="46:47">
      <c r="AT42921" s="690"/>
      <c r="AU42921" s="690"/>
    </row>
    <row r="42922" spans="46:47">
      <c r="AT42922" s="690"/>
      <c r="AU42922" s="690"/>
    </row>
    <row r="42923" spans="46:47">
      <c r="AT42923" s="690"/>
      <c r="AU42923" s="690"/>
    </row>
    <row r="42924" spans="46:47">
      <c r="AT42924" s="690"/>
      <c r="AU42924" s="690"/>
    </row>
    <row r="42925" spans="46:47">
      <c r="AT42925" s="690"/>
      <c r="AU42925" s="690"/>
    </row>
    <row r="42926" spans="46:47">
      <c r="AT42926" s="690"/>
      <c r="AU42926" s="690"/>
    </row>
    <row r="42927" spans="46:47">
      <c r="AT42927" s="690"/>
      <c r="AU42927" s="690"/>
    </row>
    <row r="42928" spans="46:47">
      <c r="AT42928" s="690"/>
      <c r="AU42928" s="690"/>
    </row>
    <row r="42929" spans="46:47">
      <c r="AT42929" s="690"/>
      <c r="AU42929" s="690"/>
    </row>
    <row r="42930" spans="46:47">
      <c r="AT42930" s="690"/>
      <c r="AU42930" s="690"/>
    </row>
    <row r="42931" spans="46:47">
      <c r="AT42931" s="690"/>
      <c r="AU42931" s="690"/>
    </row>
    <row r="42932" spans="46:47">
      <c r="AT42932" s="690"/>
      <c r="AU42932" s="690"/>
    </row>
    <row r="42933" spans="46:47">
      <c r="AT42933" s="690"/>
      <c r="AU42933" s="690"/>
    </row>
    <row r="42934" spans="46:47">
      <c r="AT42934" s="690"/>
      <c r="AU42934" s="690"/>
    </row>
    <row r="42935" spans="46:47">
      <c r="AT42935" s="690"/>
      <c r="AU42935" s="690"/>
    </row>
    <row r="42936" spans="46:47">
      <c r="AT42936" s="690"/>
      <c r="AU42936" s="690"/>
    </row>
    <row r="42937" spans="46:47">
      <c r="AT42937" s="690"/>
      <c r="AU42937" s="690"/>
    </row>
    <row r="42938" spans="46:47">
      <c r="AT42938" s="690"/>
      <c r="AU42938" s="690"/>
    </row>
    <row r="42939" spans="46:47">
      <c r="AT42939" s="690"/>
      <c r="AU42939" s="690"/>
    </row>
    <row r="42940" spans="46:47">
      <c r="AT42940" s="690"/>
      <c r="AU42940" s="690"/>
    </row>
    <row r="42941" spans="46:47">
      <c r="AT42941" s="690"/>
      <c r="AU42941" s="690"/>
    </row>
    <row r="42942" spans="46:47">
      <c r="AT42942" s="690"/>
      <c r="AU42942" s="690"/>
    </row>
    <row r="42943" spans="46:47">
      <c r="AT42943" s="690"/>
      <c r="AU42943" s="690"/>
    </row>
    <row r="42944" spans="46:47">
      <c r="AT42944" s="690"/>
      <c r="AU42944" s="690"/>
    </row>
    <row r="42945" spans="46:47">
      <c r="AT42945" s="690"/>
      <c r="AU42945" s="690"/>
    </row>
    <row r="42946" spans="46:47">
      <c r="AT42946" s="690"/>
      <c r="AU42946" s="690"/>
    </row>
    <row r="42947" spans="46:47">
      <c r="AT42947" s="690"/>
      <c r="AU42947" s="690"/>
    </row>
    <row r="42948" spans="46:47">
      <c r="AT42948" s="690"/>
      <c r="AU42948" s="690"/>
    </row>
    <row r="42949" spans="46:47">
      <c r="AT42949" s="690"/>
      <c r="AU42949" s="690"/>
    </row>
    <row r="42950" spans="46:47">
      <c r="AT42950" s="690"/>
      <c r="AU42950" s="690"/>
    </row>
    <row r="42951" spans="46:47">
      <c r="AT42951" s="690"/>
      <c r="AU42951" s="690"/>
    </row>
    <row r="42952" spans="46:47">
      <c r="AT42952" s="690"/>
      <c r="AU42952" s="690"/>
    </row>
    <row r="42953" spans="46:47">
      <c r="AT42953" s="690"/>
      <c r="AU42953" s="690"/>
    </row>
    <row r="42954" spans="46:47">
      <c r="AT42954" s="690"/>
      <c r="AU42954" s="690"/>
    </row>
    <row r="42955" spans="46:47">
      <c r="AT42955" s="690"/>
      <c r="AU42955" s="690"/>
    </row>
    <row r="42956" spans="46:47">
      <c r="AT42956" s="690"/>
      <c r="AU42956" s="690"/>
    </row>
    <row r="42957" spans="46:47">
      <c r="AT42957" s="690"/>
      <c r="AU42957" s="690"/>
    </row>
    <row r="42958" spans="46:47">
      <c r="AT42958" s="690"/>
      <c r="AU42958" s="690"/>
    </row>
    <row r="42959" spans="46:47">
      <c r="AT42959" s="690"/>
      <c r="AU42959" s="690"/>
    </row>
    <row r="42960" spans="46:47">
      <c r="AT42960" s="690"/>
      <c r="AU42960" s="690"/>
    </row>
    <row r="42961" spans="46:47">
      <c r="AT42961" s="690"/>
      <c r="AU42961" s="690"/>
    </row>
    <row r="42962" spans="46:47">
      <c r="AT42962" s="690"/>
      <c r="AU42962" s="690"/>
    </row>
    <row r="42963" spans="46:47">
      <c r="AT42963" s="690"/>
      <c r="AU42963" s="690"/>
    </row>
    <row r="42964" spans="46:47">
      <c r="AT42964" s="690"/>
      <c r="AU42964" s="690"/>
    </row>
    <row r="42965" spans="46:47">
      <c r="AT42965" s="690"/>
      <c r="AU42965" s="690"/>
    </row>
    <row r="42966" spans="46:47">
      <c r="AT42966" s="690"/>
      <c r="AU42966" s="690"/>
    </row>
    <row r="42967" spans="46:47">
      <c r="AT42967" s="690"/>
      <c r="AU42967" s="690"/>
    </row>
    <row r="42968" spans="46:47">
      <c r="AT42968" s="690"/>
      <c r="AU42968" s="690"/>
    </row>
    <row r="42969" spans="46:47">
      <c r="AT42969" s="690"/>
      <c r="AU42969" s="690"/>
    </row>
    <row r="42970" spans="46:47">
      <c r="AT42970" s="690"/>
      <c r="AU42970" s="690"/>
    </row>
    <row r="42971" spans="46:47">
      <c r="AT42971" s="690"/>
      <c r="AU42971" s="690"/>
    </row>
    <row r="42972" spans="46:47">
      <c r="AT42972" s="690"/>
      <c r="AU42972" s="690"/>
    </row>
    <row r="42973" spans="46:47">
      <c r="AT42973" s="690"/>
      <c r="AU42973" s="690"/>
    </row>
    <row r="42974" spans="46:47">
      <c r="AT42974" s="690"/>
      <c r="AU42974" s="690"/>
    </row>
    <row r="42975" spans="46:47">
      <c r="AT42975" s="690"/>
      <c r="AU42975" s="690"/>
    </row>
    <row r="42976" spans="46:47">
      <c r="AT42976" s="690"/>
      <c r="AU42976" s="690"/>
    </row>
    <row r="42977" spans="46:47">
      <c r="AT42977" s="690"/>
      <c r="AU42977" s="690"/>
    </row>
    <row r="42978" spans="46:47">
      <c r="AT42978" s="690"/>
      <c r="AU42978" s="690"/>
    </row>
    <row r="42979" spans="46:47">
      <c r="AT42979" s="690"/>
      <c r="AU42979" s="690"/>
    </row>
    <row r="42980" spans="46:47">
      <c r="AT42980" s="690"/>
      <c r="AU42980" s="690"/>
    </row>
    <row r="42981" spans="46:47">
      <c r="AT42981" s="690"/>
      <c r="AU42981" s="690"/>
    </row>
    <row r="42982" spans="46:47">
      <c r="AT42982" s="690"/>
      <c r="AU42982" s="690"/>
    </row>
    <row r="42983" spans="46:47">
      <c r="AT42983" s="690"/>
      <c r="AU42983" s="690"/>
    </row>
    <row r="42984" spans="46:47">
      <c r="AT42984" s="690"/>
      <c r="AU42984" s="690"/>
    </row>
    <row r="42985" spans="46:47">
      <c r="AT42985" s="690"/>
      <c r="AU42985" s="690"/>
    </row>
    <row r="42986" spans="46:47">
      <c r="AT42986" s="690"/>
      <c r="AU42986" s="690"/>
    </row>
    <row r="42987" spans="46:47">
      <c r="AT42987" s="690"/>
      <c r="AU42987" s="690"/>
    </row>
    <row r="42988" spans="46:47">
      <c r="AT42988" s="690"/>
      <c r="AU42988" s="690"/>
    </row>
    <row r="42989" spans="46:47">
      <c r="AT42989" s="690"/>
      <c r="AU42989" s="690"/>
    </row>
    <row r="42990" spans="46:47">
      <c r="AT42990" s="690"/>
      <c r="AU42990" s="690"/>
    </row>
    <row r="42991" spans="46:47">
      <c r="AT42991" s="690"/>
      <c r="AU42991" s="690"/>
    </row>
    <row r="42992" spans="46:47">
      <c r="AT42992" s="690"/>
      <c r="AU42992" s="690"/>
    </row>
    <row r="42993" spans="46:47">
      <c r="AT42993" s="690"/>
      <c r="AU42993" s="690"/>
    </row>
    <row r="42994" spans="46:47">
      <c r="AT42994" s="690"/>
      <c r="AU42994" s="690"/>
    </row>
    <row r="42995" spans="46:47">
      <c r="AT42995" s="690"/>
      <c r="AU42995" s="690"/>
    </row>
    <row r="42996" spans="46:47">
      <c r="AT42996" s="690"/>
      <c r="AU42996" s="690"/>
    </row>
    <row r="42997" spans="46:47">
      <c r="AT42997" s="690"/>
      <c r="AU42997" s="690"/>
    </row>
    <row r="42998" spans="46:47">
      <c r="AT42998" s="690"/>
      <c r="AU42998" s="690"/>
    </row>
    <row r="42999" spans="46:47">
      <c r="AT42999" s="690"/>
      <c r="AU42999" s="690"/>
    </row>
    <row r="43000" spans="46:47">
      <c r="AT43000" s="690"/>
      <c r="AU43000" s="690"/>
    </row>
    <row r="43001" spans="46:47">
      <c r="AT43001" s="690"/>
      <c r="AU43001" s="690"/>
    </row>
    <row r="43002" spans="46:47">
      <c r="AT43002" s="690"/>
      <c r="AU43002" s="690"/>
    </row>
    <row r="43003" spans="46:47">
      <c r="AT43003" s="690"/>
      <c r="AU43003" s="690"/>
    </row>
    <row r="43004" spans="46:47">
      <c r="AT43004" s="690"/>
      <c r="AU43004" s="690"/>
    </row>
    <row r="43005" spans="46:47">
      <c r="AT43005" s="690"/>
      <c r="AU43005" s="690"/>
    </row>
    <row r="43006" spans="46:47">
      <c r="AT43006" s="690"/>
      <c r="AU43006" s="690"/>
    </row>
    <row r="43007" spans="46:47">
      <c r="AT43007" s="690"/>
      <c r="AU43007" s="690"/>
    </row>
    <row r="43008" spans="46:47">
      <c r="AT43008" s="690"/>
      <c r="AU43008" s="690"/>
    </row>
    <row r="43009" spans="46:47">
      <c r="AT43009" s="690"/>
      <c r="AU43009" s="690"/>
    </row>
    <row r="43010" spans="46:47">
      <c r="AT43010" s="690"/>
      <c r="AU43010" s="690"/>
    </row>
    <row r="43011" spans="46:47">
      <c r="AT43011" s="690"/>
      <c r="AU43011" s="690"/>
    </row>
    <row r="43012" spans="46:47">
      <c r="AT43012" s="690"/>
      <c r="AU43012" s="690"/>
    </row>
    <row r="43013" spans="46:47">
      <c r="AT43013" s="690"/>
      <c r="AU43013" s="690"/>
    </row>
    <row r="43014" spans="46:47">
      <c r="AT43014" s="690"/>
      <c r="AU43014" s="690"/>
    </row>
    <row r="43015" spans="46:47">
      <c r="AT43015" s="690"/>
      <c r="AU43015" s="690"/>
    </row>
    <row r="43016" spans="46:47">
      <c r="AT43016" s="690"/>
      <c r="AU43016" s="690"/>
    </row>
    <row r="43017" spans="46:47">
      <c r="AT43017" s="690"/>
      <c r="AU43017" s="690"/>
    </row>
    <row r="43018" spans="46:47">
      <c r="AT43018" s="690"/>
      <c r="AU43018" s="690"/>
    </row>
    <row r="43019" spans="46:47">
      <c r="AT43019" s="690"/>
      <c r="AU43019" s="690"/>
    </row>
    <row r="43020" spans="46:47">
      <c r="AT43020" s="690"/>
      <c r="AU43020" s="690"/>
    </row>
    <row r="43021" spans="46:47">
      <c r="AT43021" s="690"/>
      <c r="AU43021" s="690"/>
    </row>
    <row r="43022" spans="46:47">
      <c r="AT43022" s="690"/>
      <c r="AU43022" s="690"/>
    </row>
    <row r="43023" spans="46:47">
      <c r="AT43023" s="690"/>
      <c r="AU43023" s="690"/>
    </row>
    <row r="43024" spans="46:47">
      <c r="AT43024" s="690"/>
      <c r="AU43024" s="690"/>
    </row>
    <row r="43025" spans="46:47">
      <c r="AT43025" s="690"/>
      <c r="AU43025" s="690"/>
    </row>
    <row r="43026" spans="46:47">
      <c r="AT43026" s="690"/>
      <c r="AU43026" s="690"/>
    </row>
    <row r="43027" spans="46:47">
      <c r="AT43027" s="690"/>
      <c r="AU43027" s="690"/>
    </row>
    <row r="43028" spans="46:47">
      <c r="AT43028" s="690"/>
      <c r="AU43028" s="690"/>
    </row>
    <row r="43029" spans="46:47">
      <c r="AT43029" s="690"/>
      <c r="AU43029" s="690"/>
    </row>
    <row r="43030" spans="46:47">
      <c r="AT43030" s="690"/>
      <c r="AU43030" s="690"/>
    </row>
    <row r="43031" spans="46:47">
      <c r="AT43031" s="690"/>
      <c r="AU43031" s="690"/>
    </row>
    <row r="43032" spans="46:47">
      <c r="AT43032" s="690"/>
      <c r="AU43032" s="690"/>
    </row>
    <row r="43033" spans="46:47">
      <c r="AT43033" s="690"/>
      <c r="AU43033" s="690"/>
    </row>
    <row r="43034" spans="46:47">
      <c r="AT43034" s="690"/>
      <c r="AU43034" s="690"/>
    </row>
    <row r="43035" spans="46:47">
      <c r="AT43035" s="690"/>
      <c r="AU43035" s="690"/>
    </row>
    <row r="43036" spans="46:47">
      <c r="AT43036" s="690"/>
      <c r="AU43036" s="690"/>
    </row>
    <row r="43037" spans="46:47">
      <c r="AT43037" s="690"/>
      <c r="AU43037" s="690"/>
    </row>
    <row r="43038" spans="46:47">
      <c r="AT43038" s="690"/>
      <c r="AU43038" s="690"/>
    </row>
    <row r="43039" spans="46:47">
      <c r="AT43039" s="690"/>
      <c r="AU43039" s="690"/>
    </row>
    <row r="43040" spans="46:47">
      <c r="AT43040" s="690"/>
      <c r="AU43040" s="690"/>
    </row>
    <row r="43041" spans="46:47">
      <c r="AT43041" s="690"/>
      <c r="AU43041" s="690"/>
    </row>
    <row r="43042" spans="46:47">
      <c r="AT43042" s="690"/>
      <c r="AU43042" s="690"/>
    </row>
    <row r="43043" spans="46:47">
      <c r="AT43043" s="690"/>
      <c r="AU43043" s="690"/>
    </row>
    <row r="43044" spans="46:47">
      <c r="AT43044" s="690"/>
      <c r="AU43044" s="690"/>
    </row>
    <row r="43045" spans="46:47">
      <c r="AT43045" s="690"/>
      <c r="AU43045" s="690"/>
    </row>
    <row r="43046" spans="46:47">
      <c r="AT43046" s="690"/>
      <c r="AU43046" s="690"/>
    </row>
    <row r="43047" spans="46:47">
      <c r="AT43047" s="690"/>
      <c r="AU43047" s="690"/>
    </row>
    <row r="43048" spans="46:47">
      <c r="AT43048" s="690"/>
      <c r="AU43048" s="690"/>
    </row>
    <row r="43049" spans="46:47">
      <c r="AT43049" s="690"/>
      <c r="AU43049" s="690"/>
    </row>
    <row r="43050" spans="46:47">
      <c r="AT43050" s="690"/>
      <c r="AU43050" s="690"/>
    </row>
    <row r="43051" spans="46:47">
      <c r="AT43051" s="690"/>
      <c r="AU43051" s="690"/>
    </row>
    <row r="43052" spans="46:47">
      <c r="AT43052" s="690"/>
      <c r="AU43052" s="690"/>
    </row>
    <row r="43053" spans="46:47">
      <c r="AT43053" s="690"/>
      <c r="AU43053" s="690"/>
    </row>
    <row r="43054" spans="46:47">
      <c r="AT43054" s="690"/>
      <c r="AU43054" s="690"/>
    </row>
    <row r="43055" spans="46:47">
      <c r="AT43055" s="690"/>
      <c r="AU43055" s="690"/>
    </row>
    <row r="43056" spans="46:47">
      <c r="AT43056" s="690"/>
      <c r="AU43056" s="690"/>
    </row>
    <row r="43057" spans="46:47">
      <c r="AT43057" s="690"/>
      <c r="AU43057" s="690"/>
    </row>
    <row r="43058" spans="46:47">
      <c r="AT43058" s="690"/>
      <c r="AU43058" s="690"/>
    </row>
    <row r="43059" spans="46:47">
      <c r="AT43059" s="690"/>
      <c r="AU43059" s="690"/>
    </row>
    <row r="43060" spans="46:47">
      <c r="AT43060" s="690"/>
      <c r="AU43060" s="690"/>
    </row>
    <row r="43061" spans="46:47">
      <c r="AT43061" s="690"/>
      <c r="AU43061" s="690"/>
    </row>
    <row r="43062" spans="46:47">
      <c r="AT43062" s="690"/>
      <c r="AU43062" s="690"/>
    </row>
    <row r="43063" spans="46:47">
      <c r="AT43063" s="690"/>
      <c r="AU43063" s="690"/>
    </row>
    <row r="43064" spans="46:47">
      <c r="AT43064" s="690"/>
      <c r="AU43064" s="690"/>
    </row>
    <row r="43065" spans="46:47">
      <c r="AT43065" s="690"/>
      <c r="AU43065" s="690"/>
    </row>
    <row r="43066" spans="46:47">
      <c r="AT43066" s="690"/>
      <c r="AU43066" s="690"/>
    </row>
    <row r="43067" spans="46:47">
      <c r="AT43067" s="690"/>
      <c r="AU43067" s="690"/>
    </row>
    <row r="43068" spans="46:47">
      <c r="AT43068" s="690"/>
      <c r="AU43068" s="690"/>
    </row>
    <row r="43069" spans="46:47">
      <c r="AT43069" s="690"/>
      <c r="AU43069" s="690"/>
    </row>
    <row r="43070" spans="46:47">
      <c r="AT43070" s="690"/>
      <c r="AU43070" s="690"/>
    </row>
    <row r="43071" spans="46:47">
      <c r="AT43071" s="690"/>
      <c r="AU43071" s="690"/>
    </row>
    <row r="43072" spans="46:47">
      <c r="AT43072" s="690"/>
      <c r="AU43072" s="690"/>
    </row>
    <row r="43073" spans="46:47">
      <c r="AT43073" s="690"/>
      <c r="AU43073" s="690"/>
    </row>
    <row r="43074" spans="46:47">
      <c r="AT43074" s="690"/>
      <c r="AU43074" s="690"/>
    </row>
    <row r="43075" spans="46:47">
      <c r="AT43075" s="690"/>
      <c r="AU43075" s="690"/>
    </row>
    <row r="43076" spans="46:47">
      <c r="AT43076" s="690"/>
      <c r="AU43076" s="690"/>
    </row>
    <row r="43077" spans="46:47">
      <c r="AT43077" s="690"/>
      <c r="AU43077" s="690"/>
    </row>
    <row r="43078" spans="46:47">
      <c r="AT43078" s="690"/>
      <c r="AU43078" s="690"/>
    </row>
    <row r="43079" spans="46:47">
      <c r="AT43079" s="690"/>
      <c r="AU43079" s="690"/>
    </row>
    <row r="43080" spans="46:47">
      <c r="AT43080" s="690"/>
      <c r="AU43080" s="690"/>
    </row>
    <row r="43081" spans="46:47">
      <c r="AT43081" s="690"/>
      <c r="AU43081" s="690"/>
    </row>
    <row r="43082" spans="46:47">
      <c r="AT43082" s="690"/>
      <c r="AU43082" s="690"/>
    </row>
    <row r="43083" spans="46:47">
      <c r="AT43083" s="690"/>
      <c r="AU43083" s="690"/>
    </row>
    <row r="43084" spans="46:47">
      <c r="AT43084" s="690"/>
      <c r="AU43084" s="690"/>
    </row>
    <row r="43085" spans="46:47">
      <c r="AT43085" s="690"/>
      <c r="AU43085" s="690"/>
    </row>
    <row r="43086" spans="46:47">
      <c r="AT43086" s="690"/>
      <c r="AU43086" s="690"/>
    </row>
    <row r="43087" spans="46:47">
      <c r="AT43087" s="690"/>
      <c r="AU43087" s="690"/>
    </row>
    <row r="43088" spans="46:47">
      <c r="AT43088" s="690"/>
      <c r="AU43088" s="690"/>
    </row>
    <row r="43089" spans="46:47">
      <c r="AT43089" s="690"/>
      <c r="AU43089" s="690"/>
    </row>
    <row r="43090" spans="46:47">
      <c r="AT43090" s="690"/>
      <c r="AU43090" s="690"/>
    </row>
    <row r="43091" spans="46:47">
      <c r="AT43091" s="690"/>
      <c r="AU43091" s="690"/>
    </row>
    <row r="43092" spans="46:47">
      <c r="AT43092" s="690"/>
      <c r="AU43092" s="690"/>
    </row>
    <row r="43093" spans="46:47">
      <c r="AT43093" s="690"/>
      <c r="AU43093" s="690"/>
    </row>
    <row r="43094" spans="46:47">
      <c r="AT43094" s="690"/>
      <c r="AU43094" s="690"/>
    </row>
    <row r="43095" spans="46:47">
      <c r="AT43095" s="690"/>
      <c r="AU43095" s="690"/>
    </row>
    <row r="43096" spans="46:47">
      <c r="AT43096" s="690"/>
      <c r="AU43096" s="690"/>
    </row>
    <row r="43097" spans="46:47">
      <c r="AT43097" s="690"/>
      <c r="AU43097" s="690"/>
    </row>
    <row r="43098" spans="46:47">
      <c r="AT43098" s="690"/>
      <c r="AU43098" s="690"/>
    </row>
    <row r="43099" spans="46:47">
      <c r="AT43099" s="690"/>
      <c r="AU43099" s="690"/>
    </row>
    <row r="43100" spans="46:47">
      <c r="AT43100" s="690"/>
      <c r="AU43100" s="690"/>
    </row>
    <row r="43101" spans="46:47">
      <c r="AT43101" s="690"/>
      <c r="AU43101" s="690"/>
    </row>
    <row r="43102" spans="46:47">
      <c r="AT43102" s="690"/>
      <c r="AU43102" s="690"/>
    </row>
    <row r="43103" spans="46:47">
      <c r="AT43103" s="690"/>
      <c r="AU43103" s="690"/>
    </row>
    <row r="43104" spans="46:47">
      <c r="AT43104" s="690"/>
      <c r="AU43104" s="690"/>
    </row>
    <row r="43105" spans="46:47">
      <c r="AT43105" s="690"/>
      <c r="AU43105" s="690"/>
    </row>
    <row r="43106" spans="46:47">
      <c r="AT43106" s="690"/>
      <c r="AU43106" s="690"/>
    </row>
    <row r="43107" spans="46:47">
      <c r="AT43107" s="690"/>
      <c r="AU43107" s="690"/>
    </row>
    <row r="43108" spans="46:47">
      <c r="AT43108" s="690"/>
      <c r="AU43108" s="690"/>
    </row>
    <row r="43109" spans="46:47">
      <c r="AT43109" s="690"/>
      <c r="AU43109" s="690"/>
    </row>
    <row r="43110" spans="46:47">
      <c r="AT43110" s="690"/>
      <c r="AU43110" s="690"/>
    </row>
    <row r="43111" spans="46:47">
      <c r="AT43111" s="690"/>
      <c r="AU43111" s="690"/>
    </row>
    <row r="43112" spans="46:47">
      <c r="AT43112" s="690"/>
      <c r="AU43112" s="690"/>
    </row>
    <row r="43113" spans="46:47">
      <c r="AT43113" s="690"/>
      <c r="AU43113" s="690"/>
    </row>
    <row r="43114" spans="46:47">
      <c r="AT43114" s="690"/>
      <c r="AU43114" s="690"/>
    </row>
    <row r="43115" spans="46:47">
      <c r="AT43115" s="690"/>
      <c r="AU43115" s="690"/>
    </row>
    <row r="43116" spans="46:47">
      <c r="AT43116" s="690"/>
      <c r="AU43116" s="690"/>
    </row>
    <row r="43117" spans="46:47">
      <c r="AT43117" s="690"/>
      <c r="AU43117" s="690"/>
    </row>
    <row r="43118" spans="46:47">
      <c r="AT43118" s="690"/>
      <c r="AU43118" s="690"/>
    </row>
    <row r="43119" spans="46:47">
      <c r="AT43119" s="690"/>
      <c r="AU43119" s="690"/>
    </row>
    <row r="43120" spans="46:47">
      <c r="AT43120" s="690"/>
      <c r="AU43120" s="690"/>
    </row>
    <row r="43121" spans="46:47">
      <c r="AT43121" s="690"/>
      <c r="AU43121" s="690"/>
    </row>
    <row r="43122" spans="46:47">
      <c r="AT43122" s="690"/>
      <c r="AU43122" s="690"/>
    </row>
    <row r="43123" spans="46:47">
      <c r="AT43123" s="690"/>
      <c r="AU43123" s="690"/>
    </row>
    <row r="43124" spans="46:47">
      <c r="AT43124" s="690"/>
      <c r="AU43124" s="690"/>
    </row>
    <row r="43125" spans="46:47">
      <c r="AT43125" s="690"/>
      <c r="AU43125" s="690"/>
    </row>
    <row r="43126" spans="46:47">
      <c r="AT43126" s="690"/>
      <c r="AU43126" s="690"/>
    </row>
    <row r="43127" spans="46:47">
      <c r="AT43127" s="690"/>
      <c r="AU43127" s="690"/>
    </row>
    <row r="43128" spans="46:47">
      <c r="AT43128" s="690"/>
      <c r="AU43128" s="690"/>
    </row>
    <row r="43129" spans="46:47">
      <c r="AT43129" s="690"/>
      <c r="AU43129" s="690"/>
    </row>
    <row r="43130" spans="46:47">
      <c r="AT43130" s="690"/>
      <c r="AU43130" s="690"/>
    </row>
    <row r="43131" spans="46:47">
      <c r="AT43131" s="690"/>
      <c r="AU43131" s="690"/>
    </row>
    <row r="43132" spans="46:47">
      <c r="AT43132" s="690"/>
      <c r="AU43132" s="690"/>
    </row>
    <row r="43133" spans="46:47">
      <c r="AT43133" s="690"/>
      <c r="AU43133" s="690"/>
    </row>
    <row r="43134" spans="46:47">
      <c r="AT43134" s="690"/>
      <c r="AU43134" s="690"/>
    </row>
    <row r="43135" spans="46:47">
      <c r="AT43135" s="690"/>
      <c r="AU43135" s="690"/>
    </row>
    <row r="43136" spans="46:47">
      <c r="AT43136" s="690"/>
      <c r="AU43136" s="690"/>
    </row>
    <row r="43137" spans="46:47">
      <c r="AT43137" s="690"/>
      <c r="AU43137" s="690"/>
    </row>
    <row r="43138" spans="46:47">
      <c r="AT43138" s="690"/>
      <c r="AU43138" s="690"/>
    </row>
    <row r="43139" spans="46:47">
      <c r="AT43139" s="690"/>
      <c r="AU43139" s="690"/>
    </row>
    <row r="43140" spans="46:47">
      <c r="AT43140" s="690"/>
      <c r="AU43140" s="690"/>
    </row>
    <row r="43141" spans="46:47">
      <c r="AT43141" s="690"/>
      <c r="AU43141" s="690"/>
    </row>
    <row r="43142" spans="46:47">
      <c r="AT43142" s="690"/>
      <c r="AU43142" s="690"/>
    </row>
    <row r="43143" spans="46:47">
      <c r="AT43143" s="690"/>
      <c r="AU43143" s="690"/>
    </row>
    <row r="43144" spans="46:47">
      <c r="AT43144" s="690"/>
      <c r="AU43144" s="690"/>
    </row>
    <row r="43145" spans="46:47">
      <c r="AT43145" s="690"/>
      <c r="AU43145" s="690"/>
    </row>
    <row r="43146" spans="46:47">
      <c r="AT43146" s="690"/>
      <c r="AU43146" s="690"/>
    </row>
    <row r="43147" spans="46:47">
      <c r="AT43147" s="690"/>
      <c r="AU43147" s="690"/>
    </row>
    <row r="43148" spans="46:47">
      <c r="AT43148" s="690"/>
      <c r="AU43148" s="690"/>
    </row>
    <row r="43149" spans="46:47">
      <c r="AT43149" s="690"/>
      <c r="AU43149" s="690"/>
    </row>
    <row r="43150" spans="46:47">
      <c r="AT43150" s="690"/>
      <c r="AU43150" s="690"/>
    </row>
    <row r="43151" spans="46:47">
      <c r="AT43151" s="690"/>
      <c r="AU43151" s="690"/>
    </row>
    <row r="43152" spans="46:47">
      <c r="AT43152" s="690"/>
      <c r="AU43152" s="690"/>
    </row>
    <row r="43153" spans="46:47">
      <c r="AT43153" s="690"/>
      <c r="AU43153" s="690"/>
    </row>
    <row r="43154" spans="46:47">
      <c r="AT43154" s="690"/>
      <c r="AU43154" s="690"/>
    </row>
    <row r="43155" spans="46:47">
      <c r="AT43155" s="690"/>
      <c r="AU43155" s="690"/>
    </row>
    <row r="43156" spans="46:47">
      <c r="AT43156" s="690"/>
      <c r="AU43156" s="690"/>
    </row>
    <row r="43157" spans="46:47">
      <c r="AT43157" s="690"/>
      <c r="AU43157" s="690"/>
    </row>
    <row r="43158" spans="46:47">
      <c r="AT43158" s="690"/>
      <c r="AU43158" s="690"/>
    </row>
    <row r="43159" spans="46:47">
      <c r="AT43159" s="690"/>
      <c r="AU43159" s="690"/>
    </row>
    <row r="43160" spans="46:47">
      <c r="AT43160" s="690"/>
      <c r="AU43160" s="690"/>
    </row>
    <row r="43161" spans="46:47">
      <c r="AT43161" s="690"/>
      <c r="AU43161" s="690"/>
    </row>
    <row r="43162" spans="46:47">
      <c r="AT43162" s="690"/>
      <c r="AU43162" s="690"/>
    </row>
    <row r="43163" spans="46:47">
      <c r="AT43163" s="690"/>
      <c r="AU43163" s="690"/>
    </row>
    <row r="43164" spans="46:47">
      <c r="AT43164" s="690"/>
      <c r="AU43164" s="690"/>
    </row>
    <row r="43165" spans="46:47">
      <c r="AT43165" s="690"/>
      <c r="AU43165" s="690"/>
    </row>
    <row r="43166" spans="46:47">
      <c r="AT43166" s="690"/>
      <c r="AU43166" s="690"/>
    </row>
    <row r="43167" spans="46:47">
      <c r="AT43167" s="690"/>
      <c r="AU43167" s="690"/>
    </row>
    <row r="43168" spans="46:47">
      <c r="AT43168" s="690"/>
      <c r="AU43168" s="690"/>
    </row>
    <row r="43169" spans="46:47">
      <c r="AT43169" s="690"/>
      <c r="AU43169" s="690"/>
    </row>
    <row r="43170" spans="46:47">
      <c r="AT43170" s="690"/>
      <c r="AU43170" s="690"/>
    </row>
    <row r="43171" spans="46:47">
      <c r="AT43171" s="690"/>
      <c r="AU43171" s="690"/>
    </row>
    <row r="43172" spans="46:47">
      <c r="AT43172" s="690"/>
      <c r="AU43172" s="690"/>
    </row>
    <row r="43173" spans="46:47">
      <c r="AT43173" s="690"/>
      <c r="AU43173" s="690"/>
    </row>
    <row r="43174" spans="46:47">
      <c r="AT43174" s="690"/>
      <c r="AU43174" s="690"/>
    </row>
    <row r="43175" spans="46:47">
      <c r="AT43175" s="690"/>
      <c r="AU43175" s="690"/>
    </row>
    <row r="43176" spans="46:47">
      <c r="AT43176" s="690"/>
      <c r="AU43176" s="690"/>
    </row>
    <row r="43177" spans="46:47">
      <c r="AT43177" s="690"/>
      <c r="AU43177" s="690"/>
    </row>
    <row r="43178" spans="46:47">
      <c r="AT43178" s="690"/>
      <c r="AU43178" s="690"/>
    </row>
    <row r="43179" spans="46:47">
      <c r="AT43179" s="690"/>
      <c r="AU43179" s="690"/>
    </row>
    <row r="43180" spans="46:47">
      <c r="AT43180" s="690"/>
      <c r="AU43180" s="690"/>
    </row>
    <row r="43181" spans="46:47">
      <c r="AT43181" s="690"/>
      <c r="AU43181" s="690"/>
    </row>
    <row r="43182" spans="46:47">
      <c r="AT43182" s="690"/>
      <c r="AU43182" s="690"/>
    </row>
    <row r="43183" spans="46:47">
      <c r="AT43183" s="690"/>
      <c r="AU43183" s="690"/>
    </row>
    <row r="43184" spans="46:47">
      <c r="AT43184" s="690"/>
      <c r="AU43184" s="690"/>
    </row>
    <row r="43185" spans="46:47">
      <c r="AT43185" s="690"/>
      <c r="AU43185" s="690"/>
    </row>
    <row r="43186" spans="46:47">
      <c r="AT43186" s="690"/>
      <c r="AU43186" s="690"/>
    </row>
    <row r="43187" spans="46:47">
      <c r="AT43187" s="690"/>
      <c r="AU43187" s="690"/>
    </row>
    <row r="43188" spans="46:47">
      <c r="AT43188" s="690"/>
      <c r="AU43188" s="690"/>
    </row>
    <row r="43189" spans="46:47">
      <c r="AT43189" s="690"/>
      <c r="AU43189" s="690"/>
    </row>
    <row r="43190" spans="46:47">
      <c r="AT43190" s="690"/>
      <c r="AU43190" s="690"/>
    </row>
    <row r="43191" spans="46:47">
      <c r="AT43191" s="690"/>
      <c r="AU43191" s="690"/>
    </row>
    <row r="43192" spans="46:47">
      <c r="AT43192" s="690"/>
      <c r="AU43192" s="690"/>
    </row>
    <row r="43193" spans="46:47">
      <c r="AT43193" s="690"/>
      <c r="AU43193" s="690"/>
    </row>
    <row r="43194" spans="46:47">
      <c r="AT43194" s="690"/>
      <c r="AU43194" s="690"/>
    </row>
    <row r="43195" spans="46:47">
      <c r="AT43195" s="690"/>
      <c r="AU43195" s="690"/>
    </row>
    <row r="43196" spans="46:47">
      <c r="AT43196" s="690"/>
      <c r="AU43196" s="690"/>
    </row>
    <row r="43197" spans="46:47">
      <c r="AT43197" s="690"/>
      <c r="AU43197" s="690"/>
    </row>
    <row r="43198" spans="46:47">
      <c r="AT43198" s="690"/>
      <c r="AU43198" s="690"/>
    </row>
    <row r="43199" spans="46:47">
      <c r="AT43199" s="690"/>
      <c r="AU43199" s="690"/>
    </row>
    <row r="43200" spans="46:47">
      <c r="AT43200" s="690"/>
      <c r="AU43200" s="690"/>
    </row>
    <row r="43201" spans="46:47">
      <c r="AT43201" s="690"/>
      <c r="AU43201" s="690"/>
    </row>
    <row r="43202" spans="46:47">
      <c r="AT43202" s="690"/>
      <c r="AU43202" s="690"/>
    </row>
    <row r="43203" spans="46:47">
      <c r="AT43203" s="690"/>
      <c r="AU43203" s="690"/>
    </row>
    <row r="43204" spans="46:47">
      <c r="AT43204" s="690"/>
      <c r="AU43204" s="690"/>
    </row>
    <row r="43205" spans="46:47">
      <c r="AT43205" s="690"/>
      <c r="AU43205" s="690"/>
    </row>
    <row r="43206" spans="46:47">
      <c r="AT43206" s="690"/>
      <c r="AU43206" s="690"/>
    </row>
    <row r="43207" spans="46:47">
      <c r="AT43207" s="690"/>
      <c r="AU43207" s="690"/>
    </row>
    <row r="43208" spans="46:47">
      <c r="AT43208" s="690"/>
      <c r="AU43208" s="690"/>
    </row>
    <row r="43209" spans="46:47">
      <c r="AT43209" s="690"/>
      <c r="AU43209" s="690"/>
    </row>
    <row r="43210" spans="46:47">
      <c r="AT43210" s="690"/>
      <c r="AU43210" s="690"/>
    </row>
    <row r="43211" spans="46:47">
      <c r="AT43211" s="690"/>
      <c r="AU43211" s="690"/>
    </row>
    <row r="43212" spans="46:47">
      <c r="AT43212" s="690"/>
      <c r="AU43212" s="690"/>
    </row>
    <row r="43213" spans="46:47">
      <c r="AT43213" s="690"/>
      <c r="AU43213" s="690"/>
    </row>
    <row r="43214" spans="46:47">
      <c r="AT43214" s="690"/>
      <c r="AU43214" s="690"/>
    </row>
    <row r="43215" spans="46:47">
      <c r="AT43215" s="690"/>
      <c r="AU43215" s="690"/>
    </row>
    <row r="43216" spans="46:47">
      <c r="AT43216" s="690"/>
      <c r="AU43216" s="690"/>
    </row>
    <row r="43217" spans="46:47">
      <c r="AT43217" s="690"/>
      <c r="AU43217" s="690"/>
    </row>
    <row r="43218" spans="46:47">
      <c r="AT43218" s="690"/>
      <c r="AU43218" s="690"/>
    </row>
    <row r="43219" spans="46:47">
      <c r="AT43219" s="690"/>
      <c r="AU43219" s="690"/>
    </row>
    <row r="43220" spans="46:47">
      <c r="AT43220" s="690"/>
      <c r="AU43220" s="690"/>
    </row>
    <row r="43221" spans="46:47">
      <c r="AT43221" s="690"/>
      <c r="AU43221" s="690"/>
    </row>
    <row r="43222" spans="46:47">
      <c r="AT43222" s="690"/>
      <c r="AU43222" s="690"/>
    </row>
    <row r="43223" spans="46:47">
      <c r="AT43223" s="690"/>
      <c r="AU43223" s="690"/>
    </row>
    <row r="43224" spans="46:47">
      <c r="AT43224" s="690"/>
      <c r="AU43224" s="690"/>
    </row>
    <row r="43225" spans="46:47">
      <c r="AT43225" s="690"/>
      <c r="AU43225" s="690"/>
    </row>
    <row r="43226" spans="46:47">
      <c r="AT43226" s="690"/>
      <c r="AU43226" s="690"/>
    </row>
    <row r="43227" spans="46:47">
      <c r="AT43227" s="690"/>
      <c r="AU43227" s="690"/>
    </row>
    <row r="43228" spans="46:47">
      <c r="AT43228" s="690"/>
      <c r="AU43228" s="690"/>
    </row>
    <row r="43229" spans="46:47">
      <c r="AT43229" s="690"/>
      <c r="AU43229" s="690"/>
    </row>
    <row r="43230" spans="46:47">
      <c r="AT43230" s="690"/>
      <c r="AU43230" s="690"/>
    </row>
    <row r="43231" spans="46:47">
      <c r="AT43231" s="690"/>
      <c r="AU43231" s="690"/>
    </row>
    <row r="43232" spans="46:47">
      <c r="AT43232" s="690"/>
      <c r="AU43232" s="690"/>
    </row>
    <row r="43233" spans="46:47">
      <c r="AT43233" s="690"/>
      <c r="AU43233" s="690"/>
    </row>
    <row r="43234" spans="46:47">
      <c r="AT43234" s="690"/>
      <c r="AU43234" s="690"/>
    </row>
    <row r="43235" spans="46:47">
      <c r="AT43235" s="690"/>
      <c r="AU43235" s="690"/>
    </row>
    <row r="43236" spans="46:47">
      <c r="AT43236" s="690"/>
      <c r="AU43236" s="690"/>
    </row>
    <row r="43237" spans="46:47">
      <c r="AT43237" s="690"/>
      <c r="AU43237" s="690"/>
    </row>
    <row r="43238" spans="46:47">
      <c r="AT43238" s="690"/>
      <c r="AU43238" s="690"/>
    </row>
    <row r="43239" spans="46:47">
      <c r="AT43239" s="690"/>
      <c r="AU43239" s="690"/>
    </row>
    <row r="43240" spans="46:47">
      <c r="AT43240" s="690"/>
      <c r="AU43240" s="690"/>
    </row>
    <row r="43241" spans="46:47">
      <c r="AT43241" s="690"/>
      <c r="AU43241" s="690"/>
    </row>
    <row r="43242" spans="46:47">
      <c r="AT43242" s="690"/>
      <c r="AU43242" s="690"/>
    </row>
    <row r="43243" spans="46:47">
      <c r="AT43243" s="690"/>
      <c r="AU43243" s="690"/>
    </row>
    <row r="43244" spans="46:47">
      <c r="AT43244" s="690"/>
      <c r="AU43244" s="690"/>
    </row>
    <row r="43245" spans="46:47">
      <c r="AT43245" s="690"/>
      <c r="AU43245" s="690"/>
    </row>
    <row r="43246" spans="46:47">
      <c r="AT43246" s="690"/>
      <c r="AU43246" s="690"/>
    </row>
    <row r="43247" spans="46:47">
      <c r="AT43247" s="690"/>
      <c r="AU43247" s="690"/>
    </row>
    <row r="43248" spans="46:47">
      <c r="AT43248" s="690"/>
      <c r="AU43248" s="690"/>
    </row>
    <row r="43249" spans="46:47">
      <c r="AT43249" s="690"/>
      <c r="AU43249" s="690"/>
    </row>
    <row r="43250" spans="46:47">
      <c r="AT43250" s="690"/>
      <c r="AU43250" s="690"/>
    </row>
    <row r="43251" spans="46:47">
      <c r="AT43251" s="690"/>
      <c r="AU43251" s="690"/>
    </row>
    <row r="43252" spans="46:47">
      <c r="AT43252" s="690"/>
      <c r="AU43252" s="690"/>
    </row>
    <row r="43253" spans="46:47">
      <c r="AT43253" s="690"/>
      <c r="AU43253" s="690"/>
    </row>
    <row r="43254" spans="46:47">
      <c r="AT43254" s="690"/>
      <c r="AU43254" s="690"/>
    </row>
    <row r="43255" spans="46:47">
      <c r="AT43255" s="690"/>
      <c r="AU43255" s="690"/>
    </row>
    <row r="43256" spans="46:47">
      <c r="AT43256" s="690"/>
      <c r="AU43256" s="690"/>
    </row>
    <row r="43257" spans="46:47">
      <c r="AT43257" s="690"/>
      <c r="AU43257" s="690"/>
    </row>
    <row r="43258" spans="46:47">
      <c r="AT43258" s="690"/>
      <c r="AU43258" s="690"/>
    </row>
    <row r="43259" spans="46:47">
      <c r="AT43259" s="690"/>
      <c r="AU43259" s="690"/>
    </row>
    <row r="43260" spans="46:47">
      <c r="AT43260" s="690"/>
      <c r="AU43260" s="690"/>
    </row>
    <row r="43261" spans="46:47">
      <c r="AT43261" s="690"/>
      <c r="AU43261" s="690"/>
    </row>
    <row r="43262" spans="46:47">
      <c r="AT43262" s="690"/>
      <c r="AU43262" s="690"/>
    </row>
    <row r="43263" spans="46:47">
      <c r="AT43263" s="690"/>
      <c r="AU43263" s="690"/>
    </row>
    <row r="43264" spans="46:47">
      <c r="AT43264" s="690"/>
      <c r="AU43264" s="690"/>
    </row>
    <row r="43265" spans="46:47">
      <c r="AT43265" s="690"/>
      <c r="AU43265" s="690"/>
    </row>
    <row r="43266" spans="46:47">
      <c r="AT43266" s="690"/>
      <c r="AU43266" s="690"/>
    </row>
    <row r="43267" spans="46:47">
      <c r="AT43267" s="690"/>
      <c r="AU43267" s="690"/>
    </row>
    <row r="43268" spans="46:47">
      <c r="AT43268" s="690"/>
      <c r="AU43268" s="690"/>
    </row>
    <row r="43269" spans="46:47">
      <c r="AT43269" s="690"/>
      <c r="AU43269" s="690"/>
    </row>
    <row r="43270" spans="46:47">
      <c r="AT43270" s="690"/>
      <c r="AU43270" s="690"/>
    </row>
    <row r="43271" spans="46:47">
      <c r="AT43271" s="690"/>
      <c r="AU43271" s="690"/>
    </row>
    <row r="43272" spans="46:47">
      <c r="AT43272" s="690"/>
      <c r="AU43272" s="690"/>
    </row>
    <row r="43273" spans="46:47">
      <c r="AT43273" s="690"/>
      <c r="AU43273" s="690"/>
    </row>
    <row r="43274" spans="46:47">
      <c r="AT43274" s="690"/>
      <c r="AU43274" s="690"/>
    </row>
    <row r="43275" spans="46:47">
      <c r="AT43275" s="690"/>
      <c r="AU43275" s="690"/>
    </row>
    <row r="43276" spans="46:47">
      <c r="AT43276" s="690"/>
      <c r="AU43276" s="690"/>
    </row>
    <row r="43277" spans="46:47">
      <c r="AT43277" s="690"/>
      <c r="AU43277" s="690"/>
    </row>
    <row r="43278" spans="46:47">
      <c r="AT43278" s="690"/>
      <c r="AU43278" s="690"/>
    </row>
    <row r="43279" spans="46:47">
      <c r="AT43279" s="690"/>
      <c r="AU43279" s="690"/>
    </row>
    <row r="43280" spans="46:47">
      <c r="AT43280" s="690"/>
      <c r="AU43280" s="690"/>
    </row>
    <row r="43281" spans="46:47">
      <c r="AT43281" s="690"/>
      <c r="AU43281" s="690"/>
    </row>
    <row r="43282" spans="46:47">
      <c r="AT43282" s="690"/>
      <c r="AU43282" s="690"/>
    </row>
    <row r="43283" spans="46:47">
      <c r="AT43283" s="690"/>
      <c r="AU43283" s="690"/>
    </row>
    <row r="43284" spans="46:47">
      <c r="AT43284" s="690"/>
      <c r="AU43284" s="690"/>
    </row>
    <row r="43285" spans="46:47">
      <c r="AT43285" s="690"/>
      <c r="AU43285" s="690"/>
    </row>
    <row r="43286" spans="46:47">
      <c r="AT43286" s="690"/>
      <c r="AU43286" s="690"/>
    </row>
    <row r="43287" spans="46:47">
      <c r="AT43287" s="690"/>
      <c r="AU43287" s="690"/>
    </row>
    <row r="43288" spans="46:47">
      <c r="AT43288" s="690"/>
      <c r="AU43288" s="690"/>
    </row>
    <row r="43289" spans="46:47">
      <c r="AT43289" s="690"/>
      <c r="AU43289" s="690"/>
    </row>
    <row r="43290" spans="46:47">
      <c r="AT43290" s="690"/>
      <c r="AU43290" s="690"/>
    </row>
    <row r="43291" spans="46:47">
      <c r="AT43291" s="690"/>
      <c r="AU43291" s="690"/>
    </row>
    <row r="43292" spans="46:47">
      <c r="AT43292" s="690"/>
      <c r="AU43292" s="690"/>
    </row>
    <row r="43293" spans="46:47">
      <c r="AT43293" s="690"/>
      <c r="AU43293" s="690"/>
    </row>
    <row r="43294" spans="46:47">
      <c r="AT43294" s="690"/>
      <c r="AU43294" s="690"/>
    </row>
    <row r="43295" spans="46:47">
      <c r="AT43295" s="690"/>
      <c r="AU43295" s="690"/>
    </row>
    <row r="43296" spans="46:47">
      <c r="AT43296" s="690"/>
      <c r="AU43296" s="690"/>
    </row>
    <row r="43297" spans="46:47">
      <c r="AT43297" s="690"/>
      <c r="AU43297" s="690"/>
    </row>
    <row r="43298" spans="46:47">
      <c r="AT43298" s="690"/>
      <c r="AU43298" s="690"/>
    </row>
    <row r="43299" spans="46:47">
      <c r="AT43299" s="690"/>
      <c r="AU43299" s="690"/>
    </row>
    <row r="43300" spans="46:47">
      <c r="AT43300" s="690"/>
      <c r="AU43300" s="690"/>
    </row>
    <row r="43301" spans="46:47">
      <c r="AT43301" s="690"/>
      <c r="AU43301" s="690"/>
    </row>
    <row r="43302" spans="46:47">
      <c r="AT43302" s="690"/>
      <c r="AU43302" s="690"/>
    </row>
    <row r="43303" spans="46:47">
      <c r="AT43303" s="690"/>
      <c r="AU43303" s="690"/>
    </row>
    <row r="43304" spans="46:47">
      <c r="AT43304" s="690"/>
      <c r="AU43304" s="690"/>
    </row>
    <row r="43305" spans="46:47">
      <c r="AT43305" s="690"/>
      <c r="AU43305" s="690"/>
    </row>
    <row r="43306" spans="46:47">
      <c r="AT43306" s="690"/>
      <c r="AU43306" s="690"/>
    </row>
    <row r="43307" spans="46:47">
      <c r="AT43307" s="690"/>
      <c r="AU43307" s="690"/>
    </row>
    <row r="43308" spans="46:47">
      <c r="AT43308" s="690"/>
      <c r="AU43308" s="690"/>
    </row>
    <row r="43309" spans="46:47">
      <c r="AT43309" s="690"/>
      <c r="AU43309" s="690"/>
    </row>
    <row r="43310" spans="46:47">
      <c r="AT43310" s="690"/>
      <c r="AU43310" s="690"/>
    </row>
    <row r="43311" spans="46:47">
      <c r="AT43311" s="690"/>
      <c r="AU43311" s="690"/>
    </row>
    <row r="43312" spans="46:47">
      <c r="AT43312" s="690"/>
      <c r="AU43312" s="690"/>
    </row>
    <row r="43313" spans="46:47">
      <c r="AT43313" s="690"/>
      <c r="AU43313" s="690"/>
    </row>
    <row r="43314" spans="46:47">
      <c r="AT43314" s="690"/>
      <c r="AU43314" s="690"/>
    </row>
    <row r="43315" spans="46:47">
      <c r="AT43315" s="690"/>
      <c r="AU43315" s="690"/>
    </row>
    <row r="43316" spans="46:47">
      <c r="AT43316" s="690"/>
      <c r="AU43316" s="690"/>
    </row>
    <row r="43317" spans="46:47">
      <c r="AT43317" s="690"/>
      <c r="AU43317" s="690"/>
    </row>
    <row r="43318" spans="46:47">
      <c r="AT43318" s="690"/>
      <c r="AU43318" s="690"/>
    </row>
    <row r="43319" spans="46:47">
      <c r="AT43319" s="690"/>
      <c r="AU43319" s="690"/>
    </row>
    <row r="43320" spans="46:47">
      <c r="AT43320" s="690"/>
      <c r="AU43320" s="690"/>
    </row>
    <row r="43321" spans="46:47">
      <c r="AT43321" s="690"/>
      <c r="AU43321" s="690"/>
    </row>
    <row r="43322" spans="46:47">
      <c r="AT43322" s="690"/>
      <c r="AU43322" s="690"/>
    </row>
    <row r="43323" spans="46:47">
      <c r="AT43323" s="690"/>
      <c r="AU43323" s="690"/>
    </row>
    <row r="43324" spans="46:47">
      <c r="AT43324" s="690"/>
      <c r="AU43324" s="690"/>
    </row>
    <row r="43325" spans="46:47">
      <c r="AT43325" s="690"/>
      <c r="AU43325" s="690"/>
    </row>
    <row r="43326" spans="46:47">
      <c r="AT43326" s="690"/>
      <c r="AU43326" s="690"/>
    </row>
    <row r="43327" spans="46:47">
      <c r="AT43327" s="690"/>
      <c r="AU43327" s="690"/>
    </row>
    <row r="43328" spans="46:47">
      <c r="AT43328" s="690"/>
      <c r="AU43328" s="690"/>
    </row>
    <row r="43329" spans="46:47">
      <c r="AT43329" s="690"/>
      <c r="AU43329" s="690"/>
    </row>
    <row r="43330" spans="46:47">
      <c r="AT43330" s="690"/>
      <c r="AU43330" s="690"/>
    </row>
    <row r="43331" spans="46:47">
      <c r="AT43331" s="690"/>
      <c r="AU43331" s="690"/>
    </row>
    <row r="43332" spans="46:47">
      <c r="AT43332" s="690"/>
      <c r="AU43332" s="690"/>
    </row>
    <row r="43333" spans="46:47">
      <c r="AT43333" s="690"/>
      <c r="AU43333" s="690"/>
    </row>
    <row r="43334" spans="46:47">
      <c r="AT43334" s="690"/>
      <c r="AU43334" s="690"/>
    </row>
    <row r="43335" spans="46:47">
      <c r="AT43335" s="690"/>
      <c r="AU43335" s="690"/>
    </row>
    <row r="43336" spans="46:47">
      <c r="AT43336" s="690"/>
      <c r="AU43336" s="690"/>
    </row>
    <row r="43337" spans="46:47">
      <c r="AT43337" s="690"/>
      <c r="AU43337" s="690"/>
    </row>
    <row r="43338" spans="46:47">
      <c r="AT43338" s="690"/>
      <c r="AU43338" s="690"/>
    </row>
    <row r="43339" spans="46:47">
      <c r="AT43339" s="690"/>
      <c r="AU43339" s="690"/>
    </row>
    <row r="43340" spans="46:47">
      <c r="AT43340" s="690"/>
      <c r="AU43340" s="690"/>
    </row>
    <row r="43341" spans="46:47">
      <c r="AT43341" s="690"/>
      <c r="AU43341" s="690"/>
    </row>
    <row r="43342" spans="46:47">
      <c r="AT43342" s="690"/>
      <c r="AU43342" s="690"/>
    </row>
    <row r="43343" spans="46:47">
      <c r="AT43343" s="690"/>
      <c r="AU43343" s="690"/>
    </row>
    <row r="43344" spans="46:47">
      <c r="AT43344" s="690"/>
      <c r="AU43344" s="690"/>
    </row>
    <row r="43345" spans="46:47">
      <c r="AT43345" s="690"/>
      <c r="AU43345" s="690"/>
    </row>
    <row r="43346" spans="46:47">
      <c r="AT43346" s="690"/>
      <c r="AU43346" s="690"/>
    </row>
    <row r="43347" spans="46:47">
      <c r="AT43347" s="690"/>
      <c r="AU43347" s="690"/>
    </row>
    <row r="43348" spans="46:47">
      <c r="AT43348" s="690"/>
      <c r="AU43348" s="690"/>
    </row>
    <row r="43349" spans="46:47">
      <c r="AT43349" s="690"/>
      <c r="AU43349" s="690"/>
    </row>
    <row r="43350" spans="46:47">
      <c r="AT43350" s="690"/>
      <c r="AU43350" s="690"/>
    </row>
    <row r="43351" spans="46:47">
      <c r="AT43351" s="690"/>
      <c r="AU43351" s="690"/>
    </row>
    <row r="43352" spans="46:47">
      <c r="AT43352" s="690"/>
      <c r="AU43352" s="690"/>
    </row>
    <row r="43353" spans="46:47">
      <c r="AT43353" s="690"/>
      <c r="AU43353" s="690"/>
    </row>
    <row r="43354" spans="46:47">
      <c r="AT43354" s="690"/>
      <c r="AU43354" s="690"/>
    </row>
    <row r="43355" spans="46:47">
      <c r="AT43355" s="690"/>
      <c r="AU43355" s="690"/>
    </row>
    <row r="43356" spans="46:47">
      <c r="AT43356" s="690"/>
      <c r="AU43356" s="690"/>
    </row>
    <row r="43357" spans="46:47">
      <c r="AT43357" s="690"/>
      <c r="AU43357" s="690"/>
    </row>
    <row r="43358" spans="46:47">
      <c r="AT43358" s="690"/>
      <c r="AU43358" s="690"/>
    </row>
    <row r="43359" spans="46:47">
      <c r="AT43359" s="690"/>
      <c r="AU43359" s="690"/>
    </row>
    <row r="43360" spans="46:47">
      <c r="AT43360" s="690"/>
      <c r="AU43360" s="690"/>
    </row>
    <row r="43361" spans="46:47">
      <c r="AT43361" s="690"/>
      <c r="AU43361" s="690"/>
    </row>
    <row r="43362" spans="46:47">
      <c r="AT43362" s="690"/>
      <c r="AU43362" s="690"/>
    </row>
    <row r="43363" spans="46:47">
      <c r="AT43363" s="690"/>
      <c r="AU43363" s="690"/>
    </row>
    <row r="43364" spans="46:47">
      <c r="AT43364" s="690"/>
      <c r="AU43364" s="690"/>
    </row>
    <row r="43365" spans="46:47">
      <c r="AT43365" s="690"/>
      <c r="AU43365" s="690"/>
    </row>
    <row r="43366" spans="46:47">
      <c r="AT43366" s="690"/>
      <c r="AU43366" s="690"/>
    </row>
    <row r="43367" spans="46:47">
      <c r="AT43367" s="690"/>
      <c r="AU43367" s="690"/>
    </row>
    <row r="43368" spans="46:47">
      <c r="AT43368" s="690"/>
      <c r="AU43368" s="690"/>
    </row>
    <row r="43369" spans="46:47">
      <c r="AT43369" s="690"/>
      <c r="AU43369" s="690"/>
    </row>
    <row r="43370" spans="46:47">
      <c r="AT43370" s="690"/>
      <c r="AU43370" s="690"/>
    </row>
    <row r="43371" spans="46:47">
      <c r="AT43371" s="690"/>
      <c r="AU43371" s="690"/>
    </row>
    <row r="43372" spans="46:47">
      <c r="AT43372" s="690"/>
      <c r="AU43372" s="690"/>
    </row>
    <row r="43373" spans="46:47">
      <c r="AT43373" s="690"/>
      <c r="AU43373" s="690"/>
    </row>
    <row r="43374" spans="46:47">
      <c r="AT43374" s="690"/>
      <c r="AU43374" s="690"/>
    </row>
    <row r="43375" spans="46:47">
      <c r="AT43375" s="690"/>
      <c r="AU43375" s="690"/>
    </row>
    <row r="43376" spans="46:47">
      <c r="AT43376" s="690"/>
      <c r="AU43376" s="690"/>
    </row>
    <row r="43377" spans="46:47">
      <c r="AT43377" s="690"/>
      <c r="AU43377" s="690"/>
    </row>
    <row r="43378" spans="46:47">
      <c r="AT43378" s="690"/>
      <c r="AU43378" s="690"/>
    </row>
    <row r="43379" spans="46:47">
      <c r="AT43379" s="690"/>
      <c r="AU43379" s="690"/>
    </row>
    <row r="43380" spans="46:47">
      <c r="AT43380" s="690"/>
      <c r="AU43380" s="690"/>
    </row>
    <row r="43381" spans="46:47">
      <c r="AT43381" s="690"/>
      <c r="AU43381" s="690"/>
    </row>
    <row r="43382" spans="46:47">
      <c r="AT43382" s="690"/>
      <c r="AU43382" s="690"/>
    </row>
    <row r="43383" spans="46:47">
      <c r="AT43383" s="690"/>
      <c r="AU43383" s="690"/>
    </row>
    <row r="43384" spans="46:47">
      <c r="AT43384" s="690"/>
      <c r="AU43384" s="690"/>
    </row>
    <row r="43385" spans="46:47">
      <c r="AT43385" s="690"/>
      <c r="AU43385" s="690"/>
    </row>
    <row r="43386" spans="46:47">
      <c r="AT43386" s="690"/>
      <c r="AU43386" s="690"/>
    </row>
    <row r="43387" spans="46:47">
      <c r="AT43387" s="690"/>
      <c r="AU43387" s="690"/>
    </row>
    <row r="43388" spans="46:47">
      <c r="AT43388" s="690"/>
      <c r="AU43388" s="690"/>
    </row>
    <row r="43389" spans="46:47">
      <c r="AT43389" s="690"/>
      <c r="AU43389" s="690"/>
    </row>
    <row r="43390" spans="46:47">
      <c r="AT43390" s="690"/>
      <c r="AU43390" s="690"/>
    </row>
    <row r="43391" spans="46:47">
      <c r="AT43391" s="690"/>
      <c r="AU43391" s="690"/>
    </row>
    <row r="43392" spans="46:47">
      <c r="AT43392" s="690"/>
      <c r="AU43392" s="690"/>
    </row>
    <row r="43393" spans="46:47">
      <c r="AT43393" s="690"/>
      <c r="AU43393" s="690"/>
    </row>
    <row r="43394" spans="46:47">
      <c r="AT43394" s="690"/>
      <c r="AU43394" s="690"/>
    </row>
    <row r="43395" spans="46:47">
      <c r="AT43395" s="690"/>
      <c r="AU43395" s="690"/>
    </row>
    <row r="43396" spans="46:47">
      <c r="AT43396" s="690"/>
      <c r="AU43396" s="690"/>
    </row>
    <row r="43397" spans="46:47">
      <c r="AT43397" s="690"/>
      <c r="AU43397" s="690"/>
    </row>
    <row r="43398" spans="46:47">
      <c r="AT43398" s="690"/>
      <c r="AU43398" s="690"/>
    </row>
    <row r="43399" spans="46:47">
      <c r="AT43399" s="690"/>
      <c r="AU43399" s="690"/>
    </row>
    <row r="43400" spans="46:47">
      <c r="AT43400" s="690"/>
      <c r="AU43400" s="690"/>
    </row>
    <row r="43401" spans="46:47">
      <c r="AT43401" s="690"/>
      <c r="AU43401" s="690"/>
    </row>
    <row r="43402" spans="46:47">
      <c r="AT43402" s="690"/>
      <c r="AU43402" s="690"/>
    </row>
    <row r="43403" spans="46:47">
      <c r="AT43403" s="690"/>
      <c r="AU43403" s="690"/>
    </row>
    <row r="43404" spans="46:47">
      <c r="AT43404" s="690"/>
      <c r="AU43404" s="690"/>
    </row>
    <row r="43405" spans="46:47">
      <c r="AT43405" s="690"/>
      <c r="AU43405" s="690"/>
    </row>
    <row r="43406" spans="46:47">
      <c r="AT43406" s="690"/>
      <c r="AU43406" s="690"/>
    </row>
    <row r="43407" spans="46:47">
      <c r="AT43407" s="690"/>
      <c r="AU43407" s="690"/>
    </row>
    <row r="43408" spans="46:47">
      <c r="AT43408" s="690"/>
      <c r="AU43408" s="690"/>
    </row>
    <row r="43409" spans="46:47">
      <c r="AT43409" s="690"/>
      <c r="AU43409" s="690"/>
    </row>
    <row r="43410" spans="46:47">
      <c r="AT43410" s="690"/>
      <c r="AU43410" s="690"/>
    </row>
    <row r="43411" spans="46:47">
      <c r="AT43411" s="690"/>
      <c r="AU43411" s="690"/>
    </row>
    <row r="43412" spans="46:47">
      <c r="AT43412" s="690"/>
      <c r="AU43412" s="690"/>
    </row>
    <row r="43413" spans="46:47">
      <c r="AT43413" s="690"/>
      <c r="AU43413" s="690"/>
    </row>
    <row r="43414" spans="46:47">
      <c r="AT43414" s="690"/>
      <c r="AU43414" s="690"/>
    </row>
    <row r="43415" spans="46:47">
      <c r="AT43415" s="690"/>
      <c r="AU43415" s="690"/>
    </row>
    <row r="43416" spans="46:47">
      <c r="AT43416" s="690"/>
      <c r="AU43416" s="690"/>
    </row>
    <row r="43417" spans="46:47">
      <c r="AT43417" s="690"/>
      <c r="AU43417" s="690"/>
    </row>
    <row r="43418" spans="46:47">
      <c r="AT43418" s="690"/>
      <c r="AU43418" s="690"/>
    </row>
    <row r="43419" spans="46:47">
      <c r="AT43419" s="690"/>
      <c r="AU43419" s="690"/>
    </row>
    <row r="43420" spans="46:47">
      <c r="AT43420" s="690"/>
      <c r="AU43420" s="690"/>
    </row>
    <row r="43421" spans="46:47">
      <c r="AT43421" s="690"/>
      <c r="AU43421" s="690"/>
    </row>
    <row r="43422" spans="46:47">
      <c r="AT43422" s="690"/>
      <c r="AU43422" s="690"/>
    </row>
    <row r="43423" spans="46:47">
      <c r="AT43423" s="690"/>
      <c r="AU43423" s="690"/>
    </row>
    <row r="43424" spans="46:47">
      <c r="AT43424" s="690"/>
      <c r="AU43424" s="690"/>
    </row>
    <row r="43425" spans="46:47">
      <c r="AT43425" s="690"/>
      <c r="AU43425" s="690"/>
    </row>
    <row r="43426" spans="46:47">
      <c r="AT43426" s="690"/>
      <c r="AU43426" s="690"/>
    </row>
    <row r="43427" spans="46:47">
      <c r="AT43427" s="690"/>
      <c r="AU43427" s="690"/>
    </row>
    <row r="43428" spans="46:47">
      <c r="AT43428" s="690"/>
      <c r="AU43428" s="690"/>
    </row>
    <row r="43429" spans="46:47">
      <c r="AT43429" s="690"/>
      <c r="AU43429" s="690"/>
    </row>
    <row r="43430" spans="46:47">
      <c r="AT43430" s="690"/>
      <c r="AU43430" s="690"/>
    </row>
    <row r="43431" spans="46:47">
      <c r="AT43431" s="690"/>
      <c r="AU43431" s="690"/>
    </row>
    <row r="43432" spans="46:47">
      <c r="AT43432" s="690"/>
      <c r="AU43432" s="690"/>
    </row>
    <row r="43433" spans="46:47">
      <c r="AT43433" s="690"/>
      <c r="AU43433" s="690"/>
    </row>
    <row r="43434" spans="46:47">
      <c r="AT43434" s="690"/>
      <c r="AU43434" s="690"/>
    </row>
    <row r="43435" spans="46:47">
      <c r="AT43435" s="690"/>
      <c r="AU43435" s="690"/>
    </row>
    <row r="43436" spans="46:47">
      <c r="AT43436" s="690"/>
      <c r="AU43436" s="690"/>
    </row>
    <row r="43437" spans="46:47">
      <c r="AT43437" s="690"/>
      <c r="AU43437" s="690"/>
    </row>
    <row r="43438" spans="46:47">
      <c r="AT43438" s="690"/>
      <c r="AU43438" s="690"/>
    </row>
    <row r="43439" spans="46:47">
      <c r="AT43439" s="690"/>
      <c r="AU43439" s="690"/>
    </row>
    <row r="43440" spans="46:47">
      <c r="AT43440" s="690"/>
      <c r="AU43440" s="690"/>
    </row>
    <row r="43441" spans="46:47">
      <c r="AT43441" s="690"/>
      <c r="AU43441" s="690"/>
    </row>
    <row r="43442" spans="46:47">
      <c r="AT43442" s="690"/>
      <c r="AU43442" s="690"/>
    </row>
    <row r="43443" spans="46:47">
      <c r="AT43443" s="690"/>
      <c r="AU43443" s="690"/>
    </row>
    <row r="43444" spans="46:47">
      <c r="AT43444" s="690"/>
      <c r="AU43444" s="690"/>
    </row>
    <row r="43445" spans="46:47">
      <c r="AT43445" s="690"/>
      <c r="AU43445" s="690"/>
    </row>
    <row r="43446" spans="46:47">
      <c r="AT43446" s="690"/>
      <c r="AU43446" s="690"/>
    </row>
    <row r="43447" spans="46:47">
      <c r="AT43447" s="690"/>
      <c r="AU43447" s="690"/>
    </row>
    <row r="43448" spans="46:47">
      <c r="AT43448" s="690"/>
      <c r="AU43448" s="690"/>
    </row>
    <row r="43449" spans="46:47">
      <c r="AT43449" s="690"/>
      <c r="AU43449" s="690"/>
    </row>
    <row r="43450" spans="46:47">
      <c r="AT43450" s="690"/>
      <c r="AU43450" s="690"/>
    </row>
    <row r="43451" spans="46:47">
      <c r="AT43451" s="690"/>
      <c r="AU43451" s="690"/>
    </row>
    <row r="43452" spans="46:47">
      <c r="AT43452" s="690"/>
      <c r="AU43452" s="690"/>
    </row>
    <row r="43453" spans="46:47">
      <c r="AT43453" s="690"/>
      <c r="AU43453" s="690"/>
    </row>
    <row r="43454" spans="46:47">
      <c r="AT43454" s="690"/>
      <c r="AU43454" s="690"/>
    </row>
    <row r="43455" spans="46:47">
      <c r="AT43455" s="690"/>
      <c r="AU43455" s="690"/>
    </row>
    <row r="43456" spans="46:47">
      <c r="AT43456" s="690"/>
      <c r="AU43456" s="690"/>
    </row>
    <row r="43457" spans="46:47">
      <c r="AT43457" s="690"/>
      <c r="AU43457" s="690"/>
    </row>
    <row r="43458" spans="46:47">
      <c r="AT43458" s="690"/>
      <c r="AU43458" s="690"/>
    </row>
    <row r="43459" spans="46:47">
      <c r="AT43459" s="690"/>
      <c r="AU43459" s="690"/>
    </row>
    <row r="43460" spans="46:47">
      <c r="AT43460" s="690"/>
      <c r="AU43460" s="690"/>
    </row>
    <row r="43461" spans="46:47">
      <c r="AT43461" s="690"/>
      <c r="AU43461" s="690"/>
    </row>
    <row r="43462" spans="46:47">
      <c r="AT43462" s="690"/>
      <c r="AU43462" s="690"/>
    </row>
    <row r="43463" spans="46:47">
      <c r="AT43463" s="690"/>
      <c r="AU43463" s="690"/>
    </row>
    <row r="43464" spans="46:47">
      <c r="AT43464" s="690"/>
      <c r="AU43464" s="690"/>
    </row>
    <row r="43465" spans="46:47">
      <c r="AT43465" s="690"/>
      <c r="AU43465" s="690"/>
    </row>
    <row r="43466" spans="46:47">
      <c r="AT43466" s="690"/>
      <c r="AU43466" s="690"/>
    </row>
    <row r="43467" spans="46:47">
      <c r="AT43467" s="690"/>
      <c r="AU43467" s="690"/>
    </row>
    <row r="43468" spans="46:47">
      <c r="AT43468" s="690"/>
      <c r="AU43468" s="690"/>
    </row>
    <row r="43469" spans="46:47">
      <c r="AT43469" s="690"/>
      <c r="AU43469" s="690"/>
    </row>
    <row r="43470" spans="46:47">
      <c r="AT43470" s="690"/>
      <c r="AU43470" s="690"/>
    </row>
    <row r="43471" spans="46:47">
      <c r="AT43471" s="690"/>
      <c r="AU43471" s="690"/>
    </row>
    <row r="43472" spans="46:47">
      <c r="AT43472" s="690"/>
      <c r="AU43472" s="690"/>
    </row>
    <row r="43473" spans="46:47">
      <c r="AT43473" s="690"/>
      <c r="AU43473" s="690"/>
    </row>
    <row r="43474" spans="46:47">
      <c r="AT43474" s="690"/>
      <c r="AU43474" s="690"/>
    </row>
    <row r="43475" spans="46:47">
      <c r="AT43475" s="690"/>
      <c r="AU43475" s="690"/>
    </row>
    <row r="43476" spans="46:47">
      <c r="AT43476" s="690"/>
      <c r="AU43476" s="690"/>
    </row>
    <row r="43477" spans="46:47">
      <c r="AT43477" s="690"/>
      <c r="AU43477" s="690"/>
    </row>
    <row r="43478" spans="46:47">
      <c r="AT43478" s="690"/>
      <c r="AU43478" s="690"/>
    </row>
    <row r="43479" spans="46:47">
      <c r="AT43479" s="690"/>
      <c r="AU43479" s="690"/>
    </row>
    <row r="43480" spans="46:47">
      <c r="AT43480" s="690"/>
      <c r="AU43480" s="690"/>
    </row>
    <row r="43481" spans="46:47">
      <c r="AT43481" s="690"/>
      <c r="AU43481" s="690"/>
    </row>
    <row r="43482" spans="46:47">
      <c r="AT43482" s="690"/>
      <c r="AU43482" s="690"/>
    </row>
    <row r="43483" spans="46:47">
      <c r="AT43483" s="690"/>
      <c r="AU43483" s="690"/>
    </row>
    <row r="43484" spans="46:47">
      <c r="AT43484" s="690"/>
      <c r="AU43484" s="690"/>
    </row>
    <row r="43485" spans="46:47">
      <c r="AT43485" s="690"/>
      <c r="AU43485" s="690"/>
    </row>
    <row r="43486" spans="46:47">
      <c r="AT43486" s="690"/>
      <c r="AU43486" s="690"/>
    </row>
    <row r="43487" spans="46:47">
      <c r="AT43487" s="690"/>
      <c r="AU43487" s="690"/>
    </row>
    <row r="43488" spans="46:47">
      <c r="AT43488" s="690"/>
      <c r="AU43488" s="690"/>
    </row>
    <row r="43489" spans="46:47">
      <c r="AT43489" s="690"/>
      <c r="AU43489" s="690"/>
    </row>
    <row r="43490" spans="46:47">
      <c r="AT43490" s="690"/>
      <c r="AU43490" s="690"/>
    </row>
    <row r="43491" spans="46:47">
      <c r="AT43491" s="690"/>
      <c r="AU43491" s="690"/>
    </row>
    <row r="43492" spans="46:47">
      <c r="AT43492" s="690"/>
      <c r="AU43492" s="690"/>
    </row>
    <row r="43493" spans="46:47">
      <c r="AT43493" s="690"/>
      <c r="AU43493" s="690"/>
    </row>
    <row r="43494" spans="46:47">
      <c r="AT43494" s="690"/>
      <c r="AU43494" s="690"/>
    </row>
    <row r="43495" spans="46:47">
      <c r="AT43495" s="690"/>
      <c r="AU43495" s="690"/>
    </row>
    <row r="43496" spans="46:47">
      <c r="AT43496" s="690"/>
      <c r="AU43496" s="690"/>
    </row>
    <row r="43497" spans="46:47">
      <c r="AT43497" s="690"/>
      <c r="AU43497" s="690"/>
    </row>
    <row r="43498" spans="46:47">
      <c r="AT43498" s="690"/>
      <c r="AU43498" s="690"/>
    </row>
    <row r="43499" spans="46:47">
      <c r="AT43499" s="690"/>
      <c r="AU43499" s="690"/>
    </row>
    <row r="43500" spans="46:47">
      <c r="AT43500" s="690"/>
      <c r="AU43500" s="690"/>
    </row>
    <row r="43501" spans="46:47">
      <c r="AT43501" s="690"/>
      <c r="AU43501" s="690"/>
    </row>
    <row r="43502" spans="46:47">
      <c r="AT43502" s="690"/>
      <c r="AU43502" s="690"/>
    </row>
    <row r="43503" spans="46:47">
      <c r="AT43503" s="690"/>
      <c r="AU43503" s="690"/>
    </row>
    <row r="43504" spans="46:47">
      <c r="AT43504" s="690"/>
      <c r="AU43504" s="690"/>
    </row>
    <row r="43505" spans="46:47">
      <c r="AT43505" s="690"/>
      <c r="AU43505" s="690"/>
    </row>
    <row r="43506" spans="46:47">
      <c r="AT43506" s="690"/>
      <c r="AU43506" s="690"/>
    </row>
    <row r="43507" spans="46:47">
      <c r="AT43507" s="690"/>
      <c r="AU43507" s="690"/>
    </row>
    <row r="43508" spans="46:47">
      <c r="AT43508" s="690"/>
      <c r="AU43508" s="690"/>
    </row>
    <row r="43509" spans="46:47">
      <c r="AT43509" s="690"/>
      <c r="AU43509" s="690"/>
    </row>
    <row r="43510" spans="46:47">
      <c r="AT43510" s="690"/>
      <c r="AU43510" s="690"/>
    </row>
    <row r="43511" spans="46:47">
      <c r="AT43511" s="690"/>
      <c r="AU43511" s="690"/>
    </row>
    <row r="43512" spans="46:47">
      <c r="AT43512" s="690"/>
      <c r="AU43512" s="690"/>
    </row>
    <row r="43513" spans="46:47">
      <c r="AT43513" s="690"/>
      <c r="AU43513" s="690"/>
    </row>
    <row r="43514" spans="46:47">
      <c r="AT43514" s="690"/>
      <c r="AU43514" s="690"/>
    </row>
    <row r="43515" spans="46:47">
      <c r="AT43515" s="690"/>
      <c r="AU43515" s="690"/>
    </row>
    <row r="43516" spans="46:47">
      <c r="AT43516" s="690"/>
      <c r="AU43516" s="690"/>
    </row>
    <row r="43517" spans="46:47">
      <c r="AT43517" s="690"/>
      <c r="AU43517" s="690"/>
    </row>
    <row r="43518" spans="46:47">
      <c r="AT43518" s="690"/>
      <c r="AU43518" s="690"/>
    </row>
    <row r="43519" spans="46:47">
      <c r="AT43519" s="690"/>
      <c r="AU43519" s="690"/>
    </row>
    <row r="43520" spans="46:47">
      <c r="AT43520" s="690"/>
      <c r="AU43520" s="690"/>
    </row>
    <row r="43521" spans="46:47">
      <c r="AT43521" s="690"/>
      <c r="AU43521" s="690"/>
    </row>
    <row r="43522" spans="46:47">
      <c r="AT43522" s="690"/>
      <c r="AU43522" s="690"/>
    </row>
    <row r="43523" spans="46:47">
      <c r="AT43523" s="690"/>
      <c r="AU43523" s="690"/>
    </row>
    <row r="43524" spans="46:47">
      <c r="AT43524" s="690"/>
      <c r="AU43524" s="690"/>
    </row>
    <row r="43525" spans="46:47">
      <c r="AT43525" s="690"/>
      <c r="AU43525" s="690"/>
    </row>
    <row r="43526" spans="46:47">
      <c r="AT43526" s="690"/>
      <c r="AU43526" s="690"/>
    </row>
    <row r="43527" spans="46:47">
      <c r="AT43527" s="690"/>
      <c r="AU43527" s="690"/>
    </row>
    <row r="43528" spans="46:47">
      <c r="AT43528" s="690"/>
      <c r="AU43528" s="690"/>
    </row>
    <row r="43529" spans="46:47">
      <c r="AT43529" s="690"/>
      <c r="AU43529" s="690"/>
    </row>
    <row r="43530" spans="46:47">
      <c r="AT43530" s="690"/>
      <c r="AU43530" s="690"/>
    </row>
    <row r="43531" spans="46:47">
      <c r="AT43531" s="690"/>
      <c r="AU43531" s="690"/>
    </row>
    <row r="43532" spans="46:47">
      <c r="AT43532" s="690"/>
      <c r="AU43532" s="690"/>
    </row>
    <row r="43533" spans="46:47">
      <c r="AT43533" s="690"/>
      <c r="AU43533" s="690"/>
    </row>
    <row r="43534" spans="46:47">
      <c r="AT43534" s="690"/>
      <c r="AU43534" s="690"/>
    </row>
    <row r="43535" spans="46:47">
      <c r="AT43535" s="690"/>
      <c r="AU43535" s="690"/>
    </row>
    <row r="43536" spans="46:47">
      <c r="AT43536" s="690"/>
      <c r="AU43536" s="690"/>
    </row>
    <row r="43537" spans="46:47">
      <c r="AT43537" s="690"/>
      <c r="AU43537" s="690"/>
    </row>
    <row r="43538" spans="46:47">
      <c r="AT43538" s="690"/>
      <c r="AU43538" s="690"/>
    </row>
    <row r="43539" spans="46:47">
      <c r="AT43539" s="690"/>
      <c r="AU43539" s="690"/>
    </row>
    <row r="43540" spans="46:47">
      <c r="AT43540" s="690"/>
      <c r="AU43540" s="690"/>
    </row>
    <row r="43541" spans="46:47">
      <c r="AT43541" s="690"/>
      <c r="AU43541" s="690"/>
    </row>
    <row r="43542" spans="46:47">
      <c r="AT43542" s="690"/>
      <c r="AU43542" s="690"/>
    </row>
    <row r="43543" spans="46:47">
      <c r="AT43543" s="690"/>
      <c r="AU43543" s="690"/>
    </row>
    <row r="43544" spans="46:47">
      <c r="AT43544" s="690"/>
      <c r="AU43544" s="690"/>
    </row>
    <row r="43545" spans="46:47">
      <c r="AT43545" s="690"/>
      <c r="AU43545" s="690"/>
    </row>
    <row r="43546" spans="46:47">
      <c r="AT43546" s="690"/>
      <c r="AU43546" s="690"/>
    </row>
    <row r="43547" spans="46:47">
      <c r="AT43547" s="690"/>
      <c r="AU43547" s="690"/>
    </row>
    <row r="43548" spans="46:47">
      <c r="AT43548" s="690"/>
      <c r="AU43548" s="690"/>
    </row>
    <row r="43549" spans="46:47">
      <c r="AT43549" s="690"/>
      <c r="AU43549" s="690"/>
    </row>
    <row r="43550" spans="46:47">
      <c r="AT43550" s="690"/>
      <c r="AU43550" s="690"/>
    </row>
    <row r="43551" spans="46:47">
      <c r="AT43551" s="690"/>
      <c r="AU43551" s="690"/>
    </row>
    <row r="43552" spans="46:47">
      <c r="AT43552" s="690"/>
      <c r="AU43552" s="690"/>
    </row>
    <row r="43553" spans="46:47">
      <c r="AT43553" s="690"/>
      <c r="AU43553" s="690"/>
    </row>
    <row r="43554" spans="46:47">
      <c r="AT43554" s="690"/>
      <c r="AU43554" s="690"/>
    </row>
    <row r="43555" spans="46:47">
      <c r="AT43555" s="690"/>
      <c r="AU43555" s="690"/>
    </row>
    <row r="43556" spans="46:47">
      <c r="AT43556" s="690"/>
      <c r="AU43556" s="690"/>
    </row>
    <row r="43557" spans="46:47">
      <c r="AT43557" s="690"/>
      <c r="AU43557" s="690"/>
    </row>
    <row r="43558" spans="46:47">
      <c r="AT43558" s="690"/>
      <c r="AU43558" s="690"/>
    </row>
    <row r="43559" spans="46:47">
      <c r="AT43559" s="690"/>
      <c r="AU43559" s="690"/>
    </row>
    <row r="43560" spans="46:47">
      <c r="AT43560" s="690"/>
      <c r="AU43560" s="690"/>
    </row>
    <row r="43561" spans="46:47">
      <c r="AT43561" s="690"/>
      <c r="AU43561" s="690"/>
    </row>
    <row r="43562" spans="46:47">
      <c r="AT43562" s="690"/>
      <c r="AU43562" s="690"/>
    </row>
    <row r="43563" spans="46:47">
      <c r="AT43563" s="690"/>
      <c r="AU43563" s="690"/>
    </row>
    <row r="43564" spans="46:47">
      <c r="AT43564" s="690"/>
      <c r="AU43564" s="690"/>
    </row>
    <row r="43565" spans="46:47">
      <c r="AT43565" s="690"/>
      <c r="AU43565" s="690"/>
    </row>
    <row r="43566" spans="46:47">
      <c r="AT43566" s="690"/>
      <c r="AU43566" s="690"/>
    </row>
    <row r="43567" spans="46:47">
      <c r="AT43567" s="690"/>
      <c r="AU43567" s="690"/>
    </row>
    <row r="43568" spans="46:47">
      <c r="AT43568" s="690"/>
      <c r="AU43568" s="690"/>
    </row>
    <row r="43569" spans="46:47">
      <c r="AT43569" s="690"/>
      <c r="AU43569" s="690"/>
    </row>
    <row r="43570" spans="46:47">
      <c r="AT43570" s="690"/>
      <c r="AU43570" s="690"/>
    </row>
    <row r="43571" spans="46:47">
      <c r="AT43571" s="690"/>
      <c r="AU43571" s="690"/>
    </row>
    <row r="43572" spans="46:47">
      <c r="AT43572" s="690"/>
      <c r="AU43572" s="690"/>
    </row>
    <row r="43573" spans="46:47">
      <c r="AT43573" s="690"/>
      <c r="AU43573" s="690"/>
    </row>
    <row r="43574" spans="46:47">
      <c r="AT43574" s="690"/>
      <c r="AU43574" s="690"/>
    </row>
    <row r="43575" spans="46:47">
      <c r="AT43575" s="690"/>
      <c r="AU43575" s="690"/>
    </row>
    <row r="43576" spans="46:47">
      <c r="AT43576" s="690"/>
      <c r="AU43576" s="690"/>
    </row>
    <row r="43577" spans="46:47">
      <c r="AT43577" s="690"/>
      <c r="AU43577" s="690"/>
    </row>
    <row r="43578" spans="46:47">
      <c r="AT43578" s="690"/>
      <c r="AU43578" s="690"/>
    </row>
    <row r="43579" spans="46:47">
      <c r="AT43579" s="690"/>
      <c r="AU43579" s="690"/>
    </row>
    <row r="43580" spans="46:47">
      <c r="AT43580" s="690"/>
      <c r="AU43580" s="690"/>
    </row>
    <row r="43581" spans="46:47">
      <c r="AT43581" s="690"/>
      <c r="AU43581" s="690"/>
    </row>
    <row r="43582" spans="46:47">
      <c r="AT43582" s="690"/>
      <c r="AU43582" s="690"/>
    </row>
    <row r="43583" spans="46:47">
      <c r="AT43583" s="690"/>
      <c r="AU43583" s="690"/>
    </row>
    <row r="43584" spans="46:47">
      <c r="AT43584" s="690"/>
      <c r="AU43584" s="690"/>
    </row>
    <row r="43585" spans="46:47">
      <c r="AT43585" s="690"/>
      <c r="AU43585" s="690"/>
    </row>
    <row r="43586" spans="46:47">
      <c r="AT43586" s="690"/>
      <c r="AU43586" s="690"/>
    </row>
    <row r="43587" spans="46:47">
      <c r="AT43587" s="690"/>
      <c r="AU43587" s="690"/>
    </row>
    <row r="43588" spans="46:47">
      <c r="AT43588" s="690"/>
      <c r="AU43588" s="690"/>
    </row>
    <row r="43589" spans="46:47">
      <c r="AT43589" s="690"/>
      <c r="AU43589" s="690"/>
    </row>
    <row r="43590" spans="46:47">
      <c r="AT43590" s="690"/>
      <c r="AU43590" s="690"/>
    </row>
    <row r="43591" spans="46:47">
      <c r="AT43591" s="690"/>
      <c r="AU43591" s="690"/>
    </row>
    <row r="43592" spans="46:47">
      <c r="AT43592" s="690"/>
      <c r="AU43592" s="690"/>
    </row>
    <row r="43593" spans="46:47">
      <c r="AT43593" s="690"/>
      <c r="AU43593" s="690"/>
    </row>
    <row r="43594" spans="46:47">
      <c r="AT43594" s="690"/>
      <c r="AU43594" s="690"/>
    </row>
    <row r="43595" spans="46:47">
      <c r="AT43595" s="690"/>
      <c r="AU43595" s="690"/>
    </row>
    <row r="43596" spans="46:47">
      <c r="AT43596" s="690"/>
      <c r="AU43596" s="690"/>
    </row>
    <row r="43597" spans="46:47">
      <c r="AT43597" s="690"/>
      <c r="AU43597" s="690"/>
    </row>
    <row r="43598" spans="46:47">
      <c r="AT43598" s="690"/>
      <c r="AU43598" s="690"/>
    </row>
    <row r="43599" spans="46:47">
      <c r="AT43599" s="690"/>
      <c r="AU43599" s="690"/>
    </row>
    <row r="43600" spans="46:47">
      <c r="AT43600" s="690"/>
      <c r="AU43600" s="690"/>
    </row>
    <row r="43601" spans="46:47">
      <c r="AT43601" s="690"/>
      <c r="AU43601" s="690"/>
    </row>
    <row r="43602" spans="46:47">
      <c r="AT43602" s="690"/>
      <c r="AU43602" s="690"/>
    </row>
    <row r="43603" spans="46:47">
      <c r="AT43603" s="690"/>
      <c r="AU43603" s="690"/>
    </row>
    <row r="43604" spans="46:47">
      <c r="AT43604" s="690"/>
      <c r="AU43604" s="690"/>
    </row>
    <row r="43605" spans="46:47">
      <c r="AT43605" s="690"/>
      <c r="AU43605" s="690"/>
    </row>
    <row r="43606" spans="46:47">
      <c r="AT43606" s="690"/>
      <c r="AU43606" s="690"/>
    </row>
    <row r="43607" spans="46:47">
      <c r="AT43607" s="690"/>
      <c r="AU43607" s="690"/>
    </row>
    <row r="43608" spans="46:47">
      <c r="AT43608" s="690"/>
      <c r="AU43608" s="690"/>
    </row>
    <row r="43609" spans="46:47">
      <c r="AT43609" s="690"/>
      <c r="AU43609" s="690"/>
    </row>
    <row r="43610" spans="46:47">
      <c r="AT43610" s="690"/>
      <c r="AU43610" s="690"/>
    </row>
    <row r="43611" spans="46:47">
      <c r="AT43611" s="690"/>
      <c r="AU43611" s="690"/>
    </row>
    <row r="43612" spans="46:47">
      <c r="AT43612" s="690"/>
      <c r="AU43612" s="690"/>
    </row>
    <row r="43613" spans="46:47">
      <c r="AT43613" s="690"/>
      <c r="AU43613" s="690"/>
    </row>
    <row r="43614" spans="46:47">
      <c r="AT43614" s="690"/>
      <c r="AU43614" s="690"/>
    </row>
    <row r="43615" spans="46:47">
      <c r="AT43615" s="690"/>
      <c r="AU43615" s="690"/>
    </row>
    <row r="43616" spans="46:47">
      <c r="AT43616" s="690"/>
      <c r="AU43616" s="690"/>
    </row>
    <row r="43617" spans="46:47">
      <c r="AT43617" s="690"/>
      <c r="AU43617" s="690"/>
    </row>
    <row r="43618" spans="46:47">
      <c r="AT43618" s="690"/>
      <c r="AU43618" s="690"/>
    </row>
    <row r="43619" spans="46:47">
      <c r="AT43619" s="690"/>
      <c r="AU43619" s="690"/>
    </row>
    <row r="43620" spans="46:47">
      <c r="AT43620" s="690"/>
      <c r="AU43620" s="690"/>
    </row>
    <row r="43621" spans="46:47">
      <c r="AT43621" s="690"/>
      <c r="AU43621" s="690"/>
    </row>
    <row r="43622" spans="46:47">
      <c r="AT43622" s="690"/>
      <c r="AU43622" s="690"/>
    </row>
    <row r="43623" spans="46:47">
      <c r="AT43623" s="690"/>
      <c r="AU43623" s="690"/>
    </row>
    <row r="43624" spans="46:47">
      <c r="AT43624" s="690"/>
      <c r="AU43624" s="690"/>
    </row>
    <row r="43625" spans="46:47">
      <c r="AT43625" s="690"/>
      <c r="AU43625" s="690"/>
    </row>
    <row r="43626" spans="46:47">
      <c r="AT43626" s="690"/>
      <c r="AU43626" s="690"/>
    </row>
    <row r="43627" spans="46:47">
      <c r="AT43627" s="690"/>
      <c r="AU43627" s="690"/>
    </row>
    <row r="43628" spans="46:47">
      <c r="AT43628" s="690"/>
      <c r="AU43628" s="690"/>
    </row>
    <row r="43629" spans="46:47">
      <c r="AT43629" s="690"/>
      <c r="AU43629" s="690"/>
    </row>
    <row r="43630" spans="46:47">
      <c r="AT43630" s="690"/>
      <c r="AU43630" s="690"/>
    </row>
    <row r="43631" spans="46:47">
      <c r="AT43631" s="690"/>
      <c r="AU43631" s="690"/>
    </row>
    <row r="43632" spans="46:47">
      <c r="AT43632" s="690"/>
      <c r="AU43632" s="690"/>
    </row>
    <row r="43633" spans="46:47">
      <c r="AT43633" s="690"/>
      <c r="AU43633" s="690"/>
    </row>
    <row r="43634" spans="46:47">
      <c r="AT43634" s="690"/>
      <c r="AU43634" s="690"/>
    </row>
    <row r="43635" spans="46:47">
      <c r="AT43635" s="690"/>
      <c r="AU43635" s="690"/>
    </row>
    <row r="43636" spans="46:47">
      <c r="AT43636" s="690"/>
      <c r="AU43636" s="690"/>
    </row>
    <row r="43637" spans="46:47">
      <c r="AT43637" s="690"/>
      <c r="AU43637" s="690"/>
    </row>
    <row r="43638" spans="46:47">
      <c r="AT43638" s="690"/>
      <c r="AU43638" s="690"/>
    </row>
    <row r="43639" spans="46:47">
      <c r="AT43639" s="690"/>
      <c r="AU43639" s="690"/>
    </row>
    <row r="43640" spans="46:47">
      <c r="AT43640" s="690"/>
      <c r="AU43640" s="690"/>
    </row>
    <row r="43641" spans="46:47">
      <c r="AT43641" s="690"/>
      <c r="AU43641" s="690"/>
    </row>
    <row r="43642" spans="46:47">
      <c r="AT43642" s="690"/>
      <c r="AU43642" s="690"/>
    </row>
    <row r="43643" spans="46:47">
      <c r="AT43643" s="690"/>
      <c r="AU43643" s="690"/>
    </row>
    <row r="43644" spans="46:47">
      <c r="AT43644" s="690"/>
      <c r="AU43644" s="690"/>
    </row>
    <row r="43645" spans="46:47">
      <c r="AT43645" s="690"/>
      <c r="AU43645" s="690"/>
    </row>
    <row r="43646" spans="46:47">
      <c r="AT43646" s="690"/>
      <c r="AU43646" s="690"/>
    </row>
    <row r="43647" spans="46:47">
      <c r="AT43647" s="690"/>
      <c r="AU43647" s="690"/>
    </row>
    <row r="43648" spans="46:47">
      <c r="AT43648" s="690"/>
      <c r="AU43648" s="690"/>
    </row>
    <row r="43649" spans="46:47">
      <c r="AT43649" s="690"/>
      <c r="AU43649" s="690"/>
    </row>
    <row r="43650" spans="46:47">
      <c r="AT43650" s="690"/>
      <c r="AU43650" s="690"/>
    </row>
    <row r="43651" spans="46:47">
      <c r="AT43651" s="690"/>
      <c r="AU43651" s="690"/>
    </row>
    <row r="43652" spans="46:47">
      <c r="AT43652" s="690"/>
      <c r="AU43652" s="690"/>
    </row>
    <row r="43653" spans="46:47">
      <c r="AT43653" s="690"/>
      <c r="AU43653" s="690"/>
    </row>
    <row r="43654" spans="46:47">
      <c r="AT43654" s="690"/>
      <c r="AU43654" s="690"/>
    </row>
    <row r="43655" spans="46:47">
      <c r="AT43655" s="690"/>
      <c r="AU43655" s="690"/>
    </row>
    <row r="43656" spans="46:47">
      <c r="AT43656" s="690"/>
      <c r="AU43656" s="690"/>
    </row>
    <row r="43657" spans="46:47">
      <c r="AT43657" s="690"/>
      <c r="AU43657" s="690"/>
    </row>
    <row r="43658" spans="46:47">
      <c r="AT43658" s="690"/>
      <c r="AU43658" s="690"/>
    </row>
    <row r="43659" spans="46:47">
      <c r="AT43659" s="690"/>
      <c r="AU43659" s="690"/>
    </row>
    <row r="43660" spans="46:47">
      <c r="AT43660" s="690"/>
      <c r="AU43660" s="690"/>
    </row>
    <row r="43661" spans="46:47">
      <c r="AT43661" s="690"/>
      <c r="AU43661" s="690"/>
    </row>
    <row r="43662" spans="46:47">
      <c r="AT43662" s="690"/>
      <c r="AU43662" s="690"/>
    </row>
    <row r="43663" spans="46:47">
      <c r="AT43663" s="690"/>
      <c r="AU43663" s="690"/>
    </row>
    <row r="43664" spans="46:47">
      <c r="AT43664" s="690"/>
      <c r="AU43664" s="690"/>
    </row>
    <row r="43665" spans="46:47">
      <c r="AT43665" s="690"/>
      <c r="AU43665" s="690"/>
    </row>
    <row r="43666" spans="46:47">
      <c r="AT43666" s="690"/>
      <c r="AU43666" s="690"/>
    </row>
    <row r="43667" spans="46:47">
      <c r="AT43667" s="690"/>
      <c r="AU43667" s="690"/>
    </row>
    <row r="43668" spans="46:47">
      <c r="AT43668" s="690"/>
      <c r="AU43668" s="690"/>
    </row>
    <row r="43669" spans="46:47">
      <c r="AT43669" s="690"/>
      <c r="AU43669" s="690"/>
    </row>
    <row r="43670" spans="46:47">
      <c r="AT43670" s="690"/>
      <c r="AU43670" s="690"/>
    </row>
    <row r="43671" spans="46:47">
      <c r="AT43671" s="690"/>
      <c r="AU43671" s="690"/>
    </row>
    <row r="43672" spans="46:47">
      <c r="AT43672" s="690"/>
      <c r="AU43672" s="690"/>
    </row>
    <row r="43673" spans="46:47">
      <c r="AT43673" s="690"/>
      <c r="AU43673" s="690"/>
    </row>
    <row r="43674" spans="46:47">
      <c r="AT43674" s="690"/>
      <c r="AU43674" s="690"/>
    </row>
    <row r="43675" spans="46:47">
      <c r="AT43675" s="690"/>
      <c r="AU43675" s="690"/>
    </row>
    <row r="43676" spans="46:47">
      <c r="AT43676" s="690"/>
      <c r="AU43676" s="690"/>
    </row>
    <row r="43677" spans="46:47">
      <c r="AT43677" s="690"/>
      <c r="AU43677" s="690"/>
    </row>
    <row r="43678" spans="46:47">
      <c r="AT43678" s="690"/>
      <c r="AU43678" s="690"/>
    </row>
    <row r="43679" spans="46:47">
      <c r="AT43679" s="690"/>
      <c r="AU43679" s="690"/>
    </row>
    <row r="43680" spans="46:47">
      <c r="AT43680" s="690"/>
      <c r="AU43680" s="690"/>
    </row>
    <row r="43681" spans="46:47">
      <c r="AT43681" s="690"/>
      <c r="AU43681" s="690"/>
    </row>
    <row r="43682" spans="46:47">
      <c r="AT43682" s="690"/>
      <c r="AU43682" s="690"/>
    </row>
    <row r="43683" spans="46:47">
      <c r="AT43683" s="690"/>
      <c r="AU43683" s="690"/>
    </row>
    <row r="43684" spans="46:47">
      <c r="AT43684" s="690"/>
      <c r="AU43684" s="690"/>
    </row>
    <row r="43685" spans="46:47">
      <c r="AT43685" s="690"/>
      <c r="AU43685" s="690"/>
    </row>
    <row r="43686" spans="46:47">
      <c r="AT43686" s="690"/>
      <c r="AU43686" s="690"/>
    </row>
    <row r="43687" spans="46:47">
      <c r="AT43687" s="690"/>
      <c r="AU43687" s="690"/>
    </row>
    <row r="43688" spans="46:47">
      <c r="AT43688" s="690"/>
      <c r="AU43688" s="690"/>
    </row>
    <row r="43689" spans="46:47">
      <c r="AT43689" s="690"/>
      <c r="AU43689" s="690"/>
    </row>
    <row r="43690" spans="46:47">
      <c r="AT43690" s="690"/>
      <c r="AU43690" s="690"/>
    </row>
    <row r="43691" spans="46:47">
      <c r="AT43691" s="690"/>
      <c r="AU43691" s="690"/>
    </row>
    <row r="43692" spans="46:47">
      <c r="AT43692" s="690"/>
      <c r="AU43692" s="690"/>
    </row>
    <row r="43693" spans="46:47">
      <c r="AT43693" s="690"/>
      <c r="AU43693" s="690"/>
    </row>
    <row r="43694" spans="46:47">
      <c r="AT43694" s="690"/>
      <c r="AU43694" s="690"/>
    </row>
    <row r="43695" spans="46:47">
      <c r="AT43695" s="690"/>
      <c r="AU43695" s="690"/>
    </row>
    <row r="43696" spans="46:47">
      <c r="AT43696" s="690"/>
      <c r="AU43696" s="690"/>
    </row>
    <row r="43697" spans="46:47">
      <c r="AT43697" s="690"/>
      <c r="AU43697" s="690"/>
    </row>
    <row r="43698" spans="46:47">
      <c r="AT43698" s="690"/>
      <c r="AU43698" s="690"/>
    </row>
    <row r="43699" spans="46:47">
      <c r="AT43699" s="690"/>
      <c r="AU43699" s="690"/>
    </row>
    <row r="43700" spans="46:47">
      <c r="AT43700" s="690"/>
      <c r="AU43700" s="690"/>
    </row>
    <row r="43701" spans="46:47">
      <c r="AT43701" s="690"/>
      <c r="AU43701" s="690"/>
    </row>
    <row r="43702" spans="46:47">
      <c r="AT43702" s="690"/>
      <c r="AU43702" s="690"/>
    </row>
    <row r="43703" spans="46:47">
      <c r="AT43703" s="690"/>
      <c r="AU43703" s="690"/>
    </row>
    <row r="43704" spans="46:47">
      <c r="AT43704" s="690"/>
      <c r="AU43704" s="690"/>
    </row>
    <row r="43705" spans="46:47">
      <c r="AT43705" s="690"/>
      <c r="AU43705" s="690"/>
    </row>
    <row r="43706" spans="46:47">
      <c r="AT43706" s="690"/>
      <c r="AU43706" s="690"/>
    </row>
    <row r="43707" spans="46:47">
      <c r="AT43707" s="690"/>
      <c r="AU43707" s="690"/>
    </row>
    <row r="43708" spans="46:47">
      <c r="AT43708" s="690"/>
      <c r="AU43708" s="690"/>
    </row>
    <row r="43709" spans="46:47">
      <c r="AT43709" s="690"/>
      <c r="AU43709" s="690"/>
    </row>
    <row r="43710" spans="46:47">
      <c r="AT43710" s="690"/>
      <c r="AU43710" s="690"/>
    </row>
    <row r="43711" spans="46:47">
      <c r="AT43711" s="690"/>
      <c r="AU43711" s="690"/>
    </row>
    <row r="43712" spans="46:47">
      <c r="AT43712" s="690"/>
      <c r="AU43712" s="690"/>
    </row>
    <row r="43713" spans="46:47">
      <c r="AT43713" s="690"/>
      <c r="AU43713" s="690"/>
    </row>
    <row r="43714" spans="46:47">
      <c r="AT43714" s="690"/>
      <c r="AU43714" s="690"/>
    </row>
    <row r="43715" spans="46:47">
      <c r="AT43715" s="690"/>
      <c r="AU43715" s="690"/>
    </row>
    <row r="43716" spans="46:47">
      <c r="AT43716" s="690"/>
      <c r="AU43716" s="690"/>
    </row>
    <row r="43717" spans="46:47">
      <c r="AT43717" s="690"/>
      <c r="AU43717" s="690"/>
    </row>
    <row r="43718" spans="46:47">
      <c r="AT43718" s="690"/>
      <c r="AU43718" s="690"/>
    </row>
    <row r="43719" spans="46:47">
      <c r="AT43719" s="690"/>
      <c r="AU43719" s="690"/>
    </row>
    <row r="43720" spans="46:47">
      <c r="AT43720" s="690"/>
      <c r="AU43720" s="690"/>
    </row>
    <row r="43721" spans="46:47">
      <c r="AT43721" s="690"/>
      <c r="AU43721" s="690"/>
    </row>
    <row r="43722" spans="46:47">
      <c r="AT43722" s="690"/>
      <c r="AU43722" s="690"/>
    </row>
    <row r="43723" spans="46:47">
      <c r="AT43723" s="690"/>
      <c r="AU43723" s="690"/>
    </row>
    <row r="43724" spans="46:47">
      <c r="AT43724" s="690"/>
      <c r="AU43724" s="690"/>
    </row>
    <row r="43725" spans="46:47">
      <c r="AT43725" s="690"/>
      <c r="AU43725" s="690"/>
    </row>
    <row r="43726" spans="46:47">
      <c r="AT43726" s="690"/>
      <c r="AU43726" s="690"/>
    </row>
    <row r="43727" spans="46:47">
      <c r="AT43727" s="690"/>
      <c r="AU43727" s="690"/>
    </row>
    <row r="43728" spans="46:47">
      <c r="AT43728" s="690"/>
      <c r="AU43728" s="690"/>
    </row>
    <row r="43729" spans="46:47">
      <c r="AT43729" s="690"/>
      <c r="AU43729" s="690"/>
    </row>
    <row r="43730" spans="46:47">
      <c r="AT43730" s="690"/>
      <c r="AU43730" s="690"/>
    </row>
    <row r="43731" spans="46:47">
      <c r="AT43731" s="690"/>
      <c r="AU43731" s="690"/>
    </row>
    <row r="43732" spans="46:47">
      <c r="AT43732" s="690"/>
      <c r="AU43732" s="690"/>
    </row>
    <row r="43733" spans="46:47">
      <c r="AT43733" s="690"/>
      <c r="AU43733" s="690"/>
    </row>
    <row r="43734" spans="46:47">
      <c r="AT43734" s="690"/>
      <c r="AU43734" s="690"/>
    </row>
    <row r="43735" spans="46:47">
      <c r="AT43735" s="690"/>
      <c r="AU43735" s="690"/>
    </row>
    <row r="43736" spans="46:47">
      <c r="AT43736" s="690"/>
      <c r="AU43736" s="690"/>
    </row>
    <row r="43737" spans="46:47">
      <c r="AT43737" s="690"/>
      <c r="AU43737" s="690"/>
    </row>
    <row r="43738" spans="46:47">
      <c r="AT43738" s="690"/>
      <c r="AU43738" s="690"/>
    </row>
    <row r="43739" spans="46:47">
      <c r="AT43739" s="690"/>
      <c r="AU43739" s="690"/>
    </row>
    <row r="43740" spans="46:47">
      <c r="AT43740" s="690"/>
      <c r="AU43740" s="690"/>
    </row>
    <row r="43741" spans="46:47">
      <c r="AT43741" s="690"/>
      <c r="AU43741" s="690"/>
    </row>
    <row r="43742" spans="46:47">
      <c r="AT43742" s="690"/>
      <c r="AU43742" s="690"/>
    </row>
    <row r="43743" spans="46:47">
      <c r="AT43743" s="690"/>
      <c r="AU43743" s="690"/>
    </row>
    <row r="43744" spans="46:47">
      <c r="AT43744" s="690"/>
      <c r="AU43744" s="690"/>
    </row>
    <row r="43745" spans="46:47">
      <c r="AT43745" s="690"/>
      <c r="AU43745" s="690"/>
    </row>
    <row r="43746" spans="46:47">
      <c r="AT43746" s="690"/>
      <c r="AU43746" s="690"/>
    </row>
    <row r="43747" spans="46:47">
      <c r="AT43747" s="690"/>
      <c r="AU43747" s="690"/>
    </row>
    <row r="43748" spans="46:47">
      <c r="AT43748" s="690"/>
      <c r="AU43748" s="690"/>
    </row>
    <row r="43749" spans="46:47">
      <c r="AT43749" s="690"/>
      <c r="AU43749" s="690"/>
    </row>
    <row r="43750" spans="46:47">
      <c r="AT43750" s="690"/>
      <c r="AU43750" s="690"/>
    </row>
    <row r="43751" spans="46:47">
      <c r="AT43751" s="690"/>
      <c r="AU43751" s="690"/>
    </row>
    <row r="43752" spans="46:47">
      <c r="AT43752" s="690"/>
      <c r="AU43752" s="690"/>
    </row>
    <row r="43753" spans="46:47">
      <c r="AT43753" s="690"/>
      <c r="AU43753" s="690"/>
    </row>
    <row r="43754" spans="46:47">
      <c r="AT43754" s="690"/>
      <c r="AU43754" s="690"/>
    </row>
    <row r="43755" spans="46:47">
      <c r="AT43755" s="690"/>
      <c r="AU43755" s="690"/>
    </row>
    <row r="43756" spans="46:47">
      <c r="AT43756" s="690"/>
      <c r="AU43756" s="690"/>
    </row>
    <row r="43757" spans="46:47">
      <c r="AT43757" s="690"/>
      <c r="AU43757" s="690"/>
    </row>
    <row r="43758" spans="46:47">
      <c r="AT43758" s="690"/>
      <c r="AU43758" s="690"/>
    </row>
    <row r="43759" spans="46:47">
      <c r="AT43759" s="690"/>
      <c r="AU43759" s="690"/>
    </row>
    <row r="43760" spans="46:47">
      <c r="AT43760" s="690"/>
      <c r="AU43760" s="690"/>
    </row>
    <row r="43761" spans="46:47">
      <c r="AT43761" s="690"/>
      <c r="AU43761" s="690"/>
    </row>
    <row r="43762" spans="46:47">
      <c r="AT43762" s="690"/>
      <c r="AU43762" s="690"/>
    </row>
    <row r="43763" spans="46:47">
      <c r="AT43763" s="690"/>
      <c r="AU43763" s="690"/>
    </row>
    <row r="43764" spans="46:47">
      <c r="AT43764" s="690"/>
      <c r="AU43764" s="690"/>
    </row>
    <row r="43765" spans="46:47">
      <c r="AT43765" s="690"/>
      <c r="AU43765" s="690"/>
    </row>
    <row r="43766" spans="46:47">
      <c r="AT43766" s="690"/>
      <c r="AU43766" s="690"/>
    </row>
    <row r="43767" spans="46:47">
      <c r="AT43767" s="690"/>
      <c r="AU43767" s="690"/>
    </row>
    <row r="43768" spans="46:47">
      <c r="AT43768" s="690"/>
      <c r="AU43768" s="690"/>
    </row>
    <row r="43769" spans="46:47">
      <c r="AT43769" s="690"/>
      <c r="AU43769" s="690"/>
    </row>
    <row r="43770" spans="46:47">
      <c r="AT43770" s="690"/>
      <c r="AU43770" s="690"/>
    </row>
    <row r="43771" spans="46:47">
      <c r="AT43771" s="690"/>
      <c r="AU43771" s="690"/>
    </row>
    <row r="43772" spans="46:47">
      <c r="AT43772" s="690"/>
      <c r="AU43772" s="690"/>
    </row>
    <row r="43773" spans="46:47">
      <c r="AT43773" s="690"/>
      <c r="AU43773" s="690"/>
    </row>
    <row r="43774" spans="46:47">
      <c r="AT43774" s="690"/>
      <c r="AU43774" s="690"/>
    </row>
    <row r="43775" spans="46:47">
      <c r="AT43775" s="690"/>
      <c r="AU43775" s="690"/>
    </row>
    <row r="43776" spans="46:47">
      <c r="AT43776" s="690"/>
      <c r="AU43776" s="690"/>
    </row>
    <row r="43777" spans="46:47">
      <c r="AT43777" s="690"/>
      <c r="AU43777" s="690"/>
    </row>
    <row r="43778" spans="46:47">
      <c r="AT43778" s="690"/>
      <c r="AU43778" s="690"/>
    </row>
    <row r="43779" spans="46:47">
      <c r="AT43779" s="690"/>
      <c r="AU43779" s="690"/>
    </row>
    <row r="43780" spans="46:47">
      <c r="AT43780" s="690"/>
      <c r="AU43780" s="690"/>
    </row>
    <row r="43781" spans="46:47">
      <c r="AT43781" s="690"/>
      <c r="AU43781" s="690"/>
    </row>
    <row r="43782" spans="46:47">
      <c r="AT43782" s="690"/>
      <c r="AU43782" s="690"/>
    </row>
    <row r="43783" spans="46:47">
      <c r="AT43783" s="690"/>
      <c r="AU43783" s="690"/>
    </row>
    <row r="43784" spans="46:47">
      <c r="AT43784" s="690"/>
      <c r="AU43784" s="690"/>
    </row>
    <row r="43785" spans="46:47">
      <c r="AT43785" s="690"/>
      <c r="AU43785" s="690"/>
    </row>
    <row r="43786" spans="46:47">
      <c r="AT43786" s="690"/>
      <c r="AU43786" s="690"/>
    </row>
    <row r="43787" spans="46:47">
      <c r="AT43787" s="690"/>
      <c r="AU43787" s="690"/>
    </row>
    <row r="43788" spans="46:47">
      <c r="AT43788" s="690"/>
      <c r="AU43788" s="690"/>
    </row>
    <row r="43789" spans="46:47">
      <c r="AT43789" s="690"/>
      <c r="AU43789" s="690"/>
    </row>
    <row r="43790" spans="46:47">
      <c r="AT43790" s="690"/>
      <c r="AU43790" s="690"/>
    </row>
    <row r="43791" spans="46:47">
      <c r="AT43791" s="690"/>
      <c r="AU43791" s="690"/>
    </row>
    <row r="43792" spans="46:47">
      <c r="AT43792" s="690"/>
      <c r="AU43792" s="690"/>
    </row>
    <row r="43793" spans="46:47">
      <c r="AT43793" s="690"/>
      <c r="AU43793" s="690"/>
    </row>
    <row r="43794" spans="46:47">
      <c r="AT43794" s="690"/>
      <c r="AU43794" s="690"/>
    </row>
    <row r="43795" spans="46:47">
      <c r="AT43795" s="690"/>
      <c r="AU43795" s="690"/>
    </row>
    <row r="43796" spans="46:47">
      <c r="AT43796" s="690"/>
      <c r="AU43796" s="690"/>
    </row>
    <row r="43797" spans="46:47">
      <c r="AT43797" s="690"/>
      <c r="AU43797" s="690"/>
    </row>
    <row r="43798" spans="46:47">
      <c r="AT43798" s="690"/>
      <c r="AU43798" s="690"/>
    </row>
    <row r="43799" spans="46:47">
      <c r="AT43799" s="690"/>
      <c r="AU43799" s="690"/>
    </row>
    <row r="43800" spans="46:47">
      <c r="AT43800" s="690"/>
      <c r="AU43800" s="690"/>
    </row>
    <row r="43801" spans="46:47">
      <c r="AT43801" s="690"/>
      <c r="AU43801" s="690"/>
    </row>
    <row r="43802" spans="46:47">
      <c r="AT43802" s="690"/>
      <c r="AU43802" s="690"/>
    </row>
    <row r="43803" spans="46:47">
      <c r="AT43803" s="690"/>
      <c r="AU43803" s="690"/>
    </row>
    <row r="43804" spans="46:47">
      <c r="AT43804" s="690"/>
      <c r="AU43804" s="690"/>
    </row>
    <row r="43805" spans="46:47">
      <c r="AT43805" s="690"/>
      <c r="AU43805" s="690"/>
    </row>
    <row r="43806" spans="46:47">
      <c r="AT43806" s="690"/>
      <c r="AU43806" s="690"/>
    </row>
    <row r="43807" spans="46:47">
      <c r="AT43807" s="690"/>
      <c r="AU43807" s="690"/>
    </row>
    <row r="43808" spans="46:47">
      <c r="AT43808" s="690"/>
      <c r="AU43808" s="690"/>
    </row>
    <row r="43809" spans="46:47">
      <c r="AT43809" s="690"/>
      <c r="AU43809" s="690"/>
    </row>
    <row r="43810" spans="46:47">
      <c r="AT43810" s="690"/>
      <c r="AU43810" s="690"/>
    </row>
    <row r="43811" spans="46:47">
      <c r="AT43811" s="690"/>
      <c r="AU43811" s="690"/>
    </row>
    <row r="43812" spans="46:47">
      <c r="AT43812" s="690"/>
      <c r="AU43812" s="690"/>
    </row>
    <row r="43813" spans="46:47">
      <c r="AT43813" s="690"/>
      <c r="AU43813" s="690"/>
    </row>
    <row r="43814" spans="46:47">
      <c r="AT43814" s="690"/>
      <c r="AU43814" s="690"/>
    </row>
    <row r="43815" spans="46:47">
      <c r="AT43815" s="690"/>
      <c r="AU43815" s="690"/>
    </row>
    <row r="43816" spans="46:47">
      <c r="AT43816" s="690"/>
      <c r="AU43816" s="690"/>
    </row>
    <row r="43817" spans="46:47">
      <c r="AT43817" s="690"/>
      <c r="AU43817" s="690"/>
    </row>
    <row r="43818" spans="46:47">
      <c r="AT43818" s="690"/>
      <c r="AU43818" s="690"/>
    </row>
    <row r="43819" spans="46:47">
      <c r="AT43819" s="690"/>
      <c r="AU43819" s="690"/>
    </row>
    <row r="43820" spans="46:47">
      <c r="AT43820" s="690"/>
      <c r="AU43820" s="690"/>
    </row>
    <row r="43821" spans="46:47">
      <c r="AT43821" s="690"/>
      <c r="AU43821" s="690"/>
    </row>
    <row r="43822" spans="46:47">
      <c r="AT43822" s="690"/>
      <c r="AU43822" s="690"/>
    </row>
    <row r="43823" spans="46:47">
      <c r="AT43823" s="690"/>
      <c r="AU43823" s="690"/>
    </row>
    <row r="43824" spans="46:47">
      <c r="AT43824" s="690"/>
      <c r="AU43824" s="690"/>
    </row>
    <row r="43825" spans="46:47">
      <c r="AT43825" s="690"/>
      <c r="AU43825" s="690"/>
    </row>
    <row r="43826" spans="46:47">
      <c r="AT43826" s="690"/>
      <c r="AU43826" s="690"/>
    </row>
    <row r="43827" spans="46:47">
      <c r="AT43827" s="690"/>
      <c r="AU43827" s="690"/>
    </row>
    <row r="43828" spans="46:47">
      <c r="AT43828" s="690"/>
      <c r="AU43828" s="690"/>
    </row>
    <row r="43829" spans="46:47">
      <c r="AT43829" s="690"/>
      <c r="AU43829" s="690"/>
    </row>
    <row r="43830" spans="46:47">
      <c r="AT43830" s="690"/>
      <c r="AU43830" s="690"/>
    </row>
    <row r="43831" spans="46:47">
      <c r="AT43831" s="690"/>
      <c r="AU43831" s="690"/>
    </row>
    <row r="43832" spans="46:47">
      <c r="AT43832" s="690"/>
      <c r="AU43832" s="690"/>
    </row>
    <row r="43833" spans="46:47">
      <c r="AT43833" s="690"/>
      <c r="AU43833" s="690"/>
    </row>
    <row r="43834" spans="46:47">
      <c r="AT43834" s="690"/>
      <c r="AU43834" s="690"/>
    </row>
    <row r="43835" spans="46:47">
      <c r="AT43835" s="690"/>
      <c r="AU43835" s="690"/>
    </row>
    <row r="43836" spans="46:47">
      <c r="AT43836" s="690"/>
      <c r="AU43836" s="690"/>
    </row>
    <row r="43837" spans="46:47">
      <c r="AT43837" s="690"/>
      <c r="AU43837" s="690"/>
    </row>
    <row r="43838" spans="46:47">
      <c r="AT43838" s="690"/>
      <c r="AU43838" s="690"/>
    </row>
    <row r="43839" spans="46:47">
      <c r="AT43839" s="690"/>
      <c r="AU43839" s="690"/>
    </row>
    <row r="43840" spans="46:47">
      <c r="AT43840" s="690"/>
      <c r="AU43840" s="690"/>
    </row>
    <row r="43841" spans="46:47">
      <c r="AT43841" s="690"/>
      <c r="AU43841" s="690"/>
    </row>
    <row r="43842" spans="46:47">
      <c r="AT43842" s="690"/>
      <c r="AU43842" s="690"/>
    </row>
    <row r="43843" spans="46:47">
      <c r="AT43843" s="690"/>
      <c r="AU43843" s="690"/>
    </row>
    <row r="43844" spans="46:47">
      <c r="AT43844" s="690"/>
      <c r="AU43844" s="690"/>
    </row>
    <row r="43845" spans="46:47">
      <c r="AT43845" s="690"/>
      <c r="AU43845" s="690"/>
    </row>
    <row r="43846" spans="46:47">
      <c r="AT43846" s="690"/>
      <c r="AU43846" s="690"/>
    </row>
    <row r="43847" spans="46:47">
      <c r="AT43847" s="690"/>
      <c r="AU43847" s="690"/>
    </row>
    <row r="43848" spans="46:47">
      <c r="AT43848" s="690"/>
      <c r="AU43848" s="690"/>
    </row>
    <row r="43849" spans="46:47">
      <c r="AT43849" s="690"/>
      <c r="AU43849" s="690"/>
    </row>
    <row r="43850" spans="46:47">
      <c r="AT43850" s="690"/>
      <c r="AU43850" s="690"/>
    </row>
    <row r="43851" spans="46:47">
      <c r="AT43851" s="690"/>
      <c r="AU43851" s="690"/>
    </row>
    <row r="43852" spans="46:47">
      <c r="AT43852" s="690"/>
      <c r="AU43852" s="690"/>
    </row>
    <row r="43853" spans="46:47">
      <c r="AT43853" s="690"/>
      <c r="AU43853" s="690"/>
    </row>
    <row r="43854" spans="46:47">
      <c r="AT43854" s="690"/>
      <c r="AU43854" s="690"/>
    </row>
    <row r="43855" spans="46:47">
      <c r="AT43855" s="690"/>
      <c r="AU43855" s="690"/>
    </row>
    <row r="43856" spans="46:47">
      <c r="AT43856" s="690"/>
      <c r="AU43856" s="690"/>
    </row>
    <row r="43857" spans="46:47">
      <c r="AT43857" s="690"/>
      <c r="AU43857" s="690"/>
    </row>
    <row r="43858" spans="46:47">
      <c r="AT43858" s="690"/>
      <c r="AU43858" s="690"/>
    </row>
    <row r="43859" spans="46:47">
      <c r="AT43859" s="690"/>
      <c r="AU43859" s="690"/>
    </row>
    <row r="43860" spans="46:47">
      <c r="AT43860" s="690"/>
      <c r="AU43860" s="690"/>
    </row>
    <row r="43861" spans="46:47">
      <c r="AT43861" s="690"/>
      <c r="AU43861" s="690"/>
    </row>
    <row r="43862" spans="46:47">
      <c r="AT43862" s="690"/>
      <c r="AU43862" s="690"/>
    </row>
    <row r="43863" spans="46:47">
      <c r="AT43863" s="690"/>
      <c r="AU43863" s="690"/>
    </row>
    <row r="43864" spans="46:47">
      <c r="AT43864" s="690"/>
      <c r="AU43864" s="690"/>
    </row>
    <row r="43865" spans="46:47">
      <c r="AT43865" s="690"/>
      <c r="AU43865" s="690"/>
    </row>
    <row r="43866" spans="46:47">
      <c r="AT43866" s="690"/>
      <c r="AU43866" s="690"/>
    </row>
    <row r="43867" spans="46:47">
      <c r="AT43867" s="690"/>
      <c r="AU43867" s="690"/>
    </row>
    <row r="43868" spans="46:47">
      <c r="AT43868" s="690"/>
      <c r="AU43868" s="690"/>
    </row>
    <row r="43869" spans="46:47">
      <c r="AT43869" s="690"/>
      <c r="AU43869" s="690"/>
    </row>
    <row r="43870" spans="46:47">
      <c r="AT43870" s="690"/>
      <c r="AU43870" s="690"/>
    </row>
    <row r="43871" spans="46:47">
      <c r="AT43871" s="690"/>
      <c r="AU43871" s="690"/>
    </row>
    <row r="43872" spans="46:47">
      <c r="AT43872" s="690"/>
      <c r="AU43872" s="690"/>
    </row>
    <row r="43873" spans="46:47">
      <c r="AT43873" s="690"/>
      <c r="AU43873" s="690"/>
    </row>
    <row r="43874" spans="46:47">
      <c r="AT43874" s="690"/>
      <c r="AU43874" s="690"/>
    </row>
    <row r="43875" spans="46:47">
      <c r="AT43875" s="690"/>
      <c r="AU43875" s="690"/>
    </row>
    <row r="43876" spans="46:47">
      <c r="AT43876" s="690"/>
      <c r="AU43876" s="690"/>
    </row>
    <row r="43877" spans="46:47">
      <c r="AT43877" s="690"/>
      <c r="AU43877" s="690"/>
    </row>
    <row r="43878" spans="46:47">
      <c r="AT43878" s="690"/>
      <c r="AU43878" s="690"/>
    </row>
    <row r="43879" spans="46:47">
      <c r="AT43879" s="690"/>
      <c r="AU43879" s="690"/>
    </row>
    <row r="43880" spans="46:47">
      <c r="AT43880" s="690"/>
      <c r="AU43880" s="690"/>
    </row>
    <row r="43881" spans="46:47">
      <c r="AT43881" s="690"/>
      <c r="AU43881" s="690"/>
    </row>
    <row r="43882" spans="46:47">
      <c r="AT43882" s="690"/>
      <c r="AU43882" s="690"/>
    </row>
    <row r="43883" spans="46:47">
      <c r="AT43883" s="690"/>
      <c r="AU43883" s="690"/>
    </row>
    <row r="43884" spans="46:47">
      <c r="AT43884" s="690"/>
      <c r="AU43884" s="690"/>
    </row>
    <row r="43885" spans="46:47">
      <c r="AT43885" s="690"/>
      <c r="AU43885" s="690"/>
    </row>
    <row r="43886" spans="46:47">
      <c r="AT43886" s="690"/>
      <c r="AU43886" s="690"/>
    </row>
    <row r="43887" spans="46:47">
      <c r="AT43887" s="690"/>
      <c r="AU43887" s="690"/>
    </row>
    <row r="43888" spans="46:47">
      <c r="AT43888" s="690"/>
      <c r="AU43888" s="690"/>
    </row>
    <row r="43889" spans="46:47">
      <c r="AT43889" s="690"/>
      <c r="AU43889" s="690"/>
    </row>
    <row r="43890" spans="46:47">
      <c r="AT43890" s="690"/>
      <c r="AU43890" s="690"/>
    </row>
    <row r="43891" spans="46:47">
      <c r="AT43891" s="690"/>
      <c r="AU43891" s="690"/>
    </row>
    <row r="43892" spans="46:47">
      <c r="AT43892" s="690"/>
      <c r="AU43892" s="690"/>
    </row>
    <row r="43893" spans="46:47">
      <c r="AT43893" s="690"/>
      <c r="AU43893" s="690"/>
    </row>
    <row r="43894" spans="46:47">
      <c r="AT43894" s="690"/>
      <c r="AU43894" s="690"/>
    </row>
    <row r="43895" spans="46:47">
      <c r="AT43895" s="690"/>
      <c r="AU43895" s="690"/>
    </row>
    <row r="43896" spans="46:47">
      <c r="AT43896" s="690"/>
      <c r="AU43896" s="690"/>
    </row>
    <row r="43897" spans="46:47">
      <c r="AT43897" s="690"/>
      <c r="AU43897" s="690"/>
    </row>
    <row r="43898" spans="46:47">
      <c r="AT43898" s="690"/>
      <c r="AU43898" s="690"/>
    </row>
    <row r="43899" spans="46:47">
      <c r="AT43899" s="690"/>
      <c r="AU43899" s="690"/>
    </row>
    <row r="43900" spans="46:47">
      <c r="AT43900" s="690"/>
      <c r="AU43900" s="690"/>
    </row>
    <row r="43901" spans="46:47">
      <c r="AT43901" s="690"/>
      <c r="AU43901" s="690"/>
    </row>
    <row r="43902" spans="46:47">
      <c r="AT43902" s="690"/>
      <c r="AU43902" s="690"/>
    </row>
    <row r="43903" spans="46:47">
      <c r="AT43903" s="690"/>
      <c r="AU43903" s="690"/>
    </row>
    <row r="43904" spans="46:47">
      <c r="AT43904" s="690"/>
      <c r="AU43904" s="690"/>
    </row>
    <row r="43905" spans="46:47">
      <c r="AT43905" s="690"/>
      <c r="AU43905" s="690"/>
    </row>
    <row r="43906" spans="46:47">
      <c r="AT43906" s="690"/>
      <c r="AU43906" s="690"/>
    </row>
    <row r="43907" spans="46:47">
      <c r="AT43907" s="690"/>
      <c r="AU43907" s="690"/>
    </row>
    <row r="43908" spans="46:47">
      <c r="AT43908" s="690"/>
      <c r="AU43908" s="690"/>
    </row>
    <row r="43909" spans="46:47">
      <c r="AT43909" s="690"/>
      <c r="AU43909" s="690"/>
    </row>
    <row r="43910" spans="46:47">
      <c r="AT43910" s="690"/>
      <c r="AU43910" s="690"/>
    </row>
    <row r="43911" spans="46:47">
      <c r="AT43911" s="690"/>
      <c r="AU43911" s="690"/>
    </row>
    <row r="43912" spans="46:47">
      <c r="AT43912" s="690"/>
      <c r="AU43912" s="690"/>
    </row>
    <row r="43913" spans="46:47">
      <c r="AT43913" s="690"/>
      <c r="AU43913" s="690"/>
    </row>
    <row r="43914" spans="46:47">
      <c r="AT43914" s="690"/>
      <c r="AU43914" s="690"/>
    </row>
    <row r="43915" spans="46:47">
      <c r="AT43915" s="690"/>
      <c r="AU43915" s="690"/>
    </row>
    <row r="43916" spans="46:47">
      <c r="AT43916" s="690"/>
      <c r="AU43916" s="690"/>
    </row>
    <row r="43917" spans="46:47">
      <c r="AT43917" s="690"/>
      <c r="AU43917" s="690"/>
    </row>
    <row r="43918" spans="46:47">
      <c r="AT43918" s="690"/>
      <c r="AU43918" s="690"/>
    </row>
    <row r="43919" spans="46:47">
      <c r="AT43919" s="690"/>
      <c r="AU43919" s="690"/>
    </row>
    <row r="43920" spans="46:47">
      <c r="AT43920" s="690"/>
      <c r="AU43920" s="690"/>
    </row>
    <row r="43921" spans="46:47">
      <c r="AT43921" s="690"/>
      <c r="AU43921" s="690"/>
    </row>
    <row r="43922" spans="46:47">
      <c r="AT43922" s="690"/>
      <c r="AU43922" s="690"/>
    </row>
    <row r="43923" spans="46:47">
      <c r="AT43923" s="690"/>
      <c r="AU43923" s="690"/>
    </row>
    <row r="43924" spans="46:47">
      <c r="AT43924" s="690"/>
      <c r="AU43924" s="690"/>
    </row>
    <row r="43925" spans="46:47">
      <c r="AT43925" s="690"/>
      <c r="AU43925" s="690"/>
    </row>
    <row r="43926" spans="46:47">
      <c r="AT43926" s="690"/>
      <c r="AU43926" s="690"/>
    </row>
    <row r="43927" spans="46:47">
      <c r="AT43927" s="690"/>
      <c r="AU43927" s="690"/>
    </row>
    <row r="43928" spans="46:47">
      <c r="AT43928" s="690"/>
      <c r="AU43928" s="690"/>
    </row>
    <row r="43929" spans="46:47">
      <c r="AT43929" s="690"/>
      <c r="AU43929" s="690"/>
    </row>
    <row r="43930" spans="46:47">
      <c r="AT43930" s="690"/>
      <c r="AU43930" s="690"/>
    </row>
    <row r="43931" spans="46:47">
      <c r="AT43931" s="690"/>
      <c r="AU43931" s="690"/>
    </row>
    <row r="43932" spans="46:47">
      <c r="AT43932" s="690"/>
      <c r="AU43932" s="690"/>
    </row>
    <row r="43933" spans="46:47">
      <c r="AT43933" s="690"/>
      <c r="AU43933" s="690"/>
    </row>
    <row r="43934" spans="46:47">
      <c r="AT43934" s="690"/>
      <c r="AU43934" s="690"/>
    </row>
    <row r="43935" spans="46:47">
      <c r="AT43935" s="690"/>
      <c r="AU43935" s="690"/>
    </row>
    <row r="43936" spans="46:47">
      <c r="AT43936" s="690"/>
      <c r="AU43936" s="690"/>
    </row>
    <row r="43937" spans="46:47">
      <c r="AT43937" s="690"/>
      <c r="AU43937" s="690"/>
    </row>
    <row r="43938" spans="46:47">
      <c r="AT43938" s="690"/>
      <c r="AU43938" s="690"/>
    </row>
    <row r="43939" spans="46:47">
      <c r="AT43939" s="690"/>
      <c r="AU43939" s="690"/>
    </row>
    <row r="43940" spans="46:47">
      <c r="AT43940" s="690"/>
      <c r="AU43940" s="690"/>
    </row>
    <row r="43941" spans="46:47">
      <c r="AT43941" s="690"/>
      <c r="AU43941" s="690"/>
    </row>
    <row r="43942" spans="46:47">
      <c r="AT43942" s="690"/>
      <c r="AU43942" s="690"/>
    </row>
    <row r="43943" spans="46:47">
      <c r="AT43943" s="690"/>
      <c r="AU43943" s="690"/>
    </row>
    <row r="43944" spans="46:47">
      <c r="AT43944" s="690"/>
      <c r="AU43944" s="690"/>
    </row>
    <row r="43945" spans="46:47">
      <c r="AT43945" s="690"/>
      <c r="AU43945" s="690"/>
    </row>
    <row r="43946" spans="46:47">
      <c r="AT43946" s="690"/>
      <c r="AU43946" s="690"/>
    </row>
    <row r="43947" spans="46:47">
      <c r="AT43947" s="690"/>
      <c r="AU43947" s="690"/>
    </row>
    <row r="43948" spans="46:47">
      <c r="AT43948" s="690"/>
      <c r="AU43948" s="690"/>
    </row>
    <row r="43949" spans="46:47">
      <c r="AT43949" s="690"/>
      <c r="AU43949" s="690"/>
    </row>
    <row r="43950" spans="46:47">
      <c r="AT43950" s="690"/>
      <c r="AU43950" s="690"/>
    </row>
    <row r="43951" spans="46:47">
      <c r="AT43951" s="690"/>
      <c r="AU43951" s="690"/>
    </row>
    <row r="43952" spans="46:47">
      <c r="AT43952" s="690"/>
      <c r="AU43952" s="690"/>
    </row>
    <row r="43953" spans="46:47">
      <c r="AT43953" s="690"/>
      <c r="AU43953" s="690"/>
    </row>
    <row r="43954" spans="46:47">
      <c r="AT43954" s="690"/>
      <c r="AU43954" s="690"/>
    </row>
    <row r="43955" spans="46:47">
      <c r="AT43955" s="690"/>
      <c r="AU43955" s="690"/>
    </row>
    <row r="43956" spans="46:47">
      <c r="AT43956" s="690"/>
      <c r="AU43956" s="690"/>
    </row>
    <row r="43957" spans="46:47">
      <c r="AT43957" s="690"/>
      <c r="AU43957" s="690"/>
    </row>
    <row r="43958" spans="46:47">
      <c r="AT43958" s="690"/>
      <c r="AU43958" s="690"/>
    </row>
    <row r="43959" spans="46:47">
      <c r="AT43959" s="690"/>
      <c r="AU43959" s="690"/>
    </row>
    <row r="43960" spans="46:47">
      <c r="AT43960" s="690"/>
      <c r="AU43960" s="690"/>
    </row>
    <row r="43961" spans="46:47">
      <c r="AT43961" s="690"/>
      <c r="AU43961" s="690"/>
    </row>
    <row r="43962" spans="46:47">
      <c r="AT43962" s="690"/>
      <c r="AU43962" s="690"/>
    </row>
    <row r="43963" spans="46:47">
      <c r="AT43963" s="690"/>
      <c r="AU43963" s="690"/>
    </row>
    <row r="43964" spans="46:47">
      <c r="AT43964" s="690"/>
      <c r="AU43964" s="690"/>
    </row>
    <row r="43965" spans="46:47">
      <c r="AT43965" s="690"/>
      <c r="AU43965" s="690"/>
    </row>
    <row r="43966" spans="46:47">
      <c r="AT43966" s="690"/>
      <c r="AU43966" s="690"/>
    </row>
    <row r="43967" spans="46:47">
      <c r="AT43967" s="690"/>
      <c r="AU43967" s="690"/>
    </row>
    <row r="43968" spans="46:47">
      <c r="AT43968" s="690"/>
      <c r="AU43968" s="690"/>
    </row>
    <row r="43969" spans="46:47">
      <c r="AT43969" s="690"/>
      <c r="AU43969" s="690"/>
    </row>
    <row r="43970" spans="46:47">
      <c r="AT43970" s="690"/>
      <c r="AU43970" s="690"/>
    </row>
    <row r="43971" spans="46:47">
      <c r="AT43971" s="690"/>
      <c r="AU43971" s="690"/>
    </row>
    <row r="43972" spans="46:47">
      <c r="AT43972" s="690"/>
      <c r="AU43972" s="690"/>
    </row>
    <row r="43973" spans="46:47">
      <c r="AT43973" s="690"/>
      <c r="AU43973" s="690"/>
    </row>
    <row r="43974" spans="46:47">
      <c r="AT43974" s="690"/>
      <c r="AU43974" s="690"/>
    </row>
    <row r="43975" spans="46:47">
      <c r="AT43975" s="690"/>
      <c r="AU43975" s="690"/>
    </row>
    <row r="43976" spans="46:47">
      <c r="AT43976" s="690"/>
      <c r="AU43976" s="690"/>
    </row>
    <row r="43977" spans="46:47">
      <c r="AT43977" s="690"/>
      <c r="AU43977" s="690"/>
    </row>
    <row r="43978" spans="46:47">
      <c r="AT43978" s="690"/>
      <c r="AU43978" s="690"/>
    </row>
    <row r="43979" spans="46:47">
      <c r="AT43979" s="690"/>
      <c r="AU43979" s="690"/>
    </row>
    <row r="43980" spans="46:47">
      <c r="AT43980" s="690"/>
      <c r="AU43980" s="690"/>
    </row>
    <row r="43981" spans="46:47">
      <c r="AT43981" s="690"/>
      <c r="AU43981" s="690"/>
    </row>
    <row r="43982" spans="46:47">
      <c r="AT43982" s="690"/>
      <c r="AU43982" s="690"/>
    </row>
    <row r="43983" spans="46:47">
      <c r="AT43983" s="690"/>
      <c r="AU43983" s="690"/>
    </row>
    <row r="43984" spans="46:47">
      <c r="AT43984" s="690"/>
      <c r="AU43984" s="690"/>
    </row>
    <row r="43985" spans="46:47">
      <c r="AT43985" s="690"/>
      <c r="AU43985" s="690"/>
    </row>
    <row r="43986" spans="46:47">
      <c r="AT43986" s="690"/>
      <c r="AU43986" s="690"/>
    </row>
    <row r="43987" spans="46:47">
      <c r="AT43987" s="690"/>
      <c r="AU43987" s="690"/>
    </row>
    <row r="43988" spans="46:47">
      <c r="AT43988" s="690"/>
      <c r="AU43988" s="690"/>
    </row>
    <row r="43989" spans="46:47">
      <c r="AT43989" s="690"/>
      <c r="AU43989" s="690"/>
    </row>
    <row r="43990" spans="46:47">
      <c r="AT43990" s="690"/>
      <c r="AU43990" s="690"/>
    </row>
    <row r="43991" spans="46:47">
      <c r="AT43991" s="690"/>
      <c r="AU43991" s="690"/>
    </row>
    <row r="43992" spans="46:47">
      <c r="AT43992" s="690"/>
      <c r="AU43992" s="690"/>
    </row>
    <row r="43993" spans="46:47">
      <c r="AT43993" s="690"/>
      <c r="AU43993" s="690"/>
    </row>
    <row r="43994" spans="46:47">
      <c r="AT43994" s="690"/>
      <c r="AU43994" s="690"/>
    </row>
    <row r="43995" spans="46:47">
      <c r="AT43995" s="690"/>
      <c r="AU43995" s="690"/>
    </row>
    <row r="43996" spans="46:47">
      <c r="AT43996" s="690"/>
      <c r="AU43996" s="690"/>
    </row>
    <row r="43997" spans="46:47">
      <c r="AT43997" s="690"/>
      <c r="AU43997" s="690"/>
    </row>
    <row r="43998" spans="46:47">
      <c r="AT43998" s="690"/>
      <c r="AU43998" s="690"/>
    </row>
    <row r="43999" spans="46:47">
      <c r="AT43999" s="690"/>
      <c r="AU43999" s="690"/>
    </row>
    <row r="44000" spans="46:47">
      <c r="AT44000" s="690"/>
      <c r="AU44000" s="690"/>
    </row>
    <row r="44001" spans="46:47">
      <c r="AT44001" s="690"/>
      <c r="AU44001" s="690"/>
    </row>
    <row r="44002" spans="46:47">
      <c r="AT44002" s="690"/>
      <c r="AU44002" s="690"/>
    </row>
    <row r="44003" spans="46:47">
      <c r="AT44003" s="690"/>
      <c r="AU44003" s="690"/>
    </row>
    <row r="44004" spans="46:47">
      <c r="AT44004" s="690"/>
      <c r="AU44004" s="690"/>
    </row>
    <row r="44005" spans="46:47">
      <c r="AT44005" s="690"/>
      <c r="AU44005" s="690"/>
    </row>
    <row r="44006" spans="46:47">
      <c r="AT44006" s="690"/>
      <c r="AU44006" s="690"/>
    </row>
    <row r="44007" spans="46:47">
      <c r="AT44007" s="690"/>
      <c r="AU44007" s="690"/>
    </row>
    <row r="44008" spans="46:47">
      <c r="AT44008" s="690"/>
      <c r="AU44008" s="690"/>
    </row>
    <row r="44009" spans="46:47">
      <c r="AT44009" s="690"/>
      <c r="AU44009" s="690"/>
    </row>
    <row r="44010" spans="46:47">
      <c r="AT44010" s="690"/>
      <c r="AU44010" s="690"/>
    </row>
    <row r="44011" spans="46:47">
      <c r="AT44011" s="690"/>
      <c r="AU44011" s="690"/>
    </row>
    <row r="44012" spans="46:47">
      <c r="AT44012" s="690"/>
      <c r="AU44012" s="690"/>
    </row>
    <row r="44013" spans="46:47">
      <c r="AT44013" s="690"/>
      <c r="AU44013" s="690"/>
    </row>
    <row r="44014" spans="46:47">
      <c r="AT44014" s="690"/>
      <c r="AU44014" s="690"/>
    </row>
    <row r="44015" spans="46:47">
      <c r="AT44015" s="690"/>
      <c r="AU44015" s="690"/>
    </row>
    <row r="44016" spans="46:47">
      <c r="AT44016" s="690"/>
      <c r="AU44016" s="690"/>
    </row>
    <row r="44017" spans="46:47">
      <c r="AT44017" s="690"/>
      <c r="AU44017" s="690"/>
    </row>
    <row r="44018" spans="46:47">
      <c r="AT44018" s="690"/>
      <c r="AU44018" s="690"/>
    </row>
    <row r="44019" spans="46:47">
      <c r="AT44019" s="690"/>
      <c r="AU44019" s="690"/>
    </row>
    <row r="44020" spans="46:47">
      <c r="AT44020" s="690"/>
      <c r="AU44020" s="690"/>
    </row>
    <row r="44021" spans="46:47">
      <c r="AT44021" s="690"/>
      <c r="AU44021" s="690"/>
    </row>
    <row r="44022" spans="46:47">
      <c r="AT44022" s="690"/>
      <c r="AU44022" s="690"/>
    </row>
    <row r="44023" spans="46:47">
      <c r="AT44023" s="690"/>
      <c r="AU44023" s="690"/>
    </row>
    <row r="44024" spans="46:47">
      <c r="AT44024" s="690"/>
      <c r="AU44024" s="690"/>
    </row>
    <row r="44025" spans="46:47">
      <c r="AT44025" s="690"/>
      <c r="AU44025" s="690"/>
    </row>
    <row r="44026" spans="46:47">
      <c r="AT44026" s="690"/>
      <c r="AU44026" s="690"/>
    </row>
    <row r="44027" spans="46:47">
      <c r="AT44027" s="690"/>
      <c r="AU44027" s="690"/>
    </row>
    <row r="44028" spans="46:47">
      <c r="AT44028" s="690"/>
      <c r="AU44028" s="690"/>
    </row>
    <row r="44029" spans="46:47">
      <c r="AT44029" s="690"/>
      <c r="AU44029" s="690"/>
    </row>
    <row r="44030" spans="46:47">
      <c r="AT44030" s="690"/>
      <c r="AU44030" s="690"/>
    </row>
    <row r="44031" spans="46:47">
      <c r="AT44031" s="690"/>
      <c r="AU44031" s="690"/>
    </row>
    <row r="44032" spans="46:47">
      <c r="AT44032" s="690"/>
      <c r="AU44032" s="690"/>
    </row>
    <row r="44033" spans="46:47">
      <c r="AT44033" s="690"/>
      <c r="AU44033" s="690"/>
    </row>
    <row r="44034" spans="46:47">
      <c r="AT44034" s="690"/>
      <c r="AU44034" s="690"/>
    </row>
    <row r="44035" spans="46:47">
      <c r="AT44035" s="690"/>
      <c r="AU44035" s="690"/>
    </row>
    <row r="44036" spans="46:47">
      <c r="AT44036" s="690"/>
      <c r="AU44036" s="690"/>
    </row>
    <row r="44037" spans="46:47">
      <c r="AT44037" s="690"/>
      <c r="AU44037" s="690"/>
    </row>
    <row r="44038" spans="46:47">
      <c r="AT44038" s="690"/>
      <c r="AU44038" s="690"/>
    </row>
    <row r="44039" spans="46:47">
      <c r="AT44039" s="690"/>
      <c r="AU44039" s="690"/>
    </row>
    <row r="44040" spans="46:47">
      <c r="AT44040" s="690"/>
      <c r="AU44040" s="690"/>
    </row>
    <row r="44041" spans="46:47">
      <c r="AT44041" s="690"/>
      <c r="AU44041" s="690"/>
    </row>
    <row r="44042" spans="46:47">
      <c r="AT44042" s="690"/>
      <c r="AU44042" s="690"/>
    </row>
    <row r="44043" spans="46:47">
      <c r="AT44043" s="690"/>
      <c r="AU44043" s="690"/>
    </row>
    <row r="44044" spans="46:47">
      <c r="AT44044" s="690"/>
      <c r="AU44044" s="690"/>
    </row>
    <row r="44045" spans="46:47">
      <c r="AT44045" s="690"/>
      <c r="AU44045" s="690"/>
    </row>
    <row r="44046" spans="46:47">
      <c r="AT44046" s="690"/>
      <c r="AU44046" s="690"/>
    </row>
    <row r="44047" spans="46:47">
      <c r="AT44047" s="690"/>
      <c r="AU44047" s="690"/>
    </row>
    <row r="44048" spans="46:47">
      <c r="AT44048" s="690"/>
      <c r="AU44048" s="690"/>
    </row>
    <row r="44049" spans="46:47">
      <c r="AT44049" s="690"/>
      <c r="AU44049" s="690"/>
    </row>
    <row r="44050" spans="46:47">
      <c r="AT44050" s="690"/>
      <c r="AU44050" s="690"/>
    </row>
    <row r="44051" spans="46:47">
      <c r="AT44051" s="690"/>
      <c r="AU44051" s="690"/>
    </row>
    <row r="44052" spans="46:47">
      <c r="AT44052" s="690"/>
      <c r="AU44052" s="690"/>
    </row>
    <row r="44053" spans="46:47">
      <c r="AT44053" s="690"/>
      <c r="AU44053" s="690"/>
    </row>
    <row r="44054" spans="46:47">
      <c r="AT44054" s="690"/>
      <c r="AU44054" s="690"/>
    </row>
    <row r="44055" spans="46:47">
      <c r="AT44055" s="690"/>
      <c r="AU44055" s="690"/>
    </row>
    <row r="44056" spans="46:47">
      <c r="AT44056" s="690"/>
      <c r="AU44056" s="690"/>
    </row>
    <row r="44057" spans="46:47">
      <c r="AT44057" s="690"/>
      <c r="AU44057" s="690"/>
    </row>
    <row r="44058" spans="46:47">
      <c r="AT44058" s="690"/>
      <c r="AU44058" s="690"/>
    </row>
    <row r="44059" spans="46:47">
      <c r="AT44059" s="690"/>
      <c r="AU44059" s="690"/>
    </row>
    <row r="44060" spans="46:47">
      <c r="AT44060" s="690"/>
      <c r="AU44060" s="690"/>
    </row>
    <row r="44061" spans="46:47">
      <c r="AT44061" s="690"/>
      <c r="AU44061" s="690"/>
    </row>
    <row r="44062" spans="46:47">
      <c r="AT44062" s="690"/>
      <c r="AU44062" s="690"/>
    </row>
    <row r="44063" spans="46:47">
      <c r="AT44063" s="690"/>
      <c r="AU44063" s="690"/>
    </row>
    <row r="44064" spans="46:47">
      <c r="AT44064" s="690"/>
      <c r="AU44064" s="690"/>
    </row>
    <row r="44065" spans="46:47">
      <c r="AT44065" s="690"/>
      <c r="AU44065" s="690"/>
    </row>
    <row r="44066" spans="46:47">
      <c r="AT44066" s="690"/>
      <c r="AU44066" s="690"/>
    </row>
    <row r="44067" spans="46:47">
      <c r="AT44067" s="690"/>
      <c r="AU44067" s="690"/>
    </row>
    <row r="44068" spans="46:47">
      <c r="AT44068" s="690"/>
      <c r="AU44068" s="690"/>
    </row>
    <row r="44069" spans="46:47">
      <c r="AT44069" s="690"/>
      <c r="AU44069" s="690"/>
    </row>
    <row r="44070" spans="46:47">
      <c r="AT44070" s="690"/>
      <c r="AU44070" s="690"/>
    </row>
    <row r="44071" spans="46:47">
      <c r="AT44071" s="690"/>
      <c r="AU44071" s="690"/>
    </row>
    <row r="44072" spans="46:47">
      <c r="AT44072" s="690"/>
      <c r="AU44072" s="690"/>
    </row>
    <row r="44073" spans="46:47">
      <c r="AT44073" s="690"/>
      <c r="AU44073" s="690"/>
    </row>
    <row r="44074" spans="46:47">
      <c r="AT44074" s="690"/>
      <c r="AU44074" s="690"/>
    </row>
    <row r="44075" spans="46:47">
      <c r="AT44075" s="690"/>
      <c r="AU44075" s="690"/>
    </row>
    <row r="44076" spans="46:47">
      <c r="AT44076" s="690"/>
      <c r="AU44076" s="690"/>
    </row>
    <row r="44077" spans="46:47">
      <c r="AT44077" s="690"/>
      <c r="AU44077" s="690"/>
    </row>
    <row r="44078" spans="46:47">
      <c r="AT44078" s="690"/>
      <c r="AU44078" s="690"/>
    </row>
    <row r="44079" spans="46:47">
      <c r="AT44079" s="690"/>
      <c r="AU44079" s="690"/>
    </row>
    <row r="44080" spans="46:47">
      <c r="AT44080" s="690"/>
      <c r="AU44080" s="690"/>
    </row>
    <row r="44081" spans="46:47">
      <c r="AT44081" s="690"/>
      <c r="AU44081" s="690"/>
    </row>
    <row r="44082" spans="46:47">
      <c r="AT44082" s="690"/>
      <c r="AU44082" s="690"/>
    </row>
    <row r="44083" spans="46:47">
      <c r="AT44083" s="690"/>
      <c r="AU44083" s="690"/>
    </row>
    <row r="44084" spans="46:47">
      <c r="AT44084" s="690"/>
      <c r="AU44084" s="690"/>
    </row>
    <row r="44085" spans="46:47">
      <c r="AT44085" s="690"/>
      <c r="AU44085" s="690"/>
    </row>
    <row r="44086" spans="46:47">
      <c r="AT44086" s="690"/>
      <c r="AU44086" s="690"/>
    </row>
    <row r="44087" spans="46:47">
      <c r="AT44087" s="690"/>
      <c r="AU44087" s="690"/>
    </row>
    <row r="44088" spans="46:47">
      <c r="AT44088" s="690"/>
      <c r="AU44088" s="690"/>
    </row>
    <row r="44089" spans="46:47">
      <c r="AT44089" s="690"/>
      <c r="AU44089" s="690"/>
    </row>
    <row r="44090" spans="46:47">
      <c r="AT44090" s="690"/>
      <c r="AU44090" s="690"/>
    </row>
    <row r="44091" spans="46:47">
      <c r="AT44091" s="690"/>
      <c r="AU44091" s="690"/>
    </row>
    <row r="44092" spans="46:47">
      <c r="AT44092" s="690"/>
      <c r="AU44092" s="690"/>
    </row>
    <row r="44093" spans="46:47">
      <c r="AT44093" s="690"/>
      <c r="AU44093" s="690"/>
    </row>
    <row r="44094" spans="46:47">
      <c r="AT44094" s="690"/>
      <c r="AU44094" s="690"/>
    </row>
    <row r="44095" spans="46:47">
      <c r="AT44095" s="690"/>
      <c r="AU44095" s="690"/>
    </row>
    <row r="44096" spans="46:47">
      <c r="AT44096" s="690"/>
      <c r="AU44096" s="690"/>
    </row>
    <row r="44097" spans="46:47">
      <c r="AT44097" s="690"/>
      <c r="AU44097" s="690"/>
    </row>
    <row r="44098" spans="46:47">
      <c r="AT44098" s="690"/>
      <c r="AU44098" s="690"/>
    </row>
    <row r="44099" spans="46:47">
      <c r="AT44099" s="690"/>
      <c r="AU44099" s="690"/>
    </row>
    <row r="44100" spans="46:47">
      <c r="AT44100" s="690"/>
      <c r="AU44100" s="690"/>
    </row>
    <row r="44101" spans="46:47">
      <c r="AT44101" s="690"/>
      <c r="AU44101" s="690"/>
    </row>
    <row r="44102" spans="46:47">
      <c r="AT44102" s="690"/>
      <c r="AU44102" s="690"/>
    </row>
    <row r="44103" spans="46:47">
      <c r="AT44103" s="690"/>
      <c r="AU44103" s="690"/>
    </row>
    <row r="44104" spans="46:47">
      <c r="AT44104" s="690"/>
      <c r="AU44104" s="690"/>
    </row>
    <row r="44105" spans="46:47">
      <c r="AT44105" s="690"/>
      <c r="AU44105" s="690"/>
    </row>
    <row r="44106" spans="46:47">
      <c r="AT44106" s="690"/>
      <c r="AU44106" s="690"/>
    </row>
    <row r="44107" spans="46:47">
      <c r="AT44107" s="690"/>
      <c r="AU44107" s="690"/>
    </row>
    <row r="44108" spans="46:47">
      <c r="AT44108" s="690"/>
      <c r="AU44108" s="690"/>
    </row>
    <row r="44109" spans="46:47">
      <c r="AT44109" s="690"/>
      <c r="AU44109" s="690"/>
    </row>
    <row r="44110" spans="46:47">
      <c r="AT44110" s="690"/>
      <c r="AU44110" s="690"/>
    </row>
    <row r="44111" spans="46:47">
      <c r="AT44111" s="690"/>
      <c r="AU44111" s="690"/>
    </row>
    <row r="44112" spans="46:47">
      <c r="AT44112" s="690"/>
      <c r="AU44112" s="690"/>
    </row>
    <row r="44113" spans="46:47">
      <c r="AT44113" s="690"/>
      <c r="AU44113" s="690"/>
    </row>
    <row r="44114" spans="46:47">
      <c r="AT44114" s="690"/>
      <c r="AU44114" s="690"/>
    </row>
    <row r="44115" spans="46:47">
      <c r="AT44115" s="690"/>
      <c r="AU44115" s="690"/>
    </row>
    <row r="44116" spans="46:47">
      <c r="AT44116" s="690"/>
      <c r="AU44116" s="690"/>
    </row>
    <row r="44117" spans="46:47">
      <c r="AT44117" s="690"/>
      <c r="AU44117" s="690"/>
    </row>
    <row r="44118" spans="46:47">
      <c r="AT44118" s="690"/>
      <c r="AU44118" s="690"/>
    </row>
    <row r="44119" spans="46:47">
      <c r="AT44119" s="690"/>
      <c r="AU44119" s="690"/>
    </row>
    <row r="44120" spans="46:47">
      <c r="AT44120" s="690"/>
      <c r="AU44120" s="690"/>
    </row>
    <row r="44121" spans="46:47">
      <c r="AT44121" s="690"/>
      <c r="AU44121" s="690"/>
    </row>
    <row r="44122" spans="46:47">
      <c r="AT44122" s="690"/>
      <c r="AU44122" s="690"/>
    </row>
    <row r="44123" spans="46:47">
      <c r="AT44123" s="690"/>
      <c r="AU44123" s="690"/>
    </row>
    <row r="44124" spans="46:47">
      <c r="AT44124" s="690"/>
      <c r="AU44124" s="690"/>
    </row>
    <row r="44125" spans="46:47">
      <c r="AT44125" s="690"/>
      <c r="AU44125" s="690"/>
    </row>
    <row r="44126" spans="46:47">
      <c r="AT44126" s="690"/>
      <c r="AU44126" s="690"/>
    </row>
    <row r="44127" spans="46:47">
      <c r="AT44127" s="690"/>
      <c r="AU44127" s="690"/>
    </row>
    <row r="44128" spans="46:47">
      <c r="AT44128" s="690"/>
      <c r="AU44128" s="690"/>
    </row>
    <row r="44129" spans="46:47">
      <c r="AT44129" s="690"/>
      <c r="AU44129" s="690"/>
    </row>
    <row r="44130" spans="46:47">
      <c r="AT44130" s="690"/>
      <c r="AU44130" s="690"/>
    </row>
    <row r="44131" spans="46:47">
      <c r="AT44131" s="690"/>
      <c r="AU44131" s="690"/>
    </row>
    <row r="44132" spans="46:47">
      <c r="AT44132" s="690"/>
      <c r="AU44132" s="690"/>
    </row>
    <row r="44133" spans="46:47">
      <c r="AT44133" s="690"/>
      <c r="AU44133" s="690"/>
    </row>
    <row r="44134" spans="46:47">
      <c r="AT44134" s="690"/>
      <c r="AU44134" s="690"/>
    </row>
    <row r="44135" spans="46:47">
      <c r="AT44135" s="690"/>
      <c r="AU44135" s="690"/>
    </row>
    <row r="44136" spans="46:47">
      <c r="AT44136" s="690"/>
      <c r="AU44136" s="690"/>
    </row>
    <row r="44137" spans="46:47">
      <c r="AT44137" s="690"/>
      <c r="AU44137" s="690"/>
    </row>
    <row r="44138" spans="46:47">
      <c r="AT44138" s="690"/>
      <c r="AU44138" s="690"/>
    </row>
    <row r="44139" spans="46:47">
      <c r="AT44139" s="690"/>
      <c r="AU44139" s="690"/>
    </row>
    <row r="44140" spans="46:47">
      <c r="AT44140" s="690"/>
      <c r="AU44140" s="690"/>
    </row>
    <row r="44141" spans="46:47">
      <c r="AT44141" s="690"/>
      <c r="AU44141" s="690"/>
    </row>
    <row r="44142" spans="46:47">
      <c r="AT44142" s="690"/>
      <c r="AU44142" s="690"/>
    </row>
    <row r="44143" spans="46:47">
      <c r="AT44143" s="690"/>
      <c r="AU44143" s="690"/>
    </row>
    <row r="44144" spans="46:47">
      <c r="AT44144" s="690"/>
      <c r="AU44144" s="690"/>
    </row>
    <row r="44145" spans="46:47">
      <c r="AT44145" s="690"/>
      <c r="AU44145" s="690"/>
    </row>
    <row r="44146" spans="46:47">
      <c r="AT44146" s="690"/>
      <c r="AU44146" s="690"/>
    </row>
    <row r="44147" spans="46:47">
      <c r="AT44147" s="690"/>
      <c r="AU44147" s="690"/>
    </row>
    <row r="44148" spans="46:47">
      <c r="AT44148" s="690"/>
      <c r="AU44148" s="690"/>
    </row>
    <row r="44149" spans="46:47">
      <c r="AT44149" s="690"/>
      <c r="AU44149" s="690"/>
    </row>
    <row r="44150" spans="46:47">
      <c r="AT44150" s="690"/>
      <c r="AU44150" s="690"/>
    </row>
    <row r="44151" spans="46:47">
      <c r="AT44151" s="690"/>
      <c r="AU44151" s="690"/>
    </row>
    <row r="44152" spans="46:47">
      <c r="AT44152" s="690"/>
      <c r="AU44152" s="690"/>
    </row>
    <row r="44153" spans="46:47">
      <c r="AT44153" s="690"/>
      <c r="AU44153" s="690"/>
    </row>
    <row r="44154" spans="46:47">
      <c r="AT44154" s="690"/>
      <c r="AU44154" s="690"/>
    </row>
    <row r="44155" spans="46:47">
      <c r="AT44155" s="690"/>
      <c r="AU44155" s="690"/>
    </row>
    <row r="44156" spans="46:47">
      <c r="AT44156" s="690"/>
      <c r="AU44156" s="690"/>
    </row>
    <row r="44157" spans="46:47">
      <c r="AT44157" s="690"/>
      <c r="AU44157" s="690"/>
    </row>
    <row r="44158" spans="46:47">
      <c r="AT44158" s="690"/>
      <c r="AU44158" s="690"/>
    </row>
    <row r="44159" spans="46:47">
      <c r="AT44159" s="690"/>
      <c r="AU44159" s="690"/>
    </row>
    <row r="44160" spans="46:47">
      <c r="AT44160" s="690"/>
      <c r="AU44160" s="690"/>
    </row>
    <row r="44161" spans="46:47">
      <c r="AT44161" s="690"/>
      <c r="AU44161" s="690"/>
    </row>
    <row r="44162" spans="46:47">
      <c r="AT44162" s="690"/>
      <c r="AU44162" s="690"/>
    </row>
    <row r="44163" spans="46:47">
      <c r="AT44163" s="690"/>
      <c r="AU44163" s="690"/>
    </row>
    <row r="44164" spans="46:47">
      <c r="AT44164" s="690"/>
      <c r="AU44164" s="690"/>
    </row>
    <row r="44165" spans="46:47">
      <c r="AT44165" s="690"/>
      <c r="AU44165" s="690"/>
    </row>
    <row r="44166" spans="46:47">
      <c r="AT44166" s="690"/>
      <c r="AU44166" s="690"/>
    </row>
    <row r="44167" spans="46:47">
      <c r="AT44167" s="690"/>
      <c r="AU44167" s="690"/>
    </row>
    <row r="44168" spans="46:47">
      <c r="AT44168" s="690"/>
      <c r="AU44168" s="690"/>
    </row>
    <row r="44169" spans="46:47">
      <c r="AT44169" s="690"/>
      <c r="AU44169" s="690"/>
    </row>
    <row r="44170" spans="46:47">
      <c r="AT44170" s="690"/>
      <c r="AU44170" s="690"/>
    </row>
    <row r="44171" spans="46:47">
      <c r="AT44171" s="690"/>
      <c r="AU44171" s="690"/>
    </row>
    <row r="44172" spans="46:47">
      <c r="AT44172" s="690"/>
      <c r="AU44172" s="690"/>
    </row>
    <row r="44173" spans="46:47">
      <c r="AT44173" s="690"/>
      <c r="AU44173" s="690"/>
    </row>
    <row r="44174" spans="46:47">
      <c r="AT44174" s="690"/>
      <c r="AU44174" s="690"/>
    </row>
    <row r="44175" spans="46:47">
      <c r="AT44175" s="690"/>
      <c r="AU44175" s="690"/>
    </row>
    <row r="44176" spans="46:47">
      <c r="AT44176" s="690"/>
      <c r="AU44176" s="690"/>
    </row>
    <row r="44177" spans="46:47">
      <c r="AT44177" s="690"/>
      <c r="AU44177" s="690"/>
    </row>
    <row r="44178" spans="46:47">
      <c r="AT44178" s="690"/>
      <c r="AU44178" s="690"/>
    </row>
    <row r="44179" spans="46:47">
      <c r="AT44179" s="690"/>
      <c r="AU44179" s="690"/>
    </row>
    <row r="44180" spans="46:47">
      <c r="AT44180" s="690"/>
      <c r="AU44180" s="690"/>
    </row>
    <row r="44181" spans="46:47">
      <c r="AT44181" s="690"/>
      <c r="AU44181" s="690"/>
    </row>
    <row r="44182" spans="46:47">
      <c r="AT44182" s="690"/>
      <c r="AU44182" s="690"/>
    </row>
    <row r="44183" spans="46:47">
      <c r="AT44183" s="690"/>
      <c r="AU44183" s="690"/>
    </row>
    <row r="44184" spans="46:47">
      <c r="AT44184" s="690"/>
      <c r="AU44184" s="690"/>
    </row>
    <row r="44185" spans="46:47">
      <c r="AT44185" s="690"/>
      <c r="AU44185" s="690"/>
    </row>
    <row r="44186" spans="46:47">
      <c r="AT44186" s="690"/>
      <c r="AU44186" s="690"/>
    </row>
    <row r="44187" spans="46:47">
      <c r="AT44187" s="690"/>
      <c r="AU44187" s="690"/>
    </row>
    <row r="44188" spans="46:47">
      <c r="AT44188" s="690"/>
      <c r="AU44188" s="690"/>
    </row>
    <row r="44189" spans="46:47">
      <c r="AT44189" s="690"/>
      <c r="AU44189" s="690"/>
    </row>
    <row r="44190" spans="46:47">
      <c r="AT44190" s="690"/>
      <c r="AU44190" s="690"/>
    </row>
    <row r="44191" spans="46:47">
      <c r="AT44191" s="690"/>
      <c r="AU44191" s="690"/>
    </row>
    <row r="44192" spans="46:47">
      <c r="AT44192" s="690"/>
      <c r="AU44192" s="690"/>
    </row>
    <row r="44193" spans="46:47">
      <c r="AT44193" s="690"/>
      <c r="AU44193" s="690"/>
    </row>
    <row r="44194" spans="46:47">
      <c r="AT44194" s="690"/>
      <c r="AU44194" s="690"/>
    </row>
    <row r="44195" spans="46:47">
      <c r="AT44195" s="690"/>
      <c r="AU44195" s="690"/>
    </row>
    <row r="44196" spans="46:47">
      <c r="AT44196" s="690"/>
      <c r="AU44196" s="690"/>
    </row>
    <row r="44197" spans="46:47">
      <c r="AT44197" s="690"/>
      <c r="AU44197" s="690"/>
    </row>
    <row r="44198" spans="46:47">
      <c r="AT44198" s="690"/>
      <c r="AU44198" s="690"/>
    </row>
    <row r="44199" spans="46:47">
      <c r="AT44199" s="690"/>
      <c r="AU44199" s="690"/>
    </row>
    <row r="44200" spans="46:47">
      <c r="AT44200" s="690"/>
      <c r="AU44200" s="690"/>
    </row>
    <row r="44201" spans="46:47">
      <c r="AT44201" s="690"/>
      <c r="AU44201" s="690"/>
    </row>
    <row r="44202" spans="46:47">
      <c r="AT44202" s="690"/>
      <c r="AU44202" s="690"/>
    </row>
    <row r="44203" spans="46:47">
      <c r="AT44203" s="690"/>
      <c r="AU44203" s="690"/>
    </row>
    <row r="44204" spans="46:47">
      <c r="AT44204" s="690"/>
      <c r="AU44204" s="690"/>
    </row>
    <row r="44205" spans="46:47">
      <c r="AT44205" s="690"/>
      <c r="AU44205" s="690"/>
    </row>
    <row r="44206" spans="46:47">
      <c r="AT44206" s="690"/>
      <c r="AU44206" s="690"/>
    </row>
    <row r="44207" spans="46:47">
      <c r="AT44207" s="690"/>
      <c r="AU44207" s="690"/>
    </row>
    <row r="44208" spans="46:47">
      <c r="AT44208" s="690"/>
      <c r="AU44208" s="690"/>
    </row>
    <row r="44209" spans="46:47">
      <c r="AT44209" s="690"/>
      <c r="AU44209" s="690"/>
    </row>
    <row r="44210" spans="46:47">
      <c r="AT44210" s="690"/>
      <c r="AU44210" s="690"/>
    </row>
    <row r="44211" spans="46:47">
      <c r="AT44211" s="690"/>
      <c r="AU44211" s="690"/>
    </row>
    <row r="44212" spans="46:47">
      <c r="AT44212" s="690"/>
      <c r="AU44212" s="690"/>
    </row>
    <row r="44213" spans="46:47">
      <c r="AT44213" s="690"/>
      <c r="AU44213" s="690"/>
    </row>
    <row r="44214" spans="46:47">
      <c r="AT44214" s="690"/>
      <c r="AU44214" s="690"/>
    </row>
    <row r="44215" spans="46:47">
      <c r="AT44215" s="690"/>
      <c r="AU44215" s="690"/>
    </row>
    <row r="44216" spans="46:47">
      <c r="AT44216" s="690"/>
      <c r="AU44216" s="690"/>
    </row>
    <row r="44217" spans="46:47">
      <c r="AT44217" s="690"/>
      <c r="AU44217" s="690"/>
    </row>
    <row r="44218" spans="46:47">
      <c r="AT44218" s="690"/>
      <c r="AU44218" s="690"/>
    </row>
    <row r="44219" spans="46:47">
      <c r="AT44219" s="690"/>
      <c r="AU44219" s="690"/>
    </row>
    <row r="44220" spans="46:47">
      <c r="AT44220" s="690"/>
      <c r="AU44220" s="690"/>
    </row>
    <row r="44221" spans="46:47">
      <c r="AT44221" s="690"/>
      <c r="AU44221" s="690"/>
    </row>
    <row r="44222" spans="46:47">
      <c r="AT44222" s="690"/>
      <c r="AU44222" s="690"/>
    </row>
    <row r="44223" spans="46:47">
      <c r="AT44223" s="690"/>
      <c r="AU44223" s="690"/>
    </row>
    <row r="44224" spans="46:47">
      <c r="AT44224" s="690"/>
      <c r="AU44224" s="690"/>
    </row>
    <row r="44225" spans="46:47">
      <c r="AT44225" s="690"/>
      <c r="AU44225" s="690"/>
    </row>
    <row r="44226" spans="46:47">
      <c r="AT44226" s="690"/>
      <c r="AU44226" s="690"/>
    </row>
    <row r="44227" spans="46:47">
      <c r="AT44227" s="690"/>
      <c r="AU44227" s="690"/>
    </row>
    <row r="44228" spans="46:47">
      <c r="AT44228" s="690"/>
      <c r="AU44228" s="690"/>
    </row>
    <row r="44229" spans="46:47">
      <c r="AT44229" s="690"/>
      <c r="AU44229" s="690"/>
    </row>
    <row r="44230" spans="46:47">
      <c r="AT44230" s="690"/>
      <c r="AU44230" s="690"/>
    </row>
    <row r="44231" spans="46:47">
      <c r="AT44231" s="690"/>
      <c r="AU44231" s="690"/>
    </row>
    <row r="44232" spans="46:47">
      <c r="AT44232" s="690"/>
      <c r="AU44232" s="690"/>
    </row>
    <row r="44233" spans="46:47">
      <c r="AT44233" s="690"/>
      <c r="AU44233" s="690"/>
    </row>
    <row r="44234" spans="46:47">
      <c r="AT44234" s="690"/>
      <c r="AU44234" s="690"/>
    </row>
    <row r="44235" spans="46:47">
      <c r="AT44235" s="690"/>
      <c r="AU44235" s="690"/>
    </row>
    <row r="44236" spans="46:47">
      <c r="AT44236" s="690"/>
      <c r="AU44236" s="690"/>
    </row>
    <row r="44237" spans="46:47">
      <c r="AT44237" s="690"/>
      <c r="AU44237" s="690"/>
    </row>
    <row r="44238" spans="46:47">
      <c r="AT44238" s="690"/>
      <c r="AU44238" s="690"/>
    </row>
    <row r="44239" spans="46:47">
      <c r="AT44239" s="690"/>
      <c r="AU44239" s="690"/>
    </row>
    <row r="44240" spans="46:47">
      <c r="AT44240" s="690"/>
      <c r="AU44240" s="690"/>
    </row>
    <row r="44241" spans="46:47">
      <c r="AT44241" s="690"/>
      <c r="AU44241" s="690"/>
    </row>
    <row r="44242" spans="46:47">
      <c r="AT44242" s="690"/>
      <c r="AU44242" s="690"/>
    </row>
    <row r="44243" spans="46:47">
      <c r="AT44243" s="690"/>
      <c r="AU44243" s="690"/>
    </row>
    <row r="44244" spans="46:47">
      <c r="AT44244" s="690"/>
      <c r="AU44244" s="690"/>
    </row>
    <row r="44245" spans="46:47">
      <c r="AT44245" s="690"/>
      <c r="AU44245" s="690"/>
    </row>
    <row r="44246" spans="46:47">
      <c r="AT44246" s="690"/>
      <c r="AU44246" s="690"/>
    </row>
    <row r="44247" spans="46:47">
      <c r="AT44247" s="690"/>
      <c r="AU44247" s="690"/>
    </row>
    <row r="44248" spans="46:47">
      <c r="AT44248" s="690"/>
      <c r="AU44248" s="690"/>
    </row>
    <row r="44249" spans="46:47">
      <c r="AT44249" s="690"/>
      <c r="AU44249" s="690"/>
    </row>
    <row r="44250" spans="46:47">
      <c r="AT44250" s="690"/>
      <c r="AU44250" s="690"/>
    </row>
    <row r="44251" spans="46:47">
      <c r="AT44251" s="690"/>
      <c r="AU44251" s="690"/>
    </row>
    <row r="44252" spans="46:47">
      <c r="AT44252" s="690"/>
      <c r="AU44252" s="690"/>
    </row>
    <row r="44253" spans="46:47">
      <c r="AT44253" s="690"/>
      <c r="AU44253" s="690"/>
    </row>
    <row r="44254" spans="46:47">
      <c r="AT44254" s="690"/>
      <c r="AU44254" s="690"/>
    </row>
    <row r="44255" spans="46:47">
      <c r="AT44255" s="690"/>
      <c r="AU44255" s="690"/>
    </row>
    <row r="44256" spans="46:47">
      <c r="AT44256" s="690"/>
      <c r="AU44256" s="690"/>
    </row>
    <row r="44257" spans="46:47">
      <c r="AT44257" s="690"/>
      <c r="AU44257" s="690"/>
    </row>
    <row r="44258" spans="46:47">
      <c r="AT44258" s="690"/>
      <c r="AU44258" s="690"/>
    </row>
    <row r="44259" spans="46:47">
      <c r="AT44259" s="690"/>
      <c r="AU44259" s="690"/>
    </row>
    <row r="44260" spans="46:47">
      <c r="AT44260" s="690"/>
      <c r="AU44260" s="690"/>
    </row>
    <row r="44261" spans="46:47">
      <c r="AT44261" s="690"/>
      <c r="AU44261" s="690"/>
    </row>
    <row r="44262" spans="46:47">
      <c r="AT44262" s="690"/>
      <c r="AU44262" s="690"/>
    </row>
    <row r="44263" spans="46:47">
      <c r="AT44263" s="690"/>
      <c r="AU44263" s="690"/>
    </row>
    <row r="44264" spans="46:47">
      <c r="AT44264" s="690"/>
      <c r="AU44264" s="690"/>
    </row>
    <row r="44265" spans="46:47">
      <c r="AT44265" s="690"/>
      <c r="AU44265" s="690"/>
    </row>
    <row r="44266" spans="46:47">
      <c r="AT44266" s="690"/>
      <c r="AU44266" s="690"/>
    </row>
    <row r="44267" spans="46:47">
      <c r="AT44267" s="690"/>
      <c r="AU44267" s="690"/>
    </row>
    <row r="44268" spans="46:47">
      <c r="AT44268" s="690"/>
      <c r="AU44268" s="690"/>
    </row>
    <row r="44269" spans="46:47">
      <c r="AT44269" s="690"/>
      <c r="AU44269" s="690"/>
    </row>
    <row r="44270" spans="46:47">
      <c r="AT44270" s="690"/>
      <c r="AU44270" s="690"/>
    </row>
    <row r="44271" spans="46:47">
      <c r="AT44271" s="690"/>
      <c r="AU44271" s="690"/>
    </row>
    <row r="44272" spans="46:47">
      <c r="AT44272" s="690"/>
      <c r="AU44272" s="690"/>
    </row>
    <row r="44273" spans="46:47">
      <c r="AT44273" s="690"/>
      <c r="AU44273" s="690"/>
    </row>
    <row r="44274" spans="46:47">
      <c r="AT44274" s="690"/>
      <c r="AU44274" s="690"/>
    </row>
    <row r="44275" spans="46:47">
      <c r="AT44275" s="690"/>
      <c r="AU44275" s="690"/>
    </row>
    <row r="44276" spans="46:47">
      <c r="AT44276" s="690"/>
      <c r="AU44276" s="690"/>
    </row>
    <row r="44277" spans="46:47">
      <c r="AT44277" s="690"/>
      <c r="AU44277" s="690"/>
    </row>
    <row r="44278" spans="46:47">
      <c r="AT44278" s="690"/>
      <c r="AU44278" s="690"/>
    </row>
    <row r="44279" spans="46:47">
      <c r="AT44279" s="690"/>
      <c r="AU44279" s="690"/>
    </row>
    <row r="44280" spans="46:47">
      <c r="AT44280" s="690"/>
      <c r="AU44280" s="690"/>
    </row>
    <row r="44281" spans="46:47">
      <c r="AT44281" s="690"/>
      <c r="AU44281" s="690"/>
    </row>
    <row r="44282" spans="46:47">
      <c r="AT44282" s="690"/>
      <c r="AU44282" s="690"/>
    </row>
    <row r="44283" spans="46:47">
      <c r="AT44283" s="690"/>
      <c r="AU44283" s="690"/>
    </row>
    <row r="44284" spans="46:47">
      <c r="AT44284" s="690"/>
      <c r="AU44284" s="690"/>
    </row>
    <row r="44285" spans="46:47">
      <c r="AT44285" s="690"/>
      <c r="AU44285" s="690"/>
    </row>
    <row r="44286" spans="46:47">
      <c r="AT44286" s="690"/>
      <c r="AU44286" s="690"/>
    </row>
    <row r="44287" spans="46:47">
      <c r="AT44287" s="690"/>
      <c r="AU44287" s="690"/>
    </row>
    <row r="44288" spans="46:47">
      <c r="AT44288" s="690"/>
      <c r="AU44288" s="690"/>
    </row>
    <row r="44289" spans="46:47">
      <c r="AT44289" s="690"/>
      <c r="AU44289" s="690"/>
    </row>
    <row r="44290" spans="46:47">
      <c r="AT44290" s="690"/>
      <c r="AU44290" s="690"/>
    </row>
    <row r="44291" spans="46:47">
      <c r="AT44291" s="690"/>
      <c r="AU44291" s="690"/>
    </row>
    <row r="44292" spans="46:47">
      <c r="AT44292" s="690"/>
      <c r="AU44292" s="690"/>
    </row>
    <row r="44293" spans="46:47">
      <c r="AT44293" s="690"/>
      <c r="AU44293" s="690"/>
    </row>
    <row r="44294" spans="46:47">
      <c r="AT44294" s="690"/>
      <c r="AU44294" s="690"/>
    </row>
    <row r="44295" spans="46:47">
      <c r="AT44295" s="690"/>
      <c r="AU44295" s="690"/>
    </row>
    <row r="44296" spans="46:47">
      <c r="AT44296" s="690"/>
      <c r="AU44296" s="690"/>
    </row>
    <row r="44297" spans="46:47">
      <c r="AT44297" s="690"/>
      <c r="AU44297" s="690"/>
    </row>
    <row r="44298" spans="46:47">
      <c r="AT44298" s="690"/>
      <c r="AU44298" s="690"/>
    </row>
    <row r="44299" spans="46:47">
      <c r="AT44299" s="690"/>
      <c r="AU44299" s="690"/>
    </row>
    <row r="44300" spans="46:47">
      <c r="AT44300" s="690"/>
      <c r="AU44300" s="690"/>
    </row>
    <row r="44301" spans="46:47">
      <c r="AT44301" s="690"/>
      <c r="AU44301" s="690"/>
    </row>
    <row r="44302" spans="46:47">
      <c r="AT44302" s="690"/>
      <c r="AU44302" s="690"/>
    </row>
    <row r="44303" spans="46:47">
      <c r="AT44303" s="690"/>
      <c r="AU44303" s="690"/>
    </row>
    <row r="44304" spans="46:47">
      <c r="AT44304" s="690"/>
      <c r="AU44304" s="690"/>
    </row>
    <row r="44305" spans="46:47">
      <c r="AT44305" s="690"/>
      <c r="AU44305" s="690"/>
    </row>
    <row r="44306" spans="46:47">
      <c r="AT44306" s="690"/>
      <c r="AU44306" s="690"/>
    </row>
    <row r="44307" spans="46:47">
      <c r="AT44307" s="690"/>
      <c r="AU44307" s="690"/>
    </row>
    <row r="44308" spans="46:47">
      <c r="AT44308" s="690"/>
      <c r="AU44308" s="690"/>
    </row>
    <row r="44309" spans="46:47">
      <c r="AT44309" s="690"/>
      <c r="AU44309" s="690"/>
    </row>
    <row r="44310" spans="46:47">
      <c r="AT44310" s="690"/>
      <c r="AU44310" s="690"/>
    </row>
    <row r="44311" spans="46:47">
      <c r="AT44311" s="690"/>
      <c r="AU44311" s="690"/>
    </row>
    <row r="44312" spans="46:47">
      <c r="AT44312" s="690"/>
      <c r="AU44312" s="690"/>
    </row>
    <row r="44313" spans="46:47">
      <c r="AT44313" s="690"/>
      <c r="AU44313" s="690"/>
    </row>
    <row r="44314" spans="46:47">
      <c r="AT44314" s="690"/>
      <c r="AU44314" s="690"/>
    </row>
    <row r="44315" spans="46:47">
      <c r="AT44315" s="690"/>
      <c r="AU44315" s="690"/>
    </row>
    <row r="44316" spans="46:47">
      <c r="AT44316" s="690"/>
      <c r="AU44316" s="690"/>
    </row>
    <row r="44317" spans="46:47">
      <c r="AT44317" s="690"/>
      <c r="AU44317" s="690"/>
    </row>
    <row r="44318" spans="46:47">
      <c r="AT44318" s="690"/>
      <c r="AU44318" s="690"/>
    </row>
    <row r="44319" spans="46:47">
      <c r="AT44319" s="690"/>
      <c r="AU44319" s="690"/>
    </row>
    <row r="44320" spans="46:47">
      <c r="AT44320" s="690"/>
      <c r="AU44320" s="690"/>
    </row>
    <row r="44321" spans="46:47">
      <c r="AT44321" s="690"/>
      <c r="AU44321" s="690"/>
    </row>
    <row r="44322" spans="46:47">
      <c r="AT44322" s="690"/>
      <c r="AU44322" s="690"/>
    </row>
    <row r="44323" spans="46:47">
      <c r="AT44323" s="690"/>
      <c r="AU44323" s="690"/>
    </row>
    <row r="44324" spans="46:47">
      <c r="AT44324" s="690"/>
      <c r="AU44324" s="690"/>
    </row>
    <row r="44325" spans="46:47">
      <c r="AT44325" s="690"/>
      <c r="AU44325" s="690"/>
    </row>
    <row r="44326" spans="46:47">
      <c r="AT44326" s="690"/>
      <c r="AU44326" s="690"/>
    </row>
    <row r="44327" spans="46:47">
      <c r="AT44327" s="690"/>
      <c r="AU44327" s="690"/>
    </row>
    <row r="44328" spans="46:47">
      <c r="AT44328" s="690"/>
      <c r="AU44328" s="690"/>
    </row>
    <row r="44329" spans="46:47">
      <c r="AT44329" s="690"/>
      <c r="AU44329" s="690"/>
    </row>
    <row r="44330" spans="46:47">
      <c r="AT44330" s="690"/>
      <c r="AU44330" s="690"/>
    </row>
    <row r="44331" spans="46:47">
      <c r="AT44331" s="690"/>
      <c r="AU44331" s="690"/>
    </row>
    <row r="44332" spans="46:47">
      <c r="AT44332" s="690"/>
      <c r="AU44332" s="690"/>
    </row>
    <row r="44333" spans="46:47">
      <c r="AT44333" s="690"/>
      <c r="AU44333" s="690"/>
    </row>
    <row r="44334" spans="46:47">
      <c r="AT44334" s="690"/>
      <c r="AU44334" s="690"/>
    </row>
    <row r="44335" spans="46:47">
      <c r="AT44335" s="690"/>
      <c r="AU44335" s="690"/>
    </row>
    <row r="44336" spans="46:47">
      <c r="AT44336" s="690"/>
      <c r="AU44336" s="690"/>
    </row>
    <row r="44337" spans="46:47">
      <c r="AT44337" s="690"/>
      <c r="AU44337" s="690"/>
    </row>
    <row r="44338" spans="46:47">
      <c r="AT44338" s="690"/>
      <c r="AU44338" s="690"/>
    </row>
    <row r="44339" spans="46:47">
      <c r="AT44339" s="690"/>
      <c r="AU44339" s="690"/>
    </row>
    <row r="44340" spans="46:47">
      <c r="AT44340" s="690"/>
      <c r="AU44340" s="690"/>
    </row>
    <row r="44341" spans="46:47">
      <c r="AT44341" s="690"/>
      <c r="AU44341" s="690"/>
    </row>
    <row r="44342" spans="46:47">
      <c r="AT44342" s="690"/>
      <c r="AU44342" s="690"/>
    </row>
    <row r="44343" spans="46:47">
      <c r="AT44343" s="690"/>
      <c r="AU44343" s="690"/>
    </row>
    <row r="44344" spans="46:47">
      <c r="AT44344" s="690"/>
      <c r="AU44344" s="690"/>
    </row>
    <row r="44345" spans="46:47">
      <c r="AT44345" s="690"/>
      <c r="AU44345" s="690"/>
    </row>
    <row r="44346" spans="46:47">
      <c r="AT44346" s="690"/>
      <c r="AU44346" s="690"/>
    </row>
    <row r="44347" spans="46:47">
      <c r="AT44347" s="690"/>
      <c r="AU44347" s="690"/>
    </row>
    <row r="44348" spans="46:47">
      <c r="AT44348" s="690"/>
      <c r="AU44348" s="690"/>
    </row>
    <row r="44349" spans="46:47">
      <c r="AT44349" s="690"/>
      <c r="AU44349" s="690"/>
    </row>
    <row r="44350" spans="46:47">
      <c r="AT44350" s="690"/>
      <c r="AU44350" s="690"/>
    </row>
    <row r="44351" spans="46:47">
      <c r="AT44351" s="690"/>
      <c r="AU44351" s="690"/>
    </row>
    <row r="44352" spans="46:47">
      <c r="AT44352" s="690"/>
      <c r="AU44352" s="690"/>
    </row>
    <row r="44353" spans="46:47">
      <c r="AT44353" s="690"/>
      <c r="AU44353" s="690"/>
    </row>
    <row r="44354" spans="46:47">
      <c r="AT44354" s="690"/>
      <c r="AU44354" s="690"/>
    </row>
    <row r="44355" spans="46:47">
      <c r="AT44355" s="690"/>
      <c r="AU44355" s="690"/>
    </row>
    <row r="44356" spans="46:47">
      <c r="AT44356" s="690"/>
      <c r="AU44356" s="690"/>
    </row>
    <row r="44357" spans="46:47">
      <c r="AT44357" s="690"/>
      <c r="AU44357" s="690"/>
    </row>
    <row r="44358" spans="46:47">
      <c r="AT44358" s="690"/>
      <c r="AU44358" s="690"/>
    </row>
    <row r="44359" spans="46:47">
      <c r="AT44359" s="690"/>
      <c r="AU44359" s="690"/>
    </row>
    <row r="44360" spans="46:47">
      <c r="AT44360" s="690"/>
      <c r="AU44360" s="690"/>
    </row>
    <row r="44361" spans="46:47">
      <c r="AT44361" s="690"/>
      <c r="AU44361" s="690"/>
    </row>
    <row r="44362" spans="46:47">
      <c r="AT44362" s="690"/>
      <c r="AU44362" s="690"/>
    </row>
    <row r="44363" spans="46:47">
      <c r="AT44363" s="690"/>
      <c r="AU44363" s="690"/>
    </row>
    <row r="44364" spans="46:47">
      <c r="AT44364" s="690"/>
      <c r="AU44364" s="690"/>
    </row>
    <row r="44365" spans="46:47">
      <c r="AT44365" s="690"/>
      <c r="AU44365" s="690"/>
    </row>
    <row r="44366" spans="46:47">
      <c r="AT44366" s="690"/>
      <c r="AU44366" s="690"/>
    </row>
    <row r="44367" spans="46:47">
      <c r="AT44367" s="690"/>
      <c r="AU44367" s="690"/>
    </row>
    <row r="44368" spans="46:47">
      <c r="AT44368" s="690"/>
      <c r="AU44368" s="690"/>
    </row>
    <row r="44369" spans="46:47">
      <c r="AT44369" s="690"/>
      <c r="AU44369" s="690"/>
    </row>
    <row r="44370" spans="46:47">
      <c r="AT44370" s="690"/>
      <c r="AU44370" s="690"/>
    </row>
    <row r="44371" spans="46:47">
      <c r="AT44371" s="690"/>
      <c r="AU44371" s="690"/>
    </row>
    <row r="44372" spans="46:47">
      <c r="AT44372" s="690"/>
      <c r="AU44372" s="690"/>
    </row>
    <row r="44373" spans="46:47">
      <c r="AT44373" s="690"/>
      <c r="AU44373" s="690"/>
    </row>
    <row r="44374" spans="46:47">
      <c r="AT44374" s="690"/>
      <c r="AU44374" s="690"/>
    </row>
    <row r="44375" spans="46:47">
      <c r="AT44375" s="690"/>
      <c r="AU44375" s="690"/>
    </row>
    <row r="44376" spans="46:47">
      <c r="AT44376" s="690"/>
      <c r="AU44376" s="690"/>
    </row>
    <row r="44377" spans="46:47">
      <c r="AT44377" s="690"/>
      <c r="AU44377" s="690"/>
    </row>
    <row r="44378" spans="46:47">
      <c r="AT44378" s="690"/>
      <c r="AU44378" s="690"/>
    </row>
    <row r="44379" spans="46:47">
      <c r="AT44379" s="690"/>
      <c r="AU44379" s="690"/>
    </row>
    <row r="44380" spans="46:47">
      <c r="AT44380" s="690"/>
      <c r="AU44380" s="690"/>
    </row>
    <row r="44381" spans="46:47">
      <c r="AT44381" s="690"/>
      <c r="AU44381" s="690"/>
    </row>
    <row r="44382" spans="46:47">
      <c r="AT44382" s="690"/>
      <c r="AU44382" s="690"/>
    </row>
    <row r="44383" spans="46:47">
      <c r="AT44383" s="690"/>
      <c r="AU44383" s="690"/>
    </row>
    <row r="44384" spans="46:47">
      <c r="AT44384" s="690"/>
      <c r="AU44384" s="690"/>
    </row>
    <row r="44385" spans="46:47">
      <c r="AT44385" s="690"/>
      <c r="AU44385" s="690"/>
    </row>
    <row r="44386" spans="46:47">
      <c r="AT44386" s="690"/>
      <c r="AU44386" s="690"/>
    </row>
    <row r="44387" spans="46:47">
      <c r="AT44387" s="690"/>
      <c r="AU44387" s="690"/>
    </row>
    <row r="44388" spans="46:47">
      <c r="AT44388" s="690"/>
      <c r="AU44388" s="690"/>
    </row>
    <row r="44389" spans="46:47">
      <c r="AT44389" s="690"/>
      <c r="AU44389" s="690"/>
    </row>
    <row r="44390" spans="46:47">
      <c r="AT44390" s="690"/>
      <c r="AU44390" s="690"/>
    </row>
    <row r="44391" spans="46:47">
      <c r="AT44391" s="690"/>
      <c r="AU44391" s="690"/>
    </row>
    <row r="44392" spans="46:47">
      <c r="AT44392" s="690"/>
      <c r="AU44392" s="690"/>
    </row>
    <row r="44393" spans="46:47">
      <c r="AT44393" s="690"/>
      <c r="AU44393" s="690"/>
    </row>
    <row r="44394" spans="46:47">
      <c r="AT44394" s="690"/>
      <c r="AU44394" s="690"/>
    </row>
    <row r="44395" spans="46:47">
      <c r="AT44395" s="690"/>
      <c r="AU44395" s="690"/>
    </row>
    <row r="44396" spans="46:47">
      <c r="AT44396" s="690"/>
      <c r="AU44396" s="690"/>
    </row>
    <row r="44397" spans="46:47">
      <c r="AT44397" s="690"/>
      <c r="AU44397" s="690"/>
    </row>
    <row r="44398" spans="46:47">
      <c r="AT44398" s="690"/>
      <c r="AU44398" s="690"/>
    </row>
    <row r="44399" spans="46:47">
      <c r="AT44399" s="690"/>
      <c r="AU44399" s="690"/>
    </row>
    <row r="44400" spans="46:47">
      <c r="AT44400" s="690"/>
      <c r="AU44400" s="690"/>
    </row>
    <row r="44401" spans="46:47">
      <c r="AT44401" s="690"/>
      <c r="AU44401" s="690"/>
    </row>
    <row r="44402" spans="46:47">
      <c r="AT44402" s="690"/>
      <c r="AU44402" s="690"/>
    </row>
    <row r="44403" spans="46:47">
      <c r="AT44403" s="690"/>
      <c r="AU44403" s="690"/>
    </row>
    <row r="44404" spans="46:47">
      <c r="AT44404" s="690"/>
      <c r="AU44404" s="690"/>
    </row>
    <row r="44405" spans="46:47">
      <c r="AT44405" s="690"/>
      <c r="AU44405" s="690"/>
    </row>
    <row r="44406" spans="46:47">
      <c r="AT44406" s="690"/>
      <c r="AU44406" s="690"/>
    </row>
    <row r="44407" spans="46:47">
      <c r="AT44407" s="690"/>
      <c r="AU44407" s="690"/>
    </row>
    <row r="44408" spans="46:47">
      <c r="AT44408" s="690"/>
      <c r="AU44408" s="690"/>
    </row>
    <row r="44409" spans="46:47">
      <c r="AT44409" s="690"/>
      <c r="AU44409" s="690"/>
    </row>
    <row r="44410" spans="46:47">
      <c r="AT44410" s="690"/>
      <c r="AU44410" s="690"/>
    </row>
    <row r="44411" spans="46:47">
      <c r="AT44411" s="690"/>
      <c r="AU44411" s="690"/>
    </row>
    <row r="44412" spans="46:47">
      <c r="AT44412" s="690"/>
      <c r="AU44412" s="690"/>
    </row>
    <row r="44413" spans="46:47">
      <c r="AT44413" s="690"/>
      <c r="AU44413" s="690"/>
    </row>
    <row r="44414" spans="46:47">
      <c r="AT44414" s="690"/>
      <c r="AU44414" s="690"/>
    </row>
    <row r="44415" spans="46:47">
      <c r="AT44415" s="690"/>
      <c r="AU44415" s="690"/>
    </row>
    <row r="44416" spans="46:47">
      <c r="AT44416" s="690"/>
      <c r="AU44416" s="690"/>
    </row>
    <row r="44417" spans="46:47">
      <c r="AT44417" s="690"/>
      <c r="AU44417" s="690"/>
    </row>
    <row r="44418" spans="46:47">
      <c r="AT44418" s="690"/>
      <c r="AU44418" s="690"/>
    </row>
    <row r="44419" spans="46:47">
      <c r="AT44419" s="690"/>
      <c r="AU44419" s="690"/>
    </row>
    <row r="44420" spans="46:47">
      <c r="AT44420" s="690"/>
      <c r="AU44420" s="690"/>
    </row>
    <row r="44421" spans="46:47">
      <c r="AT44421" s="690"/>
      <c r="AU44421" s="690"/>
    </row>
    <row r="44422" spans="46:47">
      <c r="AT44422" s="690"/>
      <c r="AU44422" s="690"/>
    </row>
    <row r="44423" spans="46:47">
      <c r="AT44423" s="690"/>
      <c r="AU44423" s="690"/>
    </row>
    <row r="44424" spans="46:47">
      <c r="AT44424" s="690"/>
      <c r="AU44424" s="690"/>
    </row>
    <row r="44425" spans="46:47">
      <c r="AT44425" s="690"/>
      <c r="AU44425" s="690"/>
    </row>
    <row r="44426" spans="46:47">
      <c r="AT44426" s="690"/>
      <c r="AU44426" s="690"/>
    </row>
    <row r="44427" spans="46:47">
      <c r="AT44427" s="690"/>
      <c r="AU44427" s="690"/>
    </row>
    <row r="44428" spans="46:47">
      <c r="AT44428" s="690"/>
      <c r="AU44428" s="690"/>
    </row>
    <row r="44429" spans="46:47">
      <c r="AT44429" s="690"/>
      <c r="AU44429" s="690"/>
    </row>
    <row r="44430" spans="46:47">
      <c r="AT44430" s="690"/>
      <c r="AU44430" s="690"/>
    </row>
    <row r="44431" spans="46:47">
      <c r="AT44431" s="690"/>
      <c r="AU44431" s="690"/>
    </row>
    <row r="44432" spans="46:47">
      <c r="AT44432" s="690"/>
      <c r="AU44432" s="690"/>
    </row>
    <row r="44433" spans="46:47">
      <c r="AT44433" s="690"/>
      <c r="AU44433" s="690"/>
    </row>
    <row r="44434" spans="46:47">
      <c r="AT44434" s="690"/>
      <c r="AU44434" s="690"/>
    </row>
    <row r="44435" spans="46:47">
      <c r="AT44435" s="690"/>
      <c r="AU44435" s="690"/>
    </row>
    <row r="44436" spans="46:47">
      <c r="AT44436" s="690"/>
      <c r="AU44436" s="690"/>
    </row>
    <row r="44437" spans="46:47">
      <c r="AT44437" s="690"/>
      <c r="AU44437" s="690"/>
    </row>
    <row r="44438" spans="46:47">
      <c r="AT44438" s="690"/>
      <c r="AU44438" s="690"/>
    </row>
    <row r="44439" spans="46:47">
      <c r="AT44439" s="690"/>
      <c r="AU44439" s="690"/>
    </row>
    <row r="44440" spans="46:47">
      <c r="AT44440" s="690"/>
      <c r="AU44440" s="690"/>
    </row>
    <row r="44441" spans="46:47">
      <c r="AT44441" s="690"/>
      <c r="AU44441" s="690"/>
    </row>
    <row r="44442" spans="46:47">
      <c r="AT44442" s="690"/>
      <c r="AU44442" s="690"/>
    </row>
    <row r="44443" spans="46:47">
      <c r="AT44443" s="690"/>
      <c r="AU44443" s="690"/>
    </row>
    <row r="44444" spans="46:47">
      <c r="AT44444" s="690"/>
      <c r="AU44444" s="690"/>
    </row>
    <row r="44445" spans="46:47">
      <c r="AT44445" s="690"/>
      <c r="AU44445" s="690"/>
    </row>
    <row r="44446" spans="46:47">
      <c r="AT44446" s="690"/>
      <c r="AU44446" s="690"/>
    </row>
    <row r="44447" spans="46:47">
      <c r="AT44447" s="690"/>
      <c r="AU44447" s="690"/>
    </row>
    <row r="44448" spans="46:47">
      <c r="AT44448" s="690"/>
      <c r="AU44448" s="690"/>
    </row>
    <row r="44449" spans="46:47">
      <c r="AT44449" s="690"/>
      <c r="AU44449" s="690"/>
    </row>
    <row r="44450" spans="46:47">
      <c r="AT44450" s="690"/>
      <c r="AU44450" s="690"/>
    </row>
    <row r="44451" spans="46:47">
      <c r="AT44451" s="690"/>
      <c r="AU44451" s="690"/>
    </row>
    <row r="44452" spans="46:47">
      <c r="AT44452" s="690"/>
      <c r="AU44452" s="690"/>
    </row>
    <row r="44453" spans="46:47">
      <c r="AT44453" s="690"/>
      <c r="AU44453" s="690"/>
    </row>
    <row r="44454" spans="46:47">
      <c r="AT44454" s="690"/>
      <c r="AU44454" s="690"/>
    </row>
    <row r="44455" spans="46:47">
      <c r="AT44455" s="690"/>
      <c r="AU44455" s="690"/>
    </row>
    <row r="44456" spans="46:47">
      <c r="AT44456" s="690"/>
      <c r="AU44456" s="690"/>
    </row>
    <row r="44457" spans="46:47">
      <c r="AT44457" s="690"/>
      <c r="AU44457" s="690"/>
    </row>
    <row r="44458" spans="46:47">
      <c r="AT44458" s="690"/>
      <c r="AU44458" s="690"/>
    </row>
    <row r="44459" spans="46:47">
      <c r="AT44459" s="690"/>
      <c r="AU44459" s="690"/>
    </row>
    <row r="44460" spans="46:47">
      <c r="AT44460" s="690"/>
      <c r="AU44460" s="690"/>
    </row>
    <row r="44461" spans="46:47">
      <c r="AT44461" s="690"/>
      <c r="AU44461" s="690"/>
    </row>
    <row r="44462" spans="46:47">
      <c r="AT44462" s="690"/>
      <c r="AU44462" s="690"/>
    </row>
    <row r="44463" spans="46:47">
      <c r="AT44463" s="690"/>
      <c r="AU44463" s="690"/>
    </row>
    <row r="44464" spans="46:47">
      <c r="AT44464" s="690"/>
      <c r="AU44464" s="690"/>
    </row>
    <row r="44465" spans="46:47">
      <c r="AT44465" s="690"/>
      <c r="AU44465" s="690"/>
    </row>
    <row r="44466" spans="46:47">
      <c r="AT44466" s="690"/>
      <c r="AU44466" s="690"/>
    </row>
    <row r="44467" spans="46:47">
      <c r="AT44467" s="690"/>
      <c r="AU44467" s="690"/>
    </row>
    <row r="44468" spans="46:47">
      <c r="AT44468" s="690"/>
      <c r="AU44468" s="690"/>
    </row>
    <row r="44469" spans="46:47">
      <c r="AT44469" s="690"/>
      <c r="AU44469" s="690"/>
    </row>
    <row r="44470" spans="46:47">
      <c r="AT44470" s="690"/>
      <c r="AU44470" s="690"/>
    </row>
    <row r="44471" spans="46:47">
      <c r="AT44471" s="690"/>
      <c r="AU44471" s="690"/>
    </row>
    <row r="44472" spans="46:47">
      <c r="AT44472" s="690"/>
      <c r="AU44472" s="690"/>
    </row>
    <row r="44473" spans="46:47">
      <c r="AT44473" s="690"/>
      <c r="AU44473" s="690"/>
    </row>
    <row r="44474" spans="46:47">
      <c r="AT44474" s="690"/>
      <c r="AU44474" s="690"/>
    </row>
    <row r="44475" spans="46:47">
      <c r="AT44475" s="690"/>
      <c r="AU44475" s="690"/>
    </row>
    <row r="44476" spans="46:47">
      <c r="AT44476" s="690"/>
      <c r="AU44476" s="690"/>
    </row>
    <row r="44477" spans="46:47">
      <c r="AT44477" s="690"/>
      <c r="AU44477" s="690"/>
    </row>
    <row r="44478" spans="46:47">
      <c r="AT44478" s="690"/>
      <c r="AU44478" s="690"/>
    </row>
    <row r="44479" spans="46:47">
      <c r="AT44479" s="690"/>
      <c r="AU44479" s="690"/>
    </row>
    <row r="44480" spans="46:47">
      <c r="AT44480" s="690"/>
      <c r="AU44480" s="690"/>
    </row>
    <row r="44481" spans="46:47">
      <c r="AT44481" s="690"/>
      <c r="AU44481" s="690"/>
    </row>
    <row r="44482" spans="46:47">
      <c r="AT44482" s="690"/>
      <c r="AU44482" s="690"/>
    </row>
    <row r="44483" spans="46:47">
      <c r="AT44483" s="690"/>
      <c r="AU44483" s="690"/>
    </row>
    <row r="44484" spans="46:47">
      <c r="AT44484" s="690"/>
      <c r="AU44484" s="690"/>
    </row>
    <row r="44485" spans="46:47">
      <c r="AT44485" s="690"/>
      <c r="AU44485" s="690"/>
    </row>
    <row r="44486" spans="46:47">
      <c r="AT44486" s="690"/>
      <c r="AU44486" s="690"/>
    </row>
    <row r="44487" spans="46:47">
      <c r="AT44487" s="690"/>
      <c r="AU44487" s="690"/>
    </row>
    <row r="44488" spans="46:47">
      <c r="AT44488" s="690"/>
      <c r="AU44488" s="690"/>
    </row>
    <row r="44489" spans="46:47">
      <c r="AT44489" s="690"/>
      <c r="AU44489" s="690"/>
    </row>
    <row r="44490" spans="46:47">
      <c r="AT44490" s="690"/>
      <c r="AU44490" s="690"/>
    </row>
    <row r="44491" spans="46:47">
      <c r="AT44491" s="690"/>
      <c r="AU44491" s="690"/>
    </row>
    <row r="44492" spans="46:47">
      <c r="AT44492" s="690"/>
      <c r="AU44492" s="690"/>
    </row>
    <row r="44493" spans="46:47">
      <c r="AT44493" s="690"/>
      <c r="AU44493" s="690"/>
    </row>
    <row r="44494" spans="46:47">
      <c r="AT44494" s="690"/>
      <c r="AU44494" s="690"/>
    </row>
    <row r="44495" spans="46:47">
      <c r="AT44495" s="690"/>
      <c r="AU44495" s="690"/>
    </row>
    <row r="44496" spans="46:47">
      <c r="AT44496" s="690"/>
      <c r="AU44496" s="690"/>
    </row>
    <row r="44497" spans="46:47">
      <c r="AT44497" s="690"/>
      <c r="AU44497" s="690"/>
    </row>
    <row r="44498" spans="46:47">
      <c r="AT44498" s="690"/>
      <c r="AU44498" s="690"/>
    </row>
    <row r="44499" spans="46:47">
      <c r="AT44499" s="690"/>
      <c r="AU44499" s="690"/>
    </row>
    <row r="44500" spans="46:47">
      <c r="AT44500" s="690"/>
      <c r="AU44500" s="690"/>
    </row>
    <row r="44501" spans="46:47">
      <c r="AT44501" s="690"/>
      <c r="AU44501" s="690"/>
    </row>
    <row r="44502" spans="46:47">
      <c r="AT44502" s="690"/>
      <c r="AU44502" s="690"/>
    </row>
    <row r="44503" spans="46:47">
      <c r="AT44503" s="690"/>
      <c r="AU44503" s="690"/>
    </row>
    <row r="44504" spans="46:47">
      <c r="AT44504" s="690"/>
      <c r="AU44504" s="690"/>
    </row>
    <row r="44505" spans="46:47">
      <c r="AT44505" s="690"/>
      <c r="AU44505" s="690"/>
    </row>
    <row r="44506" spans="46:47">
      <c r="AT44506" s="690"/>
      <c r="AU44506" s="690"/>
    </row>
    <row r="44507" spans="46:47">
      <c r="AT44507" s="690"/>
      <c r="AU44507" s="690"/>
    </row>
    <row r="44508" spans="46:47">
      <c r="AT44508" s="690"/>
      <c r="AU44508" s="690"/>
    </row>
    <row r="44509" spans="46:47">
      <c r="AT44509" s="690"/>
      <c r="AU44509" s="690"/>
    </row>
    <row r="44510" spans="46:47">
      <c r="AT44510" s="690"/>
      <c r="AU44510" s="690"/>
    </row>
    <row r="44511" spans="46:47">
      <c r="AT44511" s="690"/>
      <c r="AU44511" s="690"/>
    </row>
    <row r="44512" spans="46:47">
      <c r="AT44512" s="690"/>
      <c r="AU44512" s="690"/>
    </row>
    <row r="44513" spans="46:47">
      <c r="AT44513" s="690"/>
      <c r="AU44513" s="690"/>
    </row>
    <row r="44514" spans="46:47">
      <c r="AT44514" s="690"/>
      <c r="AU44514" s="690"/>
    </row>
    <row r="44515" spans="46:47">
      <c r="AT44515" s="690"/>
      <c r="AU44515" s="690"/>
    </row>
    <row r="44516" spans="46:47">
      <c r="AT44516" s="690"/>
      <c r="AU44516" s="690"/>
    </row>
    <row r="44517" spans="46:47">
      <c r="AT44517" s="690"/>
      <c r="AU44517" s="690"/>
    </row>
    <row r="44518" spans="46:47">
      <c r="AT44518" s="690"/>
      <c r="AU44518" s="690"/>
    </row>
    <row r="44519" spans="46:47">
      <c r="AT44519" s="690"/>
      <c r="AU44519" s="690"/>
    </row>
    <row r="44520" spans="46:47">
      <c r="AT44520" s="690"/>
      <c r="AU44520" s="690"/>
    </row>
    <row r="44521" spans="46:47">
      <c r="AT44521" s="690"/>
      <c r="AU44521" s="690"/>
    </row>
    <row r="44522" spans="46:47">
      <c r="AT44522" s="690"/>
      <c r="AU44522" s="690"/>
    </row>
    <row r="44523" spans="46:47">
      <c r="AT44523" s="690"/>
      <c r="AU44523" s="690"/>
    </row>
    <row r="44524" spans="46:47">
      <c r="AT44524" s="690"/>
      <c r="AU44524" s="690"/>
    </row>
    <row r="44525" spans="46:47">
      <c r="AT44525" s="690"/>
      <c r="AU44525" s="690"/>
    </row>
    <row r="44526" spans="46:47">
      <c r="AT44526" s="690"/>
      <c r="AU44526" s="690"/>
    </row>
    <row r="44527" spans="46:47">
      <c r="AT44527" s="690"/>
      <c r="AU44527" s="690"/>
    </row>
    <row r="44528" spans="46:47">
      <c r="AT44528" s="690"/>
      <c r="AU44528" s="690"/>
    </row>
    <row r="44529" spans="46:47">
      <c r="AT44529" s="690"/>
      <c r="AU44529" s="690"/>
    </row>
    <row r="44530" spans="46:47">
      <c r="AT44530" s="690"/>
      <c r="AU44530" s="690"/>
    </row>
    <row r="44531" spans="46:47">
      <c r="AT44531" s="690"/>
      <c r="AU44531" s="690"/>
    </row>
    <row r="44532" spans="46:47">
      <c r="AT44532" s="690"/>
      <c r="AU44532" s="690"/>
    </row>
    <row r="44533" spans="46:47">
      <c r="AT44533" s="690"/>
      <c r="AU44533" s="690"/>
    </row>
    <row r="44534" spans="46:47">
      <c r="AT44534" s="690"/>
      <c r="AU44534" s="690"/>
    </row>
    <row r="44535" spans="46:47">
      <c r="AT44535" s="690"/>
      <c r="AU44535" s="690"/>
    </row>
    <row r="44536" spans="46:47">
      <c r="AT44536" s="690"/>
      <c r="AU44536" s="690"/>
    </row>
    <row r="44537" spans="46:47">
      <c r="AT44537" s="690"/>
      <c r="AU44537" s="690"/>
    </row>
    <row r="44538" spans="46:47">
      <c r="AT44538" s="690"/>
      <c r="AU44538" s="690"/>
    </row>
    <row r="44539" spans="46:47">
      <c r="AT44539" s="690"/>
      <c r="AU44539" s="690"/>
    </row>
    <row r="44540" spans="46:47">
      <c r="AT44540" s="690"/>
      <c r="AU44540" s="690"/>
    </row>
    <row r="44541" spans="46:47">
      <c r="AT44541" s="690"/>
      <c r="AU44541" s="690"/>
    </row>
    <row r="44542" spans="46:47">
      <c r="AT44542" s="690"/>
      <c r="AU44542" s="690"/>
    </row>
    <row r="44543" spans="46:47">
      <c r="AT44543" s="690"/>
      <c r="AU44543" s="690"/>
    </row>
    <row r="44544" spans="46:47">
      <c r="AT44544" s="690"/>
      <c r="AU44544" s="690"/>
    </row>
    <row r="44545" spans="46:47">
      <c r="AT44545" s="690"/>
      <c r="AU44545" s="690"/>
    </row>
    <row r="44546" spans="46:47">
      <c r="AT44546" s="690"/>
      <c r="AU44546" s="690"/>
    </row>
    <row r="44547" spans="46:47">
      <c r="AT44547" s="690"/>
      <c r="AU44547" s="690"/>
    </row>
    <row r="44548" spans="46:47">
      <c r="AT44548" s="690"/>
      <c r="AU44548" s="690"/>
    </row>
    <row r="44549" spans="46:47">
      <c r="AT44549" s="690"/>
      <c r="AU44549" s="690"/>
    </row>
    <row r="44550" spans="46:47">
      <c r="AT44550" s="690"/>
      <c r="AU44550" s="690"/>
    </row>
    <row r="44551" spans="46:47">
      <c r="AT44551" s="690"/>
      <c r="AU44551" s="690"/>
    </row>
    <row r="44552" spans="46:47">
      <c r="AT44552" s="690"/>
      <c r="AU44552" s="690"/>
    </row>
    <row r="44553" spans="46:47">
      <c r="AT44553" s="690"/>
      <c r="AU44553" s="690"/>
    </row>
    <row r="44554" spans="46:47">
      <c r="AT44554" s="690"/>
      <c r="AU44554" s="690"/>
    </row>
    <row r="44555" spans="46:47">
      <c r="AT44555" s="690"/>
      <c r="AU44555" s="690"/>
    </row>
    <row r="44556" spans="46:47">
      <c r="AT44556" s="690"/>
      <c r="AU44556" s="690"/>
    </row>
    <row r="44557" spans="46:47">
      <c r="AT44557" s="690"/>
      <c r="AU44557" s="690"/>
    </row>
    <row r="44558" spans="46:47">
      <c r="AT44558" s="690"/>
      <c r="AU44558" s="690"/>
    </row>
    <row r="44559" spans="46:47">
      <c r="AT44559" s="690"/>
      <c r="AU44559" s="690"/>
    </row>
    <row r="44560" spans="46:47">
      <c r="AT44560" s="690"/>
      <c r="AU44560" s="690"/>
    </row>
    <row r="44561" spans="46:47">
      <c r="AT44561" s="690"/>
      <c r="AU44561" s="690"/>
    </row>
    <row r="44562" spans="46:47">
      <c r="AT44562" s="690"/>
      <c r="AU44562" s="690"/>
    </row>
    <row r="44563" spans="46:47">
      <c r="AT44563" s="690"/>
      <c r="AU44563" s="690"/>
    </row>
    <row r="44564" spans="46:47">
      <c r="AT44564" s="690"/>
      <c r="AU44564" s="690"/>
    </row>
    <row r="44565" spans="46:47">
      <c r="AT44565" s="690"/>
      <c r="AU44565" s="690"/>
    </row>
    <row r="44566" spans="46:47">
      <c r="AT44566" s="690"/>
      <c r="AU44566" s="690"/>
    </row>
    <row r="44567" spans="46:47">
      <c r="AT44567" s="690"/>
      <c r="AU44567" s="690"/>
    </row>
    <row r="44568" spans="46:47">
      <c r="AT44568" s="690"/>
      <c r="AU44568" s="690"/>
    </row>
    <row r="44569" spans="46:47">
      <c r="AT44569" s="690"/>
      <c r="AU44569" s="690"/>
    </row>
    <row r="44570" spans="46:47">
      <c r="AT44570" s="690"/>
      <c r="AU44570" s="690"/>
    </row>
    <row r="44571" spans="46:47">
      <c r="AT44571" s="690"/>
      <c r="AU44571" s="690"/>
    </row>
    <row r="44572" spans="46:47">
      <c r="AT44572" s="690"/>
      <c r="AU44572" s="690"/>
    </row>
    <row r="44573" spans="46:47">
      <c r="AT44573" s="690"/>
      <c r="AU44573" s="690"/>
    </row>
    <row r="44574" spans="46:47">
      <c r="AT44574" s="690"/>
      <c r="AU44574" s="690"/>
    </row>
    <row r="44575" spans="46:47">
      <c r="AT44575" s="690"/>
      <c r="AU44575" s="690"/>
    </row>
    <row r="44576" spans="46:47">
      <c r="AT44576" s="690"/>
      <c r="AU44576" s="690"/>
    </row>
    <row r="44577" spans="46:47">
      <c r="AT44577" s="690"/>
      <c r="AU44577" s="690"/>
    </row>
    <row r="44578" spans="46:47">
      <c r="AT44578" s="690"/>
      <c r="AU44578" s="690"/>
    </row>
    <row r="44579" spans="46:47">
      <c r="AT44579" s="690"/>
      <c r="AU44579" s="690"/>
    </row>
    <row r="44580" spans="46:47">
      <c r="AT44580" s="690"/>
      <c r="AU44580" s="690"/>
    </row>
    <row r="44581" spans="46:47">
      <c r="AT44581" s="690"/>
      <c r="AU44581" s="690"/>
    </row>
    <row r="44582" spans="46:47">
      <c r="AT44582" s="690"/>
      <c r="AU44582" s="690"/>
    </row>
    <row r="44583" spans="46:47">
      <c r="AT44583" s="690"/>
      <c r="AU44583" s="690"/>
    </row>
    <row r="44584" spans="46:47">
      <c r="AT44584" s="690"/>
      <c r="AU44584" s="690"/>
    </row>
    <row r="44585" spans="46:47">
      <c r="AT44585" s="690"/>
      <c r="AU44585" s="690"/>
    </row>
    <row r="44586" spans="46:47">
      <c r="AT44586" s="690"/>
      <c r="AU44586" s="690"/>
    </row>
    <row r="44587" spans="46:47">
      <c r="AT44587" s="690"/>
      <c r="AU44587" s="690"/>
    </row>
    <row r="44588" spans="46:47">
      <c r="AT44588" s="690"/>
      <c r="AU44588" s="690"/>
    </row>
    <row r="44589" spans="46:47">
      <c r="AT44589" s="690"/>
      <c r="AU44589" s="690"/>
    </row>
    <row r="44590" spans="46:47">
      <c r="AT44590" s="690"/>
      <c r="AU44590" s="690"/>
    </row>
    <row r="44591" spans="46:47">
      <c r="AT44591" s="690"/>
      <c r="AU44591" s="690"/>
    </row>
    <row r="44592" spans="46:47">
      <c r="AT44592" s="690"/>
      <c r="AU44592" s="690"/>
    </row>
    <row r="44593" spans="46:47">
      <c r="AT44593" s="690"/>
      <c r="AU44593" s="690"/>
    </row>
    <row r="44594" spans="46:47">
      <c r="AT44594" s="690"/>
      <c r="AU44594" s="690"/>
    </row>
    <row r="44595" spans="46:47">
      <c r="AT44595" s="690"/>
      <c r="AU44595" s="690"/>
    </row>
    <row r="44596" spans="46:47">
      <c r="AT44596" s="690"/>
      <c r="AU44596" s="690"/>
    </row>
    <row r="44597" spans="46:47">
      <c r="AT44597" s="690"/>
      <c r="AU44597" s="690"/>
    </row>
    <row r="44598" spans="46:47">
      <c r="AT44598" s="690"/>
      <c r="AU44598" s="690"/>
    </row>
    <row r="44599" spans="46:47">
      <c r="AT44599" s="690"/>
      <c r="AU44599" s="690"/>
    </row>
    <row r="44600" spans="46:47">
      <c r="AT44600" s="690"/>
      <c r="AU44600" s="690"/>
    </row>
    <row r="44601" spans="46:47">
      <c r="AT44601" s="690"/>
      <c r="AU44601" s="690"/>
    </row>
    <row r="44602" spans="46:47">
      <c r="AT44602" s="690"/>
      <c r="AU44602" s="690"/>
    </row>
    <row r="44603" spans="46:47">
      <c r="AT44603" s="690"/>
      <c r="AU44603" s="690"/>
    </row>
    <row r="44604" spans="46:47">
      <c r="AT44604" s="690"/>
      <c r="AU44604" s="690"/>
    </row>
    <row r="44605" spans="46:47">
      <c r="AT44605" s="690"/>
      <c r="AU44605" s="690"/>
    </row>
    <row r="44606" spans="46:47">
      <c r="AT44606" s="690"/>
      <c r="AU44606" s="690"/>
    </row>
    <row r="44607" spans="46:47">
      <c r="AT44607" s="690"/>
      <c r="AU44607" s="690"/>
    </row>
    <row r="44608" spans="46:47">
      <c r="AT44608" s="690"/>
      <c r="AU44608" s="690"/>
    </row>
    <row r="44609" spans="46:47">
      <c r="AT44609" s="690"/>
      <c r="AU44609" s="690"/>
    </row>
    <row r="44610" spans="46:47">
      <c r="AT44610" s="690"/>
      <c r="AU44610" s="690"/>
    </row>
    <row r="44611" spans="46:47">
      <c r="AT44611" s="690"/>
      <c r="AU44611" s="690"/>
    </row>
    <row r="44612" spans="46:47">
      <c r="AT44612" s="690"/>
      <c r="AU44612" s="690"/>
    </row>
    <row r="44613" spans="46:47">
      <c r="AT44613" s="690"/>
      <c r="AU44613" s="690"/>
    </row>
    <row r="44614" spans="46:47">
      <c r="AT44614" s="690"/>
      <c r="AU44614" s="690"/>
    </row>
    <row r="44615" spans="46:47">
      <c r="AT44615" s="690"/>
      <c r="AU44615" s="690"/>
    </row>
    <row r="44616" spans="46:47">
      <c r="AT44616" s="690"/>
      <c r="AU44616" s="690"/>
    </row>
    <row r="44617" spans="46:47">
      <c r="AT44617" s="690"/>
      <c r="AU44617" s="690"/>
    </row>
    <row r="44618" spans="46:47">
      <c r="AT44618" s="690"/>
      <c r="AU44618" s="690"/>
    </row>
    <row r="44619" spans="46:47">
      <c r="AT44619" s="690"/>
      <c r="AU44619" s="690"/>
    </row>
    <row r="44620" spans="46:47">
      <c r="AT44620" s="690"/>
      <c r="AU44620" s="690"/>
    </row>
    <row r="44621" spans="46:47">
      <c r="AT44621" s="690"/>
      <c r="AU44621" s="690"/>
    </row>
    <row r="44622" spans="46:47">
      <c r="AT44622" s="690"/>
      <c r="AU44622" s="690"/>
    </row>
    <row r="44623" spans="46:47">
      <c r="AT44623" s="690"/>
      <c r="AU44623" s="690"/>
    </row>
    <row r="44624" spans="46:47">
      <c r="AT44624" s="690"/>
      <c r="AU44624" s="690"/>
    </row>
    <row r="44625" spans="46:47">
      <c r="AT44625" s="690"/>
      <c r="AU44625" s="690"/>
    </row>
    <row r="44626" spans="46:47">
      <c r="AT44626" s="690"/>
      <c r="AU44626" s="690"/>
    </row>
    <row r="44627" spans="46:47">
      <c r="AT44627" s="690"/>
      <c r="AU44627" s="690"/>
    </row>
    <row r="44628" spans="46:47">
      <c r="AT44628" s="690"/>
      <c r="AU44628" s="690"/>
    </row>
    <row r="44629" spans="46:47">
      <c r="AT44629" s="690"/>
      <c r="AU44629" s="690"/>
    </row>
    <row r="44630" spans="46:47">
      <c r="AT44630" s="690"/>
      <c r="AU44630" s="690"/>
    </row>
    <row r="44631" spans="46:47">
      <c r="AT44631" s="690"/>
      <c r="AU44631" s="690"/>
    </row>
    <row r="44632" spans="46:47">
      <c r="AT44632" s="690"/>
      <c r="AU44632" s="690"/>
    </row>
    <row r="44633" spans="46:47">
      <c r="AT44633" s="690"/>
      <c r="AU44633" s="690"/>
    </row>
    <row r="44634" spans="46:47">
      <c r="AT44634" s="690"/>
      <c r="AU44634" s="690"/>
    </row>
    <row r="44635" spans="46:47">
      <c r="AT44635" s="690"/>
      <c r="AU44635" s="690"/>
    </row>
    <row r="44636" spans="46:47">
      <c r="AT44636" s="690"/>
      <c r="AU44636" s="690"/>
    </row>
    <row r="44637" spans="46:47">
      <c r="AT44637" s="690"/>
      <c r="AU44637" s="690"/>
    </row>
    <row r="44638" spans="46:47">
      <c r="AT44638" s="690"/>
      <c r="AU44638" s="690"/>
    </row>
    <row r="44639" spans="46:47">
      <c r="AT44639" s="690"/>
      <c r="AU44639" s="690"/>
    </row>
    <row r="44640" spans="46:47">
      <c r="AT44640" s="690"/>
      <c r="AU44640" s="690"/>
    </row>
    <row r="44641" spans="46:47">
      <c r="AT44641" s="690"/>
      <c r="AU44641" s="690"/>
    </row>
    <row r="44642" spans="46:47">
      <c r="AT44642" s="690"/>
      <c r="AU44642" s="690"/>
    </row>
    <row r="44643" spans="46:47">
      <c r="AT44643" s="690"/>
      <c r="AU44643" s="690"/>
    </row>
    <row r="44644" spans="46:47">
      <c r="AT44644" s="690"/>
      <c r="AU44644" s="690"/>
    </row>
    <row r="44645" spans="46:47">
      <c r="AT44645" s="690"/>
      <c r="AU44645" s="690"/>
    </row>
    <row r="44646" spans="46:47">
      <c r="AT44646" s="690"/>
      <c r="AU44646" s="690"/>
    </row>
    <row r="44647" spans="46:47">
      <c r="AT44647" s="690"/>
      <c r="AU44647" s="690"/>
    </row>
    <row r="44648" spans="46:47">
      <c r="AT44648" s="690"/>
      <c r="AU44648" s="690"/>
    </row>
    <row r="44649" spans="46:47">
      <c r="AT44649" s="690"/>
      <c r="AU44649" s="690"/>
    </row>
    <row r="44650" spans="46:47">
      <c r="AT44650" s="690"/>
      <c r="AU44650" s="690"/>
    </row>
    <row r="44651" spans="46:47">
      <c r="AT44651" s="690"/>
      <c r="AU44651" s="690"/>
    </row>
    <row r="44652" spans="46:47">
      <c r="AT44652" s="690"/>
      <c r="AU44652" s="690"/>
    </row>
    <row r="44653" spans="46:47">
      <c r="AT44653" s="690"/>
      <c r="AU44653" s="690"/>
    </row>
    <row r="44654" spans="46:47">
      <c r="AT44654" s="690"/>
      <c r="AU44654" s="690"/>
    </row>
    <row r="44655" spans="46:47">
      <c r="AT44655" s="690"/>
      <c r="AU44655" s="690"/>
    </row>
    <row r="44656" spans="46:47">
      <c r="AT44656" s="690"/>
      <c r="AU44656" s="690"/>
    </row>
    <row r="44657" spans="46:47">
      <c r="AT44657" s="690"/>
      <c r="AU44657" s="690"/>
    </row>
    <row r="44658" spans="46:47">
      <c r="AT44658" s="690"/>
      <c r="AU44658" s="690"/>
    </row>
    <row r="44659" spans="46:47">
      <c r="AT44659" s="690"/>
      <c r="AU44659" s="690"/>
    </row>
    <row r="44660" spans="46:47">
      <c r="AT44660" s="690"/>
      <c r="AU44660" s="690"/>
    </row>
    <row r="44661" spans="46:47">
      <c r="AT44661" s="690"/>
      <c r="AU44661" s="690"/>
    </row>
    <row r="44662" spans="46:47">
      <c r="AT44662" s="690"/>
      <c r="AU44662" s="690"/>
    </row>
    <row r="44663" spans="46:47">
      <c r="AT44663" s="690"/>
      <c r="AU44663" s="690"/>
    </row>
    <row r="44664" spans="46:47">
      <c r="AT44664" s="690"/>
      <c r="AU44664" s="690"/>
    </row>
    <row r="44665" spans="46:47">
      <c r="AT44665" s="690"/>
      <c r="AU44665" s="690"/>
    </row>
    <row r="44666" spans="46:47">
      <c r="AT44666" s="690"/>
      <c r="AU44666" s="690"/>
    </row>
    <row r="44667" spans="46:47">
      <c r="AT44667" s="690"/>
      <c r="AU44667" s="690"/>
    </row>
    <row r="44668" spans="46:47">
      <c r="AT44668" s="690"/>
      <c r="AU44668" s="690"/>
    </row>
    <row r="44669" spans="46:47">
      <c r="AT44669" s="690"/>
      <c r="AU44669" s="690"/>
    </row>
    <row r="44670" spans="46:47">
      <c r="AT44670" s="690"/>
      <c r="AU44670" s="690"/>
    </row>
    <row r="44671" spans="46:47">
      <c r="AT44671" s="690"/>
      <c r="AU44671" s="690"/>
    </row>
    <row r="44672" spans="46:47">
      <c r="AT44672" s="690"/>
      <c r="AU44672" s="690"/>
    </row>
    <row r="44673" spans="46:47">
      <c r="AT44673" s="690"/>
      <c r="AU44673" s="690"/>
    </row>
    <row r="44674" spans="46:47">
      <c r="AT44674" s="690"/>
      <c r="AU44674" s="690"/>
    </row>
    <row r="44675" spans="46:47">
      <c r="AT44675" s="690"/>
      <c r="AU44675" s="690"/>
    </row>
    <row r="44676" spans="46:47">
      <c r="AT44676" s="690"/>
      <c r="AU44676" s="690"/>
    </row>
    <row r="44677" spans="46:47">
      <c r="AT44677" s="690"/>
      <c r="AU44677" s="690"/>
    </row>
    <row r="44678" spans="46:47">
      <c r="AT44678" s="690"/>
      <c r="AU44678" s="690"/>
    </row>
    <row r="44679" spans="46:47">
      <c r="AT44679" s="690"/>
      <c r="AU44679" s="690"/>
    </row>
    <row r="44680" spans="46:47">
      <c r="AT44680" s="690"/>
      <c r="AU44680" s="690"/>
    </row>
    <row r="44681" spans="46:47">
      <c r="AT44681" s="690"/>
      <c r="AU44681" s="690"/>
    </row>
    <row r="44682" spans="46:47">
      <c r="AT44682" s="690"/>
      <c r="AU44682" s="690"/>
    </row>
    <row r="44683" spans="46:47">
      <c r="AT44683" s="690"/>
      <c r="AU44683" s="690"/>
    </row>
    <row r="44684" spans="46:47">
      <c r="AT44684" s="690"/>
      <c r="AU44684" s="690"/>
    </row>
    <row r="44685" spans="46:47">
      <c r="AT44685" s="690"/>
      <c r="AU44685" s="690"/>
    </row>
    <row r="44686" spans="46:47">
      <c r="AT44686" s="690"/>
      <c r="AU44686" s="690"/>
    </row>
    <row r="44687" spans="46:47">
      <c r="AT44687" s="690"/>
      <c r="AU44687" s="690"/>
    </row>
    <row r="44688" spans="46:47">
      <c r="AT44688" s="690"/>
      <c r="AU44688" s="690"/>
    </row>
    <row r="44689" spans="46:47">
      <c r="AT44689" s="690"/>
      <c r="AU44689" s="690"/>
    </row>
    <row r="44690" spans="46:47">
      <c r="AT44690" s="690"/>
      <c r="AU44690" s="690"/>
    </row>
    <row r="44691" spans="46:47">
      <c r="AT44691" s="690"/>
      <c r="AU44691" s="690"/>
    </row>
    <row r="44692" spans="46:47">
      <c r="AT44692" s="690"/>
      <c r="AU44692" s="690"/>
    </row>
    <row r="44693" spans="46:47">
      <c r="AT44693" s="690"/>
      <c r="AU44693" s="690"/>
    </row>
    <row r="44694" spans="46:47">
      <c r="AT44694" s="690"/>
      <c r="AU44694" s="690"/>
    </row>
    <row r="44695" spans="46:47">
      <c r="AT44695" s="690"/>
      <c r="AU44695" s="690"/>
    </row>
    <row r="44696" spans="46:47">
      <c r="AT44696" s="690"/>
      <c r="AU44696" s="690"/>
    </row>
    <row r="44697" spans="46:47">
      <c r="AT44697" s="690"/>
      <c r="AU44697" s="690"/>
    </row>
    <row r="44698" spans="46:47">
      <c r="AT44698" s="690"/>
      <c r="AU44698" s="690"/>
    </row>
    <row r="44699" spans="46:47">
      <c r="AT44699" s="690"/>
      <c r="AU44699" s="690"/>
    </row>
    <row r="44700" spans="46:47">
      <c r="AT44700" s="690"/>
      <c r="AU44700" s="690"/>
    </row>
    <row r="44701" spans="46:47">
      <c r="AT44701" s="690"/>
      <c r="AU44701" s="690"/>
    </row>
    <row r="44702" spans="46:47">
      <c r="AT44702" s="690"/>
      <c r="AU44702" s="690"/>
    </row>
    <row r="44703" spans="46:47">
      <c r="AT44703" s="690"/>
      <c r="AU44703" s="690"/>
    </row>
    <row r="44704" spans="46:47">
      <c r="AT44704" s="690"/>
      <c r="AU44704" s="690"/>
    </row>
    <row r="44705" spans="46:47">
      <c r="AT44705" s="690"/>
      <c r="AU44705" s="690"/>
    </row>
    <row r="44706" spans="46:47">
      <c r="AT44706" s="690"/>
      <c r="AU44706" s="690"/>
    </row>
    <row r="44707" spans="46:47">
      <c r="AT44707" s="690"/>
      <c r="AU44707" s="690"/>
    </row>
    <row r="44708" spans="46:47">
      <c r="AT44708" s="690"/>
      <c r="AU44708" s="690"/>
    </row>
    <row r="44709" spans="46:47">
      <c r="AT44709" s="690"/>
      <c r="AU44709" s="690"/>
    </row>
    <row r="44710" spans="46:47">
      <c r="AT44710" s="690"/>
      <c r="AU44710" s="690"/>
    </row>
    <row r="44711" spans="46:47">
      <c r="AT44711" s="690"/>
      <c r="AU44711" s="690"/>
    </row>
    <row r="44712" spans="46:47">
      <c r="AT44712" s="690"/>
      <c r="AU44712" s="690"/>
    </row>
    <row r="44713" spans="46:47">
      <c r="AT44713" s="690"/>
      <c r="AU44713" s="690"/>
    </row>
    <row r="44714" spans="46:47">
      <c r="AT44714" s="690"/>
      <c r="AU44714" s="690"/>
    </row>
    <row r="44715" spans="46:47">
      <c r="AT44715" s="690"/>
      <c r="AU44715" s="690"/>
    </row>
    <row r="44716" spans="46:47">
      <c r="AT44716" s="690"/>
      <c r="AU44716" s="690"/>
    </row>
    <row r="44717" spans="46:47">
      <c r="AT44717" s="690"/>
      <c r="AU44717" s="690"/>
    </row>
    <row r="44718" spans="46:47">
      <c r="AT44718" s="690"/>
      <c r="AU44718" s="690"/>
    </row>
    <row r="44719" spans="46:47">
      <c r="AT44719" s="690"/>
      <c r="AU44719" s="690"/>
    </row>
    <row r="44720" spans="46:47">
      <c r="AT44720" s="690"/>
      <c r="AU44720" s="690"/>
    </row>
    <row r="44721" spans="46:47">
      <c r="AT44721" s="690"/>
      <c r="AU44721" s="690"/>
    </row>
    <row r="44722" spans="46:47">
      <c r="AT44722" s="690"/>
      <c r="AU44722" s="690"/>
    </row>
    <row r="44723" spans="46:47">
      <c r="AT44723" s="690"/>
      <c r="AU44723" s="690"/>
    </row>
    <row r="44724" spans="46:47">
      <c r="AT44724" s="690"/>
      <c r="AU44724" s="690"/>
    </row>
    <row r="44725" spans="46:47">
      <c r="AT44725" s="690"/>
      <c r="AU44725" s="690"/>
    </row>
    <row r="44726" spans="46:47">
      <c r="AT44726" s="690"/>
      <c r="AU44726" s="690"/>
    </row>
    <row r="44727" spans="46:47">
      <c r="AT44727" s="690"/>
      <c r="AU44727" s="690"/>
    </row>
    <row r="44728" spans="46:47">
      <c r="AT44728" s="690"/>
      <c r="AU44728" s="690"/>
    </row>
    <row r="44729" spans="46:47">
      <c r="AT44729" s="690"/>
      <c r="AU44729" s="690"/>
    </row>
    <row r="44730" spans="46:47">
      <c r="AT44730" s="690"/>
      <c r="AU44730" s="690"/>
    </row>
    <row r="44731" spans="46:47">
      <c r="AT44731" s="690"/>
      <c r="AU44731" s="690"/>
    </row>
    <row r="44732" spans="46:47">
      <c r="AT44732" s="690"/>
      <c r="AU44732" s="690"/>
    </row>
    <row r="44733" spans="46:47">
      <c r="AT44733" s="690"/>
      <c r="AU44733" s="690"/>
    </row>
    <row r="44734" spans="46:47">
      <c r="AT44734" s="690"/>
      <c r="AU44734" s="690"/>
    </row>
    <row r="44735" spans="46:47">
      <c r="AT44735" s="690"/>
      <c r="AU44735" s="690"/>
    </row>
    <row r="44736" spans="46:47">
      <c r="AT44736" s="690"/>
      <c r="AU44736" s="690"/>
    </row>
    <row r="44737" spans="46:47">
      <c r="AT44737" s="690"/>
      <c r="AU44737" s="690"/>
    </row>
    <row r="44738" spans="46:47">
      <c r="AT44738" s="690"/>
      <c r="AU44738" s="690"/>
    </row>
    <row r="44739" spans="46:47">
      <c r="AT44739" s="690"/>
      <c r="AU44739" s="690"/>
    </row>
    <row r="44740" spans="46:47">
      <c r="AT44740" s="690"/>
      <c r="AU44740" s="690"/>
    </row>
    <row r="44741" spans="46:47">
      <c r="AT44741" s="690"/>
      <c r="AU44741" s="690"/>
    </row>
    <row r="44742" spans="46:47">
      <c r="AT44742" s="690"/>
      <c r="AU44742" s="690"/>
    </row>
    <row r="44743" spans="46:47">
      <c r="AT44743" s="690"/>
      <c r="AU44743" s="690"/>
    </row>
    <row r="44744" spans="46:47">
      <c r="AT44744" s="690"/>
      <c r="AU44744" s="690"/>
    </row>
    <row r="44745" spans="46:47">
      <c r="AT44745" s="690"/>
      <c r="AU44745" s="690"/>
    </row>
    <row r="44746" spans="46:47">
      <c r="AT44746" s="690"/>
      <c r="AU44746" s="690"/>
    </row>
    <row r="44747" spans="46:47">
      <c r="AT44747" s="690"/>
      <c r="AU44747" s="690"/>
    </row>
    <row r="44748" spans="46:47">
      <c r="AT44748" s="690"/>
      <c r="AU44748" s="690"/>
    </row>
    <row r="44749" spans="46:47">
      <c r="AT44749" s="690"/>
      <c r="AU44749" s="690"/>
    </row>
    <row r="44750" spans="46:47">
      <c r="AT44750" s="690"/>
      <c r="AU44750" s="690"/>
    </row>
    <row r="44751" spans="46:47">
      <c r="AT44751" s="690"/>
      <c r="AU44751" s="690"/>
    </row>
    <row r="44752" spans="46:47">
      <c r="AT44752" s="690"/>
      <c r="AU44752" s="690"/>
    </row>
    <row r="44753" spans="46:47">
      <c r="AT44753" s="690"/>
      <c r="AU44753" s="690"/>
    </row>
    <row r="44754" spans="46:47">
      <c r="AT44754" s="690"/>
      <c r="AU44754" s="690"/>
    </row>
    <row r="44755" spans="46:47">
      <c r="AT44755" s="690"/>
      <c r="AU44755" s="690"/>
    </row>
    <row r="44756" spans="46:47">
      <c r="AT44756" s="690"/>
      <c r="AU44756" s="690"/>
    </row>
    <row r="44757" spans="46:47">
      <c r="AT44757" s="690"/>
      <c r="AU44757" s="690"/>
    </row>
    <row r="44758" spans="46:47">
      <c r="AT44758" s="690"/>
      <c r="AU44758" s="690"/>
    </row>
    <row r="44759" spans="46:47">
      <c r="AT44759" s="690"/>
      <c r="AU44759" s="690"/>
    </row>
    <row r="44760" spans="46:47">
      <c r="AT44760" s="690"/>
      <c r="AU44760" s="690"/>
    </row>
    <row r="44761" spans="46:47">
      <c r="AT44761" s="690"/>
      <c r="AU44761" s="690"/>
    </row>
    <row r="44762" spans="46:47">
      <c r="AT44762" s="690"/>
      <c r="AU44762" s="690"/>
    </row>
    <row r="44763" spans="46:47">
      <c r="AT44763" s="690"/>
      <c r="AU44763" s="690"/>
    </row>
    <row r="44764" spans="46:47">
      <c r="AT44764" s="690"/>
      <c r="AU44764" s="690"/>
    </row>
    <row r="44765" spans="46:47">
      <c r="AT44765" s="690"/>
      <c r="AU44765" s="690"/>
    </row>
    <row r="44766" spans="46:47">
      <c r="AT44766" s="690"/>
      <c r="AU44766" s="690"/>
    </row>
    <row r="44767" spans="46:47">
      <c r="AT44767" s="690"/>
      <c r="AU44767" s="690"/>
    </row>
    <row r="44768" spans="46:47">
      <c r="AT44768" s="690"/>
      <c r="AU44768" s="690"/>
    </row>
    <row r="44769" spans="46:47">
      <c r="AT44769" s="690"/>
      <c r="AU44769" s="690"/>
    </row>
    <row r="44770" spans="46:47">
      <c r="AT44770" s="690"/>
      <c r="AU44770" s="690"/>
    </row>
    <row r="44771" spans="46:47">
      <c r="AT44771" s="690"/>
      <c r="AU44771" s="690"/>
    </row>
    <row r="44772" spans="46:47">
      <c r="AT44772" s="690"/>
      <c r="AU44772" s="690"/>
    </row>
    <row r="44773" spans="46:47">
      <c r="AT44773" s="690"/>
      <c r="AU44773" s="690"/>
    </row>
    <row r="44774" spans="46:47">
      <c r="AT44774" s="690"/>
      <c r="AU44774" s="690"/>
    </row>
    <row r="44775" spans="46:47">
      <c r="AT44775" s="690"/>
      <c r="AU44775" s="690"/>
    </row>
    <row r="44776" spans="46:47">
      <c r="AT44776" s="690"/>
      <c r="AU44776" s="690"/>
    </row>
    <row r="44777" spans="46:47">
      <c r="AT44777" s="690"/>
      <c r="AU44777" s="690"/>
    </row>
    <row r="44778" spans="46:47">
      <c r="AT44778" s="690"/>
      <c r="AU44778" s="690"/>
    </row>
    <row r="44779" spans="46:47">
      <c r="AT44779" s="690"/>
      <c r="AU44779" s="690"/>
    </row>
    <row r="44780" spans="46:47">
      <c r="AT44780" s="690"/>
      <c r="AU44780" s="690"/>
    </row>
    <row r="44781" spans="46:47">
      <c r="AT44781" s="690"/>
      <c r="AU44781" s="690"/>
    </row>
    <row r="44782" spans="46:47">
      <c r="AT44782" s="690"/>
      <c r="AU44782" s="690"/>
    </row>
    <row r="44783" spans="46:47">
      <c r="AT44783" s="690"/>
      <c r="AU44783" s="690"/>
    </row>
    <row r="44784" spans="46:47">
      <c r="AT44784" s="690"/>
      <c r="AU44784" s="690"/>
    </row>
    <row r="44785" spans="46:47">
      <c r="AT44785" s="690"/>
      <c r="AU44785" s="690"/>
    </row>
    <row r="44786" spans="46:47">
      <c r="AT44786" s="690"/>
      <c r="AU44786" s="690"/>
    </row>
    <row r="44787" spans="46:47">
      <c r="AT44787" s="690"/>
      <c r="AU44787" s="690"/>
    </row>
    <row r="44788" spans="46:47">
      <c r="AT44788" s="690"/>
      <c r="AU44788" s="690"/>
    </row>
    <row r="44789" spans="46:47">
      <c r="AT44789" s="690"/>
      <c r="AU44789" s="690"/>
    </row>
    <row r="44790" spans="46:47">
      <c r="AT44790" s="690"/>
      <c r="AU44790" s="690"/>
    </row>
    <row r="44791" spans="46:47">
      <c r="AT44791" s="690"/>
      <c r="AU44791" s="690"/>
    </row>
    <row r="44792" spans="46:47">
      <c r="AT44792" s="690"/>
      <c r="AU44792" s="690"/>
    </row>
    <row r="44793" spans="46:47">
      <c r="AT44793" s="690"/>
      <c r="AU44793" s="690"/>
    </row>
    <row r="44794" spans="46:47">
      <c r="AT44794" s="690"/>
      <c r="AU44794" s="690"/>
    </row>
    <row r="44795" spans="46:47">
      <c r="AT44795" s="690"/>
      <c r="AU44795" s="690"/>
    </row>
    <row r="44796" spans="46:47">
      <c r="AT44796" s="690"/>
      <c r="AU44796" s="690"/>
    </row>
    <row r="44797" spans="46:47">
      <c r="AT44797" s="690"/>
      <c r="AU44797" s="690"/>
    </row>
    <row r="44798" spans="46:47">
      <c r="AT44798" s="690"/>
      <c r="AU44798" s="690"/>
    </row>
    <row r="44799" spans="46:47">
      <c r="AT44799" s="690"/>
      <c r="AU44799" s="690"/>
    </row>
    <row r="44800" spans="46:47">
      <c r="AT44800" s="690"/>
      <c r="AU44800" s="690"/>
    </row>
    <row r="44801" spans="46:47">
      <c r="AT44801" s="690"/>
      <c r="AU44801" s="690"/>
    </row>
    <row r="44802" spans="46:47">
      <c r="AT44802" s="690"/>
      <c r="AU44802" s="690"/>
    </row>
    <row r="44803" spans="46:47">
      <c r="AT44803" s="690"/>
      <c r="AU44803" s="690"/>
    </row>
    <row r="44804" spans="46:47">
      <c r="AT44804" s="690"/>
      <c r="AU44804" s="690"/>
    </row>
    <row r="44805" spans="46:47">
      <c r="AT44805" s="690"/>
      <c r="AU44805" s="690"/>
    </row>
    <row r="44806" spans="46:47">
      <c r="AT44806" s="690"/>
      <c r="AU44806" s="690"/>
    </row>
    <row r="44807" spans="46:47">
      <c r="AT44807" s="690"/>
      <c r="AU44807" s="690"/>
    </row>
    <row r="44808" spans="46:47">
      <c r="AT44808" s="690"/>
      <c r="AU44808" s="690"/>
    </row>
    <row r="44809" spans="46:47">
      <c r="AT44809" s="690"/>
      <c r="AU44809" s="690"/>
    </row>
    <row r="44810" spans="46:47">
      <c r="AT44810" s="690"/>
      <c r="AU44810" s="690"/>
    </row>
    <row r="44811" spans="46:47">
      <c r="AT44811" s="690"/>
      <c r="AU44811" s="690"/>
    </row>
    <row r="44812" spans="46:47">
      <c r="AT44812" s="690"/>
      <c r="AU44812" s="690"/>
    </row>
    <row r="44813" spans="46:47">
      <c r="AT44813" s="690"/>
      <c r="AU44813" s="690"/>
    </row>
    <row r="44814" spans="46:47">
      <c r="AT44814" s="690"/>
      <c r="AU44814" s="690"/>
    </row>
    <row r="44815" spans="46:47">
      <c r="AT44815" s="690"/>
      <c r="AU44815" s="690"/>
    </row>
    <row r="44816" spans="46:47">
      <c r="AT44816" s="690"/>
      <c r="AU44816" s="690"/>
    </row>
    <row r="44817" spans="46:47">
      <c r="AT44817" s="690"/>
      <c r="AU44817" s="690"/>
    </row>
    <row r="44818" spans="46:47">
      <c r="AT44818" s="690"/>
      <c r="AU44818" s="690"/>
    </row>
    <row r="44819" spans="46:47">
      <c r="AT44819" s="690"/>
      <c r="AU44819" s="690"/>
    </row>
    <row r="44820" spans="46:47">
      <c r="AT44820" s="690"/>
      <c r="AU44820" s="690"/>
    </row>
    <row r="44821" spans="46:47">
      <c r="AT44821" s="690"/>
      <c r="AU44821" s="690"/>
    </row>
    <row r="44822" spans="46:47">
      <c r="AT44822" s="690"/>
      <c r="AU44822" s="690"/>
    </row>
    <row r="44823" spans="46:47">
      <c r="AT44823" s="690"/>
      <c r="AU44823" s="690"/>
    </row>
    <row r="44824" spans="46:47">
      <c r="AT44824" s="690"/>
      <c r="AU44824" s="690"/>
    </row>
    <row r="44825" spans="46:47">
      <c r="AT44825" s="690"/>
      <c r="AU44825" s="690"/>
    </row>
    <row r="44826" spans="46:47">
      <c r="AT44826" s="690"/>
      <c r="AU44826" s="690"/>
    </row>
    <row r="44827" spans="46:47">
      <c r="AT44827" s="690"/>
      <c r="AU44827" s="690"/>
    </row>
    <row r="44828" spans="46:47">
      <c r="AT44828" s="690"/>
      <c r="AU44828" s="690"/>
    </row>
    <row r="44829" spans="46:47">
      <c r="AT44829" s="690"/>
      <c r="AU44829" s="690"/>
    </row>
    <row r="44830" spans="46:47">
      <c r="AT44830" s="690"/>
      <c r="AU44830" s="690"/>
    </row>
    <row r="44831" spans="46:47">
      <c r="AT44831" s="690"/>
      <c r="AU44831" s="690"/>
    </row>
    <row r="44832" spans="46:47">
      <c r="AT44832" s="690"/>
      <c r="AU44832" s="690"/>
    </row>
    <row r="44833" spans="46:47">
      <c r="AT44833" s="690"/>
      <c r="AU44833" s="690"/>
    </row>
    <row r="44834" spans="46:47">
      <c r="AT44834" s="690"/>
      <c r="AU44834" s="690"/>
    </row>
    <row r="44835" spans="46:47">
      <c r="AT44835" s="690"/>
      <c r="AU44835" s="690"/>
    </row>
    <row r="44836" spans="46:47">
      <c r="AT44836" s="690"/>
      <c r="AU44836" s="690"/>
    </row>
    <row r="44837" spans="46:47">
      <c r="AT44837" s="690"/>
      <c r="AU44837" s="690"/>
    </row>
    <row r="44838" spans="46:47">
      <c r="AT44838" s="690"/>
      <c r="AU44838" s="690"/>
    </row>
    <row r="44839" spans="46:47">
      <c r="AT44839" s="690"/>
      <c r="AU44839" s="690"/>
    </row>
    <row r="44840" spans="46:47">
      <c r="AT44840" s="690"/>
      <c r="AU44840" s="690"/>
    </row>
    <row r="44841" spans="46:47">
      <c r="AT44841" s="690"/>
      <c r="AU44841" s="690"/>
    </row>
    <row r="44842" spans="46:47">
      <c r="AT44842" s="690"/>
      <c r="AU44842" s="690"/>
    </row>
    <row r="44843" spans="46:47">
      <c r="AT44843" s="690"/>
      <c r="AU44843" s="690"/>
    </row>
    <row r="44844" spans="46:47">
      <c r="AT44844" s="690"/>
      <c r="AU44844" s="690"/>
    </row>
    <row r="44845" spans="46:47">
      <c r="AT44845" s="690"/>
      <c r="AU44845" s="690"/>
    </row>
    <row r="44846" spans="46:47">
      <c r="AT44846" s="690"/>
      <c r="AU44846" s="690"/>
    </row>
    <row r="44847" spans="46:47">
      <c r="AT44847" s="690"/>
      <c r="AU44847" s="690"/>
    </row>
    <row r="44848" spans="46:47">
      <c r="AT44848" s="690"/>
      <c r="AU44848" s="690"/>
    </row>
    <row r="44849" spans="46:47">
      <c r="AT44849" s="690"/>
      <c r="AU44849" s="690"/>
    </row>
    <row r="44850" spans="46:47">
      <c r="AT44850" s="690"/>
      <c r="AU44850" s="690"/>
    </row>
    <row r="44851" spans="46:47">
      <c r="AT44851" s="690"/>
      <c r="AU44851" s="690"/>
    </row>
    <row r="44852" spans="46:47">
      <c r="AT44852" s="690"/>
      <c r="AU44852" s="690"/>
    </row>
    <row r="44853" spans="46:47">
      <c r="AT44853" s="690"/>
      <c r="AU44853" s="690"/>
    </row>
    <row r="44854" spans="46:47">
      <c r="AT44854" s="690"/>
      <c r="AU44854" s="690"/>
    </row>
    <row r="44855" spans="46:47">
      <c r="AT44855" s="690"/>
      <c r="AU44855" s="690"/>
    </row>
    <row r="44856" spans="46:47">
      <c r="AT44856" s="690"/>
      <c r="AU44856" s="690"/>
    </row>
    <row r="44857" spans="46:47">
      <c r="AT44857" s="690"/>
      <c r="AU44857" s="690"/>
    </row>
    <row r="44858" spans="46:47">
      <c r="AT44858" s="690"/>
      <c r="AU44858" s="690"/>
    </row>
    <row r="44859" spans="46:47">
      <c r="AT44859" s="690"/>
      <c r="AU44859" s="690"/>
    </row>
    <row r="44860" spans="46:47">
      <c r="AT44860" s="690"/>
      <c r="AU44860" s="690"/>
    </row>
    <row r="44861" spans="46:47">
      <c r="AT44861" s="690"/>
      <c r="AU44861" s="690"/>
    </row>
    <row r="44862" spans="46:47">
      <c r="AT44862" s="690"/>
      <c r="AU44862" s="690"/>
    </row>
    <row r="44863" spans="46:47">
      <c r="AT44863" s="690"/>
      <c r="AU44863" s="690"/>
    </row>
    <row r="44864" spans="46:47">
      <c r="AT44864" s="690"/>
      <c r="AU44864" s="690"/>
    </row>
    <row r="44865" spans="46:47">
      <c r="AT44865" s="690"/>
      <c r="AU44865" s="690"/>
    </row>
    <row r="44866" spans="46:47">
      <c r="AT44866" s="690"/>
      <c r="AU44866" s="690"/>
    </row>
    <row r="44867" spans="46:47">
      <c r="AT44867" s="690"/>
      <c r="AU44867" s="690"/>
    </row>
    <row r="44868" spans="46:47">
      <c r="AT44868" s="690"/>
      <c r="AU44868" s="690"/>
    </row>
    <row r="44869" spans="46:47">
      <c r="AT44869" s="690"/>
      <c r="AU44869" s="690"/>
    </row>
    <row r="44870" spans="46:47">
      <c r="AT44870" s="690"/>
      <c r="AU44870" s="690"/>
    </row>
    <row r="44871" spans="46:47">
      <c r="AT44871" s="690"/>
      <c r="AU44871" s="690"/>
    </row>
    <row r="44872" spans="46:47">
      <c r="AT44872" s="690"/>
      <c r="AU44872" s="690"/>
    </row>
    <row r="44873" spans="46:47">
      <c r="AT44873" s="690"/>
      <c r="AU44873" s="690"/>
    </row>
    <row r="44874" spans="46:47">
      <c r="AT44874" s="690"/>
      <c r="AU44874" s="690"/>
    </row>
    <row r="44875" spans="46:47">
      <c r="AT44875" s="690"/>
      <c r="AU44875" s="690"/>
    </row>
    <row r="44876" spans="46:47">
      <c r="AT44876" s="690"/>
      <c r="AU44876" s="690"/>
    </row>
    <row r="44877" spans="46:47">
      <c r="AT44877" s="690"/>
      <c r="AU44877" s="690"/>
    </row>
    <row r="44878" spans="46:47">
      <c r="AT44878" s="690"/>
      <c r="AU44878" s="690"/>
    </row>
    <row r="44879" spans="46:47">
      <c r="AT44879" s="690"/>
      <c r="AU44879" s="690"/>
    </row>
    <row r="44880" spans="46:47">
      <c r="AT44880" s="690"/>
      <c r="AU44880" s="690"/>
    </row>
    <row r="44881" spans="46:47">
      <c r="AT44881" s="690"/>
      <c r="AU44881" s="690"/>
    </row>
    <row r="44882" spans="46:47">
      <c r="AT44882" s="690"/>
      <c r="AU44882" s="690"/>
    </row>
    <row r="44883" spans="46:47">
      <c r="AT44883" s="690"/>
      <c r="AU44883" s="690"/>
    </row>
    <row r="44884" spans="46:47">
      <c r="AT44884" s="690"/>
      <c r="AU44884" s="690"/>
    </row>
    <row r="44885" spans="46:47">
      <c r="AT44885" s="690"/>
      <c r="AU44885" s="690"/>
    </row>
    <row r="44886" spans="46:47">
      <c r="AT44886" s="690"/>
      <c r="AU44886" s="690"/>
    </row>
    <row r="44887" spans="46:47">
      <c r="AT44887" s="690"/>
      <c r="AU44887" s="690"/>
    </row>
    <row r="44888" spans="46:47">
      <c r="AT44888" s="690"/>
      <c r="AU44888" s="690"/>
    </row>
    <row r="44889" spans="46:47">
      <c r="AT44889" s="690"/>
      <c r="AU44889" s="690"/>
    </row>
    <row r="44890" spans="46:47">
      <c r="AT44890" s="690"/>
      <c r="AU44890" s="690"/>
    </row>
    <row r="44891" spans="46:47">
      <c r="AT44891" s="690"/>
      <c r="AU44891" s="690"/>
    </row>
    <row r="44892" spans="46:47">
      <c r="AT44892" s="690"/>
      <c r="AU44892" s="690"/>
    </row>
    <row r="44893" spans="46:47">
      <c r="AT44893" s="690"/>
      <c r="AU44893" s="690"/>
    </row>
    <row r="44894" spans="46:47">
      <c r="AT44894" s="690"/>
      <c r="AU44894" s="690"/>
    </row>
    <row r="44895" spans="46:47">
      <c r="AT44895" s="690"/>
      <c r="AU44895" s="690"/>
    </row>
    <row r="44896" spans="46:47">
      <c r="AT44896" s="690"/>
      <c r="AU44896" s="690"/>
    </row>
    <row r="44897" spans="46:47">
      <c r="AT44897" s="690"/>
      <c r="AU44897" s="690"/>
    </row>
    <row r="44898" spans="46:47">
      <c r="AT44898" s="690"/>
      <c r="AU44898" s="690"/>
    </row>
    <row r="44899" spans="46:47">
      <c r="AT44899" s="690"/>
      <c r="AU44899" s="690"/>
    </row>
    <row r="44900" spans="46:47">
      <c r="AT44900" s="690"/>
      <c r="AU44900" s="690"/>
    </row>
    <row r="44901" spans="46:47">
      <c r="AT44901" s="690"/>
      <c r="AU44901" s="690"/>
    </row>
    <row r="44902" spans="46:47">
      <c r="AT44902" s="690"/>
      <c r="AU44902" s="690"/>
    </row>
    <row r="44903" spans="46:47">
      <c r="AT44903" s="690"/>
      <c r="AU44903" s="690"/>
    </row>
    <row r="44904" spans="46:47">
      <c r="AT44904" s="690"/>
      <c r="AU44904" s="690"/>
    </row>
    <row r="44905" spans="46:47">
      <c r="AT44905" s="690"/>
      <c r="AU44905" s="690"/>
    </row>
    <row r="44906" spans="46:47">
      <c r="AT44906" s="690"/>
      <c r="AU44906" s="690"/>
    </row>
    <row r="44907" spans="46:47">
      <c r="AT44907" s="690"/>
      <c r="AU44907" s="690"/>
    </row>
    <row r="44908" spans="46:47">
      <c r="AT44908" s="690"/>
      <c r="AU44908" s="690"/>
    </row>
    <row r="44909" spans="46:47">
      <c r="AT44909" s="690"/>
      <c r="AU44909" s="690"/>
    </row>
    <row r="44910" spans="46:47">
      <c r="AT44910" s="690"/>
      <c r="AU44910" s="690"/>
    </row>
    <row r="44911" spans="46:47">
      <c r="AT44911" s="690"/>
      <c r="AU44911" s="690"/>
    </row>
    <row r="44912" spans="46:47">
      <c r="AT44912" s="690"/>
      <c r="AU44912" s="690"/>
    </row>
    <row r="44913" spans="46:47">
      <c r="AT44913" s="690"/>
      <c r="AU44913" s="690"/>
    </row>
    <row r="44914" spans="46:47">
      <c r="AT44914" s="690"/>
      <c r="AU44914" s="690"/>
    </row>
    <row r="44915" spans="46:47">
      <c r="AT44915" s="690"/>
      <c r="AU44915" s="690"/>
    </row>
    <row r="44916" spans="46:47">
      <c r="AT44916" s="690"/>
      <c r="AU44916" s="690"/>
    </row>
    <row r="44917" spans="46:47">
      <c r="AT44917" s="690"/>
      <c r="AU44917" s="690"/>
    </row>
    <row r="44918" spans="46:47">
      <c r="AT44918" s="690"/>
      <c r="AU44918" s="690"/>
    </row>
    <row r="44919" spans="46:47">
      <c r="AT44919" s="690"/>
      <c r="AU44919" s="690"/>
    </row>
    <row r="44920" spans="46:47">
      <c r="AT44920" s="690"/>
      <c r="AU44920" s="690"/>
    </row>
    <row r="44921" spans="46:47">
      <c r="AT44921" s="690"/>
      <c r="AU44921" s="690"/>
    </row>
    <row r="44922" spans="46:47">
      <c r="AT44922" s="690"/>
      <c r="AU44922" s="690"/>
    </row>
    <row r="44923" spans="46:47">
      <c r="AT44923" s="690"/>
      <c r="AU44923" s="690"/>
    </row>
    <row r="44924" spans="46:47">
      <c r="AT44924" s="690"/>
      <c r="AU44924" s="690"/>
    </row>
    <row r="44925" spans="46:47">
      <c r="AT44925" s="690"/>
      <c r="AU44925" s="690"/>
    </row>
    <row r="44926" spans="46:47">
      <c r="AT44926" s="690"/>
      <c r="AU44926" s="690"/>
    </row>
    <row r="44927" spans="46:47">
      <c r="AT44927" s="690"/>
      <c r="AU44927" s="690"/>
    </row>
    <row r="44928" spans="46:47">
      <c r="AT44928" s="690"/>
      <c r="AU44928" s="690"/>
    </row>
    <row r="44929" spans="46:47">
      <c r="AT44929" s="690"/>
      <c r="AU44929" s="690"/>
    </row>
    <row r="44930" spans="46:47">
      <c r="AT44930" s="690"/>
      <c r="AU44930" s="690"/>
    </row>
    <row r="44931" spans="46:47">
      <c r="AT44931" s="690"/>
      <c r="AU44931" s="690"/>
    </row>
    <row r="44932" spans="46:47">
      <c r="AT44932" s="690"/>
      <c r="AU44932" s="690"/>
    </row>
    <row r="44933" spans="46:47">
      <c r="AT44933" s="690"/>
      <c r="AU44933" s="690"/>
    </row>
    <row r="44934" spans="46:47">
      <c r="AT44934" s="690"/>
      <c r="AU44934" s="690"/>
    </row>
    <row r="44935" spans="46:47">
      <c r="AT44935" s="690"/>
      <c r="AU44935" s="690"/>
    </row>
    <row r="44936" spans="46:47">
      <c r="AT44936" s="690"/>
      <c r="AU44936" s="690"/>
    </row>
    <row r="44937" spans="46:47">
      <c r="AT44937" s="690"/>
      <c r="AU44937" s="690"/>
    </row>
    <row r="44938" spans="46:47">
      <c r="AT44938" s="690"/>
      <c r="AU44938" s="690"/>
    </row>
    <row r="44939" spans="46:47">
      <c r="AT44939" s="690"/>
      <c r="AU44939" s="690"/>
    </row>
    <row r="44940" spans="46:47">
      <c r="AT44940" s="690"/>
      <c r="AU44940" s="690"/>
    </row>
    <row r="44941" spans="46:47">
      <c r="AT44941" s="690"/>
      <c r="AU44941" s="690"/>
    </row>
    <row r="44942" spans="46:47">
      <c r="AT44942" s="690"/>
      <c r="AU44942" s="690"/>
    </row>
    <row r="44943" spans="46:47">
      <c r="AT44943" s="690"/>
      <c r="AU44943" s="690"/>
    </row>
    <row r="44944" spans="46:47">
      <c r="AT44944" s="690"/>
      <c r="AU44944" s="690"/>
    </row>
    <row r="44945" spans="46:47">
      <c r="AT44945" s="690"/>
      <c r="AU44945" s="690"/>
    </row>
    <row r="44946" spans="46:47">
      <c r="AT44946" s="690"/>
      <c r="AU44946" s="690"/>
    </row>
    <row r="44947" spans="46:47">
      <c r="AT44947" s="690"/>
      <c r="AU44947" s="690"/>
    </row>
    <row r="44948" spans="46:47">
      <c r="AT44948" s="690"/>
      <c r="AU44948" s="690"/>
    </row>
    <row r="44949" spans="46:47">
      <c r="AT44949" s="690"/>
      <c r="AU44949" s="690"/>
    </row>
    <row r="44950" spans="46:47">
      <c r="AT44950" s="690"/>
      <c r="AU44950" s="690"/>
    </row>
    <row r="44951" spans="46:47">
      <c r="AT44951" s="690"/>
      <c r="AU44951" s="690"/>
    </row>
    <row r="44952" spans="46:47">
      <c r="AT44952" s="690"/>
      <c r="AU44952" s="690"/>
    </row>
    <row r="44953" spans="46:47">
      <c r="AT44953" s="690"/>
      <c r="AU44953" s="690"/>
    </row>
    <row r="44954" spans="46:47">
      <c r="AT44954" s="690"/>
      <c r="AU44954" s="690"/>
    </row>
    <row r="44955" spans="46:47">
      <c r="AT44955" s="690"/>
      <c r="AU44955" s="690"/>
    </row>
    <row r="44956" spans="46:47">
      <c r="AT44956" s="690"/>
      <c r="AU44956" s="690"/>
    </row>
    <row r="44957" spans="46:47">
      <c r="AT44957" s="690"/>
      <c r="AU44957" s="690"/>
    </row>
    <row r="44958" spans="46:47">
      <c r="AT44958" s="690"/>
      <c r="AU44958" s="690"/>
    </row>
    <row r="44959" spans="46:47">
      <c r="AT44959" s="690"/>
      <c r="AU44959" s="690"/>
    </row>
    <row r="44960" spans="46:47">
      <c r="AT44960" s="690"/>
      <c r="AU44960" s="690"/>
    </row>
    <row r="44961" spans="46:47">
      <c r="AT44961" s="690"/>
      <c r="AU44961" s="690"/>
    </row>
    <row r="44962" spans="46:47">
      <c r="AT44962" s="690"/>
      <c r="AU44962" s="690"/>
    </row>
    <row r="44963" spans="46:47">
      <c r="AT44963" s="690"/>
      <c r="AU44963" s="690"/>
    </row>
    <row r="44964" spans="46:47">
      <c r="AT44964" s="690"/>
      <c r="AU44964" s="690"/>
    </row>
    <row r="44965" spans="46:47">
      <c r="AT44965" s="690"/>
      <c r="AU44965" s="690"/>
    </row>
    <row r="44966" spans="46:47">
      <c r="AT44966" s="690"/>
      <c r="AU44966" s="690"/>
    </row>
    <row r="44967" spans="46:47">
      <c r="AT44967" s="690"/>
      <c r="AU44967" s="690"/>
    </row>
    <row r="44968" spans="46:47">
      <c r="AT44968" s="690"/>
      <c r="AU44968" s="690"/>
    </row>
    <row r="44969" spans="46:47">
      <c r="AT44969" s="690"/>
      <c r="AU44969" s="690"/>
    </row>
    <row r="44970" spans="46:47">
      <c r="AT44970" s="690"/>
      <c r="AU44970" s="690"/>
    </row>
    <row r="44971" spans="46:47">
      <c r="AT44971" s="690"/>
      <c r="AU44971" s="690"/>
    </row>
    <row r="44972" spans="46:47">
      <c r="AT44972" s="690"/>
      <c r="AU44972" s="690"/>
    </row>
    <row r="44973" spans="46:47">
      <c r="AT44973" s="690"/>
      <c r="AU44973" s="690"/>
    </row>
    <row r="44974" spans="46:47">
      <c r="AT44974" s="690"/>
      <c r="AU44974" s="690"/>
    </row>
    <row r="44975" spans="46:47">
      <c r="AT44975" s="690"/>
      <c r="AU44975" s="690"/>
    </row>
    <row r="44976" spans="46:47">
      <c r="AT44976" s="690"/>
      <c r="AU44976" s="690"/>
    </row>
    <row r="44977" spans="46:47">
      <c r="AT44977" s="690"/>
      <c r="AU44977" s="690"/>
    </row>
    <row r="44978" spans="46:47">
      <c r="AT44978" s="690"/>
      <c r="AU44978" s="690"/>
    </row>
    <row r="44979" spans="46:47">
      <c r="AT44979" s="690"/>
      <c r="AU44979" s="690"/>
    </row>
    <row r="44980" spans="46:47">
      <c r="AT44980" s="690"/>
      <c r="AU44980" s="690"/>
    </row>
    <row r="44981" spans="46:47">
      <c r="AT44981" s="690"/>
      <c r="AU44981" s="690"/>
    </row>
    <row r="44982" spans="46:47">
      <c r="AT44982" s="690"/>
      <c r="AU44982" s="690"/>
    </row>
    <row r="44983" spans="46:47">
      <c r="AT44983" s="690"/>
      <c r="AU44983" s="690"/>
    </row>
    <row r="44984" spans="46:47">
      <c r="AT44984" s="690"/>
      <c r="AU44984" s="690"/>
    </row>
    <row r="44985" spans="46:47">
      <c r="AT44985" s="690"/>
      <c r="AU44985" s="690"/>
    </row>
    <row r="44986" spans="46:47">
      <c r="AT44986" s="690"/>
      <c r="AU44986" s="690"/>
    </row>
    <row r="44987" spans="46:47">
      <c r="AT44987" s="690"/>
      <c r="AU44987" s="690"/>
    </row>
    <row r="44988" spans="46:47">
      <c r="AT44988" s="690"/>
      <c r="AU44988" s="690"/>
    </row>
    <row r="44989" spans="46:47">
      <c r="AT44989" s="690"/>
      <c r="AU44989" s="690"/>
    </row>
    <row r="44990" spans="46:47">
      <c r="AT44990" s="690"/>
      <c r="AU44990" s="690"/>
    </row>
    <row r="44991" spans="46:47">
      <c r="AT44991" s="690"/>
      <c r="AU44991" s="690"/>
    </row>
    <row r="44992" spans="46:47">
      <c r="AT44992" s="690"/>
      <c r="AU44992" s="690"/>
    </row>
    <row r="44993" spans="46:47">
      <c r="AT44993" s="690"/>
      <c r="AU44993" s="690"/>
    </row>
    <row r="44994" spans="46:47">
      <c r="AT44994" s="690"/>
      <c r="AU44994" s="690"/>
    </row>
    <row r="44995" spans="46:47">
      <c r="AT44995" s="690"/>
      <c r="AU44995" s="690"/>
    </row>
    <row r="44996" spans="46:47">
      <c r="AT44996" s="690"/>
      <c r="AU44996" s="690"/>
    </row>
    <row r="44997" spans="46:47">
      <c r="AT44997" s="690"/>
      <c r="AU44997" s="690"/>
    </row>
    <row r="44998" spans="46:47">
      <c r="AT44998" s="690"/>
      <c r="AU44998" s="690"/>
    </row>
    <row r="44999" spans="46:47">
      <c r="AT44999" s="690"/>
      <c r="AU44999" s="690"/>
    </row>
    <row r="45000" spans="46:47">
      <c r="AT45000" s="690"/>
      <c r="AU45000" s="690"/>
    </row>
    <row r="45001" spans="46:47">
      <c r="AT45001" s="690"/>
      <c r="AU45001" s="690"/>
    </row>
    <row r="45002" spans="46:47">
      <c r="AT45002" s="690"/>
      <c r="AU45002" s="690"/>
    </row>
    <row r="45003" spans="46:47">
      <c r="AT45003" s="690"/>
      <c r="AU45003" s="690"/>
    </row>
    <row r="45004" spans="46:47">
      <c r="AT45004" s="690"/>
      <c r="AU45004" s="690"/>
    </row>
    <row r="45005" spans="46:47">
      <c r="AT45005" s="690"/>
      <c r="AU45005" s="690"/>
    </row>
    <row r="45006" spans="46:47">
      <c r="AT45006" s="690"/>
      <c r="AU45006" s="690"/>
    </row>
    <row r="45007" spans="46:47">
      <c r="AT45007" s="690"/>
      <c r="AU45007" s="690"/>
    </row>
    <row r="45008" spans="46:47">
      <c r="AT45008" s="690"/>
      <c r="AU45008" s="690"/>
    </row>
    <row r="45009" spans="46:47">
      <c r="AT45009" s="690"/>
      <c r="AU45009" s="690"/>
    </row>
    <row r="45010" spans="46:47">
      <c r="AT45010" s="690"/>
      <c r="AU45010" s="690"/>
    </row>
    <row r="45011" spans="46:47">
      <c r="AT45011" s="690"/>
      <c r="AU45011" s="690"/>
    </row>
    <row r="45012" spans="46:47">
      <c r="AT45012" s="690"/>
      <c r="AU45012" s="690"/>
    </row>
    <row r="45013" spans="46:47">
      <c r="AT45013" s="690"/>
      <c r="AU45013" s="690"/>
    </row>
    <row r="45014" spans="46:47">
      <c r="AT45014" s="690"/>
      <c r="AU45014" s="690"/>
    </row>
    <row r="45015" spans="46:47">
      <c r="AT45015" s="690"/>
      <c r="AU45015" s="690"/>
    </row>
    <row r="45016" spans="46:47">
      <c r="AT45016" s="690"/>
      <c r="AU45016" s="690"/>
    </row>
    <row r="45017" spans="46:47">
      <c r="AT45017" s="690"/>
      <c r="AU45017" s="690"/>
    </row>
    <row r="45018" spans="46:47">
      <c r="AT45018" s="690"/>
      <c r="AU45018" s="690"/>
    </row>
    <row r="45019" spans="46:47">
      <c r="AT45019" s="690"/>
      <c r="AU45019" s="690"/>
    </row>
    <row r="45020" spans="46:47">
      <c r="AT45020" s="690"/>
      <c r="AU45020" s="690"/>
    </row>
    <row r="45021" spans="46:47">
      <c r="AT45021" s="690"/>
      <c r="AU45021" s="690"/>
    </row>
    <row r="45022" spans="46:47">
      <c r="AT45022" s="690"/>
      <c r="AU45022" s="690"/>
    </row>
    <row r="45023" spans="46:47">
      <c r="AT45023" s="690"/>
      <c r="AU45023" s="690"/>
    </row>
    <row r="45024" spans="46:47">
      <c r="AT45024" s="690"/>
      <c r="AU45024" s="690"/>
    </row>
    <row r="45025" spans="46:47">
      <c r="AT45025" s="690"/>
      <c r="AU45025" s="690"/>
    </row>
    <row r="45026" spans="46:47">
      <c r="AT45026" s="690"/>
      <c r="AU45026" s="690"/>
    </row>
    <row r="45027" spans="46:47">
      <c r="AT45027" s="690"/>
      <c r="AU45027" s="690"/>
    </row>
    <row r="45028" spans="46:47">
      <c r="AT45028" s="690"/>
      <c r="AU45028" s="690"/>
    </row>
    <row r="45029" spans="46:47">
      <c r="AT45029" s="690"/>
      <c r="AU45029" s="690"/>
    </row>
    <row r="45030" spans="46:47">
      <c r="AT45030" s="690"/>
      <c r="AU45030" s="690"/>
    </row>
    <row r="45031" spans="46:47">
      <c r="AT45031" s="690"/>
      <c r="AU45031" s="690"/>
    </row>
    <row r="45032" spans="46:47">
      <c r="AT45032" s="690"/>
      <c r="AU45032" s="690"/>
    </row>
    <row r="45033" spans="46:47">
      <c r="AT45033" s="690"/>
      <c r="AU45033" s="690"/>
    </row>
    <row r="45034" spans="46:47">
      <c r="AT45034" s="690"/>
      <c r="AU45034" s="690"/>
    </row>
    <row r="45035" spans="46:47">
      <c r="AT45035" s="690"/>
      <c r="AU45035" s="690"/>
    </row>
    <row r="45036" spans="46:47">
      <c r="AT45036" s="690"/>
      <c r="AU45036" s="690"/>
    </row>
    <row r="45037" spans="46:47">
      <c r="AT45037" s="690"/>
      <c r="AU45037" s="690"/>
    </row>
    <row r="45038" spans="46:47">
      <c r="AT45038" s="690"/>
      <c r="AU45038" s="690"/>
    </row>
    <row r="45039" spans="46:47">
      <c r="AT45039" s="690"/>
      <c r="AU45039" s="690"/>
    </row>
    <row r="45040" spans="46:47">
      <c r="AT45040" s="690"/>
      <c r="AU45040" s="690"/>
    </row>
    <row r="45041" spans="46:47">
      <c r="AT45041" s="690"/>
      <c r="AU45041" s="690"/>
    </row>
    <row r="45042" spans="46:47">
      <c r="AT45042" s="690"/>
      <c r="AU45042" s="690"/>
    </row>
    <row r="45043" spans="46:47">
      <c r="AT45043" s="690"/>
      <c r="AU45043" s="690"/>
    </row>
    <row r="45044" spans="46:47">
      <c r="AT45044" s="690"/>
      <c r="AU45044" s="690"/>
    </row>
    <row r="45045" spans="46:47">
      <c r="AT45045" s="690"/>
      <c r="AU45045" s="690"/>
    </row>
    <row r="45046" spans="46:47">
      <c r="AT45046" s="690"/>
      <c r="AU45046" s="690"/>
    </row>
    <row r="45047" spans="46:47">
      <c r="AT45047" s="690"/>
      <c r="AU45047" s="690"/>
    </row>
    <row r="45048" spans="46:47">
      <c r="AT45048" s="690"/>
      <c r="AU45048" s="690"/>
    </row>
    <row r="45049" spans="46:47">
      <c r="AT45049" s="690"/>
      <c r="AU45049" s="690"/>
    </row>
    <row r="45050" spans="46:47">
      <c r="AT45050" s="690"/>
      <c r="AU45050" s="690"/>
    </row>
    <row r="45051" spans="46:47">
      <c r="AT45051" s="690"/>
      <c r="AU45051" s="690"/>
    </row>
    <row r="45052" spans="46:47">
      <c r="AT45052" s="690"/>
      <c r="AU45052" s="690"/>
    </row>
    <row r="45053" spans="46:47">
      <c r="AT45053" s="690"/>
      <c r="AU45053" s="690"/>
    </row>
    <row r="45054" spans="46:47">
      <c r="AT45054" s="690"/>
      <c r="AU45054" s="690"/>
    </row>
    <row r="45055" spans="46:47">
      <c r="AT45055" s="690"/>
      <c r="AU45055" s="690"/>
    </row>
    <row r="45056" spans="46:47">
      <c r="AT45056" s="690"/>
      <c r="AU45056" s="690"/>
    </row>
    <row r="45057" spans="46:47">
      <c r="AT45057" s="690"/>
      <c r="AU45057" s="690"/>
    </row>
    <row r="45058" spans="46:47">
      <c r="AT45058" s="690"/>
      <c r="AU45058" s="690"/>
    </row>
    <row r="45059" spans="46:47">
      <c r="AT45059" s="690"/>
      <c r="AU45059" s="690"/>
    </row>
    <row r="45060" spans="46:47">
      <c r="AT45060" s="690"/>
      <c r="AU45060" s="690"/>
    </row>
    <row r="45061" spans="46:47">
      <c r="AT45061" s="690"/>
      <c r="AU45061" s="690"/>
    </row>
    <row r="45062" spans="46:47">
      <c r="AT45062" s="690"/>
      <c r="AU45062" s="690"/>
    </row>
    <row r="45063" spans="46:47">
      <c r="AT45063" s="690"/>
      <c r="AU45063" s="690"/>
    </row>
    <row r="45064" spans="46:47">
      <c r="AT45064" s="690"/>
      <c r="AU45064" s="690"/>
    </row>
    <row r="45065" spans="46:47">
      <c r="AT45065" s="690"/>
      <c r="AU45065" s="690"/>
    </row>
    <row r="45066" spans="46:47">
      <c r="AT45066" s="690"/>
      <c r="AU45066" s="690"/>
    </row>
    <row r="45067" spans="46:47">
      <c r="AT45067" s="690"/>
      <c r="AU45067" s="690"/>
    </row>
    <row r="45068" spans="46:47">
      <c r="AT45068" s="690"/>
      <c r="AU45068" s="690"/>
    </row>
    <row r="45069" spans="46:47">
      <c r="AT45069" s="690"/>
      <c r="AU45069" s="690"/>
    </row>
    <row r="45070" spans="46:47">
      <c r="AT45070" s="690"/>
      <c r="AU45070" s="690"/>
    </row>
    <row r="45071" spans="46:47">
      <c r="AT45071" s="690"/>
      <c r="AU45071" s="690"/>
    </row>
    <row r="45072" spans="46:47">
      <c r="AT45072" s="690"/>
      <c r="AU45072" s="690"/>
    </row>
    <row r="45073" spans="46:47">
      <c r="AT45073" s="690"/>
      <c r="AU45073" s="690"/>
    </row>
    <row r="45074" spans="46:47">
      <c r="AT45074" s="690"/>
      <c r="AU45074" s="690"/>
    </row>
    <row r="45075" spans="46:47">
      <c r="AT45075" s="690"/>
      <c r="AU45075" s="690"/>
    </row>
    <row r="45076" spans="46:47">
      <c r="AT45076" s="690"/>
      <c r="AU45076" s="690"/>
    </row>
    <row r="45077" spans="46:47">
      <c r="AT45077" s="690"/>
      <c r="AU45077" s="690"/>
    </row>
    <row r="45078" spans="46:47">
      <c r="AT45078" s="690"/>
      <c r="AU45078" s="690"/>
    </row>
    <row r="45079" spans="46:47">
      <c r="AT45079" s="690"/>
      <c r="AU45079" s="690"/>
    </row>
    <row r="45080" spans="46:47">
      <c r="AT45080" s="690"/>
      <c r="AU45080" s="690"/>
    </row>
    <row r="45081" spans="46:47">
      <c r="AT45081" s="690"/>
      <c r="AU45081" s="690"/>
    </row>
    <row r="45082" spans="46:47">
      <c r="AT45082" s="690"/>
      <c r="AU45082" s="690"/>
    </row>
    <row r="45083" spans="46:47">
      <c r="AT45083" s="690"/>
      <c r="AU45083" s="690"/>
    </row>
    <row r="45084" spans="46:47">
      <c r="AT45084" s="690"/>
      <c r="AU45084" s="690"/>
    </row>
    <row r="45085" spans="46:47">
      <c r="AT45085" s="690"/>
      <c r="AU45085" s="690"/>
    </row>
    <row r="45086" spans="46:47">
      <c r="AT45086" s="690"/>
      <c r="AU45086" s="690"/>
    </row>
    <row r="45087" spans="46:47">
      <c r="AT45087" s="690"/>
      <c r="AU45087" s="690"/>
    </row>
    <row r="45088" spans="46:47">
      <c r="AT45088" s="690"/>
      <c r="AU45088" s="690"/>
    </row>
    <row r="45089" spans="46:47">
      <c r="AT45089" s="690"/>
      <c r="AU45089" s="690"/>
    </row>
    <row r="45090" spans="46:47">
      <c r="AT45090" s="690"/>
      <c r="AU45090" s="690"/>
    </row>
    <row r="45091" spans="46:47">
      <c r="AT45091" s="690"/>
      <c r="AU45091" s="690"/>
    </row>
    <row r="45092" spans="46:47">
      <c r="AT45092" s="690"/>
      <c r="AU45092" s="690"/>
    </row>
    <row r="45093" spans="46:47">
      <c r="AT45093" s="690"/>
      <c r="AU45093" s="690"/>
    </row>
    <row r="45094" spans="46:47">
      <c r="AT45094" s="690"/>
      <c r="AU45094" s="690"/>
    </row>
    <row r="45095" spans="46:47">
      <c r="AT45095" s="690"/>
      <c r="AU45095" s="690"/>
    </row>
    <row r="45096" spans="46:47">
      <c r="AT45096" s="690"/>
      <c r="AU45096" s="690"/>
    </row>
    <row r="45097" spans="46:47">
      <c r="AT45097" s="690"/>
      <c r="AU45097" s="690"/>
    </row>
    <row r="45098" spans="46:47">
      <c r="AT45098" s="690"/>
      <c r="AU45098" s="690"/>
    </row>
    <row r="45099" spans="46:47">
      <c r="AT45099" s="690"/>
      <c r="AU45099" s="690"/>
    </row>
    <row r="45100" spans="46:47">
      <c r="AT45100" s="690"/>
      <c r="AU45100" s="690"/>
    </row>
    <row r="45101" spans="46:47">
      <c r="AT45101" s="690"/>
      <c r="AU45101" s="690"/>
    </row>
    <row r="45102" spans="46:47">
      <c r="AT45102" s="690"/>
      <c r="AU45102" s="690"/>
    </row>
    <row r="45103" spans="46:47">
      <c r="AT45103" s="690"/>
      <c r="AU45103" s="690"/>
    </row>
    <row r="45104" spans="46:47">
      <c r="AT45104" s="690"/>
      <c r="AU45104" s="690"/>
    </row>
    <row r="45105" spans="46:47">
      <c r="AT45105" s="690"/>
      <c r="AU45105" s="690"/>
    </row>
    <row r="45106" spans="46:47">
      <c r="AT45106" s="690"/>
      <c r="AU45106" s="690"/>
    </row>
    <row r="45107" spans="46:47">
      <c r="AT45107" s="690"/>
      <c r="AU45107" s="690"/>
    </row>
    <row r="45108" spans="46:47">
      <c r="AT45108" s="690"/>
      <c r="AU45108" s="690"/>
    </row>
    <row r="45109" spans="46:47">
      <c r="AT45109" s="690"/>
      <c r="AU45109" s="690"/>
    </row>
    <row r="45110" spans="46:47">
      <c r="AT45110" s="690"/>
      <c r="AU45110" s="690"/>
    </row>
    <row r="45111" spans="46:47">
      <c r="AT45111" s="690"/>
      <c r="AU45111" s="690"/>
    </row>
    <row r="45112" spans="46:47">
      <c r="AT45112" s="690"/>
      <c r="AU45112" s="690"/>
    </row>
    <row r="45113" spans="46:47">
      <c r="AT45113" s="690"/>
      <c r="AU45113" s="690"/>
    </row>
    <row r="45114" spans="46:47">
      <c r="AT45114" s="690"/>
      <c r="AU45114" s="690"/>
    </row>
    <row r="45115" spans="46:47">
      <c r="AT45115" s="690"/>
      <c r="AU45115" s="690"/>
    </row>
    <row r="45116" spans="46:47">
      <c r="AT45116" s="690"/>
      <c r="AU45116" s="690"/>
    </row>
    <row r="45117" spans="46:47">
      <c r="AT45117" s="690"/>
      <c r="AU45117" s="690"/>
    </row>
    <row r="45118" spans="46:47">
      <c r="AT45118" s="690"/>
      <c r="AU45118" s="690"/>
    </row>
    <row r="45119" spans="46:47">
      <c r="AT45119" s="690"/>
      <c r="AU45119" s="690"/>
    </row>
    <row r="45120" spans="46:47">
      <c r="AT45120" s="690"/>
      <c r="AU45120" s="690"/>
    </row>
    <row r="45121" spans="46:47">
      <c r="AT45121" s="690"/>
      <c r="AU45121" s="690"/>
    </row>
    <row r="45122" spans="46:47">
      <c r="AT45122" s="690"/>
      <c r="AU45122" s="690"/>
    </row>
    <row r="45123" spans="46:47">
      <c r="AT45123" s="690"/>
      <c r="AU45123" s="690"/>
    </row>
    <row r="45124" spans="46:47">
      <c r="AT45124" s="690"/>
      <c r="AU45124" s="690"/>
    </row>
    <row r="45125" spans="46:47">
      <c r="AT45125" s="690"/>
      <c r="AU45125" s="690"/>
    </row>
    <row r="45126" spans="46:47">
      <c r="AT45126" s="690"/>
      <c r="AU45126" s="690"/>
    </row>
    <row r="45127" spans="46:47">
      <c r="AT45127" s="690"/>
      <c r="AU45127" s="690"/>
    </row>
    <row r="45128" spans="46:47">
      <c r="AT45128" s="690"/>
      <c r="AU45128" s="690"/>
    </row>
    <row r="45129" spans="46:47">
      <c r="AT45129" s="690"/>
      <c r="AU45129" s="690"/>
    </row>
    <row r="45130" spans="46:47">
      <c r="AT45130" s="690"/>
      <c r="AU45130" s="690"/>
    </row>
    <row r="45131" spans="46:47">
      <c r="AT45131" s="690"/>
      <c r="AU45131" s="690"/>
    </row>
    <row r="45132" spans="46:47">
      <c r="AT45132" s="690"/>
      <c r="AU45132" s="690"/>
    </row>
    <row r="45133" spans="46:47">
      <c r="AT45133" s="690"/>
      <c r="AU45133" s="690"/>
    </row>
    <row r="45134" spans="46:47">
      <c r="AT45134" s="690"/>
      <c r="AU45134" s="690"/>
    </row>
    <row r="45135" spans="46:47">
      <c r="AT45135" s="690"/>
      <c r="AU45135" s="690"/>
    </row>
    <row r="45136" spans="46:47">
      <c r="AT45136" s="690"/>
      <c r="AU45136" s="690"/>
    </row>
    <row r="45137" spans="46:47">
      <c r="AT45137" s="690"/>
      <c r="AU45137" s="690"/>
    </row>
    <row r="45138" spans="46:47">
      <c r="AT45138" s="690"/>
      <c r="AU45138" s="690"/>
    </row>
    <row r="45139" spans="46:47">
      <c r="AT45139" s="690"/>
      <c r="AU45139" s="690"/>
    </row>
    <row r="45140" spans="46:47">
      <c r="AT45140" s="690"/>
      <c r="AU45140" s="690"/>
    </row>
    <row r="45141" spans="46:47">
      <c r="AT45141" s="690"/>
      <c r="AU45141" s="690"/>
    </row>
    <row r="45142" spans="46:47">
      <c r="AT45142" s="690"/>
      <c r="AU45142" s="690"/>
    </row>
    <row r="45143" spans="46:47">
      <c r="AT45143" s="690"/>
      <c r="AU45143" s="690"/>
    </row>
    <row r="45144" spans="46:47">
      <c r="AT45144" s="690"/>
      <c r="AU45144" s="690"/>
    </row>
    <row r="45145" spans="46:47">
      <c r="AT45145" s="690"/>
      <c r="AU45145" s="690"/>
    </row>
    <row r="45146" spans="46:47">
      <c r="AT45146" s="690"/>
      <c r="AU45146" s="690"/>
    </row>
    <row r="45147" spans="46:47">
      <c r="AT45147" s="690"/>
      <c r="AU45147" s="690"/>
    </row>
    <row r="45148" spans="46:47">
      <c r="AT45148" s="690"/>
      <c r="AU45148" s="690"/>
    </row>
    <row r="45149" spans="46:47">
      <c r="AT45149" s="690"/>
      <c r="AU45149" s="690"/>
    </row>
    <row r="45150" spans="46:47">
      <c r="AT45150" s="690"/>
      <c r="AU45150" s="690"/>
    </row>
    <row r="45151" spans="46:47">
      <c r="AT45151" s="690"/>
      <c r="AU45151" s="690"/>
    </row>
    <row r="45152" spans="46:47">
      <c r="AT45152" s="690"/>
      <c r="AU45152" s="690"/>
    </row>
    <row r="45153" spans="46:47">
      <c r="AT45153" s="690"/>
      <c r="AU45153" s="690"/>
    </row>
    <row r="45154" spans="46:47">
      <c r="AT45154" s="690"/>
      <c r="AU45154" s="690"/>
    </row>
    <row r="45155" spans="46:47">
      <c r="AT45155" s="690"/>
      <c r="AU45155" s="690"/>
    </row>
    <row r="45156" spans="46:47">
      <c r="AT45156" s="690"/>
      <c r="AU45156" s="690"/>
    </row>
    <row r="45157" spans="46:47">
      <c r="AT45157" s="690"/>
      <c r="AU45157" s="690"/>
    </row>
    <row r="45158" spans="46:47">
      <c r="AT45158" s="690"/>
      <c r="AU45158" s="690"/>
    </row>
    <row r="45159" spans="46:47">
      <c r="AT45159" s="690"/>
      <c r="AU45159" s="690"/>
    </row>
    <row r="45160" spans="46:47">
      <c r="AT45160" s="690"/>
      <c r="AU45160" s="690"/>
    </row>
    <row r="45161" spans="46:47">
      <c r="AT45161" s="690"/>
      <c r="AU45161" s="690"/>
    </row>
    <row r="45162" spans="46:47">
      <c r="AT45162" s="690"/>
      <c r="AU45162" s="690"/>
    </row>
    <row r="45163" spans="46:47">
      <c r="AT45163" s="690"/>
      <c r="AU45163" s="690"/>
    </row>
    <row r="45164" spans="46:47">
      <c r="AT45164" s="690"/>
      <c r="AU45164" s="690"/>
    </row>
    <row r="45165" spans="46:47">
      <c r="AT45165" s="690"/>
      <c r="AU45165" s="690"/>
    </row>
    <row r="45166" spans="46:47">
      <c r="AT45166" s="690"/>
      <c r="AU45166" s="690"/>
    </row>
    <row r="45167" spans="46:47">
      <c r="AT45167" s="690"/>
      <c r="AU45167" s="690"/>
    </row>
    <row r="45168" spans="46:47">
      <c r="AT45168" s="690"/>
      <c r="AU45168" s="690"/>
    </row>
    <row r="45169" spans="46:47">
      <c r="AT45169" s="690"/>
      <c r="AU45169" s="690"/>
    </row>
    <row r="45170" spans="46:47">
      <c r="AT45170" s="690"/>
      <c r="AU45170" s="690"/>
    </row>
    <row r="45171" spans="46:47">
      <c r="AT45171" s="690"/>
      <c r="AU45171" s="690"/>
    </row>
    <row r="45172" spans="46:47">
      <c r="AT45172" s="690"/>
      <c r="AU45172" s="690"/>
    </row>
    <row r="45173" spans="46:47">
      <c r="AT45173" s="690"/>
      <c r="AU45173" s="690"/>
    </row>
    <row r="45174" spans="46:47">
      <c r="AT45174" s="690"/>
      <c r="AU45174" s="690"/>
    </row>
    <row r="45175" spans="46:47">
      <c r="AT45175" s="690"/>
      <c r="AU45175" s="690"/>
    </row>
    <row r="45176" spans="46:47">
      <c r="AT45176" s="690"/>
      <c r="AU45176" s="690"/>
    </row>
    <row r="45177" spans="46:47">
      <c r="AT45177" s="690"/>
      <c r="AU45177" s="690"/>
    </row>
    <row r="45178" spans="46:47">
      <c r="AT45178" s="690"/>
      <c r="AU45178" s="690"/>
    </row>
    <row r="45179" spans="46:47">
      <c r="AT45179" s="690"/>
      <c r="AU45179" s="690"/>
    </row>
    <row r="45180" spans="46:47">
      <c r="AT45180" s="690"/>
      <c r="AU45180" s="690"/>
    </row>
    <row r="45181" spans="46:47">
      <c r="AT45181" s="690"/>
      <c r="AU45181" s="690"/>
    </row>
    <row r="45182" spans="46:47">
      <c r="AT45182" s="690"/>
      <c r="AU45182" s="690"/>
    </row>
    <row r="45183" spans="46:47">
      <c r="AT45183" s="690"/>
      <c r="AU45183" s="690"/>
    </row>
    <row r="45184" spans="46:47">
      <c r="AT45184" s="690"/>
      <c r="AU45184" s="690"/>
    </row>
    <row r="45185" spans="46:47">
      <c r="AT45185" s="690"/>
      <c r="AU45185" s="690"/>
    </row>
    <row r="45186" spans="46:47">
      <c r="AT45186" s="690"/>
      <c r="AU45186" s="690"/>
    </row>
    <row r="45187" spans="46:47">
      <c r="AT45187" s="690"/>
      <c r="AU45187" s="690"/>
    </row>
    <row r="45188" spans="46:47">
      <c r="AT45188" s="690"/>
      <c r="AU45188" s="690"/>
    </row>
    <row r="45189" spans="46:47">
      <c r="AT45189" s="690"/>
      <c r="AU45189" s="690"/>
    </row>
    <row r="45190" spans="46:47">
      <c r="AT45190" s="690"/>
      <c r="AU45190" s="690"/>
    </row>
    <row r="45191" spans="46:47">
      <c r="AT45191" s="690"/>
      <c r="AU45191" s="690"/>
    </row>
    <row r="45192" spans="46:47">
      <c r="AT45192" s="690"/>
      <c r="AU45192" s="690"/>
    </row>
    <row r="45193" spans="46:47">
      <c r="AT45193" s="690"/>
      <c r="AU45193" s="690"/>
    </row>
    <row r="45194" spans="46:47">
      <c r="AT45194" s="690"/>
      <c r="AU45194" s="690"/>
    </row>
    <row r="45195" spans="46:47">
      <c r="AT45195" s="690"/>
      <c r="AU45195" s="690"/>
    </row>
    <row r="45196" spans="46:47">
      <c r="AT45196" s="690"/>
      <c r="AU45196" s="690"/>
    </row>
    <row r="45197" spans="46:47">
      <c r="AT45197" s="690"/>
      <c r="AU45197" s="690"/>
    </row>
    <row r="45198" spans="46:47">
      <c r="AT45198" s="690"/>
      <c r="AU45198" s="690"/>
    </row>
    <row r="45199" spans="46:47">
      <c r="AT45199" s="690"/>
      <c r="AU45199" s="690"/>
    </row>
    <row r="45200" spans="46:47">
      <c r="AT45200" s="690"/>
      <c r="AU45200" s="690"/>
    </row>
    <row r="45201" spans="46:47">
      <c r="AT45201" s="690"/>
      <c r="AU45201" s="690"/>
    </row>
    <row r="45202" spans="46:47">
      <c r="AT45202" s="690"/>
      <c r="AU45202" s="690"/>
    </row>
    <row r="45203" spans="46:47">
      <c r="AT45203" s="690"/>
      <c r="AU45203" s="690"/>
    </row>
    <row r="45204" spans="46:47">
      <c r="AT45204" s="690"/>
      <c r="AU45204" s="690"/>
    </row>
    <row r="45205" spans="46:47">
      <c r="AT45205" s="690"/>
      <c r="AU45205" s="690"/>
    </row>
    <row r="45206" spans="46:47">
      <c r="AT45206" s="690"/>
      <c r="AU45206" s="690"/>
    </row>
    <row r="45207" spans="46:47">
      <c r="AT45207" s="690"/>
      <c r="AU45207" s="690"/>
    </row>
    <row r="45208" spans="46:47">
      <c r="AT45208" s="690"/>
      <c r="AU45208" s="690"/>
    </row>
    <row r="45209" spans="46:47">
      <c r="AT45209" s="690"/>
      <c r="AU45209" s="690"/>
    </row>
    <row r="45210" spans="46:47">
      <c r="AT45210" s="690"/>
      <c r="AU45210" s="690"/>
    </row>
    <row r="45211" spans="46:47">
      <c r="AT45211" s="690"/>
      <c r="AU45211" s="690"/>
    </row>
    <row r="45212" spans="46:47">
      <c r="AT45212" s="690"/>
      <c r="AU45212" s="690"/>
    </row>
    <row r="45213" spans="46:47">
      <c r="AT45213" s="690"/>
      <c r="AU45213" s="690"/>
    </row>
    <row r="45214" spans="46:47">
      <c r="AT45214" s="690"/>
      <c r="AU45214" s="690"/>
    </row>
    <row r="45215" spans="46:47">
      <c r="AT45215" s="690"/>
      <c r="AU45215" s="690"/>
    </row>
    <row r="45216" spans="46:47">
      <c r="AT45216" s="690"/>
      <c r="AU45216" s="690"/>
    </row>
    <row r="45217" spans="46:47">
      <c r="AT45217" s="690"/>
      <c r="AU45217" s="690"/>
    </row>
    <row r="45218" spans="46:47">
      <c r="AT45218" s="690"/>
      <c r="AU45218" s="690"/>
    </row>
    <row r="45219" spans="46:47">
      <c r="AT45219" s="690"/>
      <c r="AU45219" s="690"/>
    </row>
    <row r="45220" spans="46:47">
      <c r="AT45220" s="690"/>
      <c r="AU45220" s="690"/>
    </row>
    <row r="45221" spans="46:47">
      <c r="AT45221" s="690"/>
      <c r="AU45221" s="690"/>
    </row>
    <row r="45222" spans="46:47">
      <c r="AT45222" s="690"/>
      <c r="AU45222" s="690"/>
    </row>
    <row r="45223" spans="46:47">
      <c r="AT45223" s="690"/>
      <c r="AU45223" s="690"/>
    </row>
    <row r="45224" spans="46:47">
      <c r="AT45224" s="690"/>
      <c r="AU45224" s="690"/>
    </row>
    <row r="45225" spans="46:47">
      <c r="AT45225" s="690"/>
      <c r="AU45225" s="690"/>
    </row>
    <row r="45226" spans="46:47">
      <c r="AT45226" s="690"/>
      <c r="AU45226" s="690"/>
    </row>
    <row r="45227" spans="46:47">
      <c r="AT45227" s="690"/>
      <c r="AU45227" s="690"/>
    </row>
    <row r="45228" spans="46:47">
      <c r="AT45228" s="690"/>
      <c r="AU45228" s="690"/>
    </row>
    <row r="45229" spans="46:47">
      <c r="AT45229" s="690"/>
      <c r="AU45229" s="690"/>
    </row>
    <row r="45230" spans="46:47">
      <c r="AT45230" s="690"/>
      <c r="AU45230" s="690"/>
    </row>
    <row r="45231" spans="46:47">
      <c r="AT45231" s="690"/>
      <c r="AU45231" s="690"/>
    </row>
    <row r="45232" spans="46:47">
      <c r="AT45232" s="690"/>
      <c r="AU45232" s="690"/>
    </row>
    <row r="45233" spans="46:47">
      <c r="AT45233" s="690"/>
      <c r="AU45233" s="690"/>
    </row>
    <row r="45234" spans="46:47">
      <c r="AT45234" s="690"/>
      <c r="AU45234" s="690"/>
    </row>
    <row r="45235" spans="46:47">
      <c r="AT45235" s="690"/>
      <c r="AU45235" s="690"/>
    </row>
    <row r="45236" spans="46:47">
      <c r="AT45236" s="690"/>
      <c r="AU45236" s="690"/>
    </row>
    <row r="45237" spans="46:47">
      <c r="AT45237" s="690"/>
      <c r="AU45237" s="690"/>
    </row>
    <row r="45238" spans="46:47">
      <c r="AT45238" s="690"/>
      <c r="AU45238" s="690"/>
    </row>
    <row r="45239" spans="46:47">
      <c r="AT45239" s="690"/>
      <c r="AU45239" s="690"/>
    </row>
    <row r="45240" spans="46:47">
      <c r="AT45240" s="690"/>
      <c r="AU45240" s="690"/>
    </row>
    <row r="45241" spans="46:47">
      <c r="AT45241" s="690"/>
      <c r="AU45241" s="690"/>
    </row>
    <row r="45242" spans="46:47">
      <c r="AT45242" s="690"/>
      <c r="AU45242" s="690"/>
    </row>
    <row r="45243" spans="46:47">
      <c r="AT45243" s="690"/>
      <c r="AU45243" s="690"/>
    </row>
    <row r="45244" spans="46:47">
      <c r="AT45244" s="690"/>
      <c r="AU45244" s="690"/>
    </row>
    <row r="45245" spans="46:47">
      <c r="AT45245" s="690"/>
      <c r="AU45245" s="690"/>
    </row>
    <row r="45246" spans="46:47">
      <c r="AT45246" s="690"/>
      <c r="AU45246" s="690"/>
    </row>
    <row r="45247" spans="46:47">
      <c r="AT45247" s="690"/>
      <c r="AU45247" s="690"/>
    </row>
    <row r="45248" spans="46:47">
      <c r="AT45248" s="690"/>
      <c r="AU45248" s="690"/>
    </row>
    <row r="45249" spans="46:47">
      <c r="AT45249" s="690"/>
      <c r="AU45249" s="690"/>
    </row>
    <row r="45250" spans="46:47">
      <c r="AT45250" s="690"/>
      <c r="AU45250" s="690"/>
    </row>
    <row r="45251" spans="46:47">
      <c r="AT45251" s="690"/>
      <c r="AU45251" s="690"/>
    </row>
    <row r="45252" spans="46:47">
      <c r="AT45252" s="690"/>
      <c r="AU45252" s="690"/>
    </row>
    <row r="45253" spans="46:47">
      <c r="AT45253" s="690"/>
      <c r="AU45253" s="690"/>
    </row>
    <row r="45254" spans="46:47">
      <c r="AT45254" s="690"/>
      <c r="AU45254" s="690"/>
    </row>
    <row r="45255" spans="46:47">
      <c r="AT45255" s="690"/>
      <c r="AU45255" s="690"/>
    </row>
    <row r="45256" spans="46:47">
      <c r="AT45256" s="690"/>
      <c r="AU45256" s="690"/>
    </row>
    <row r="45257" spans="46:47">
      <c r="AT45257" s="690"/>
      <c r="AU45257" s="690"/>
    </row>
    <row r="45258" spans="46:47">
      <c r="AT45258" s="690"/>
      <c r="AU45258" s="690"/>
    </row>
    <row r="45259" spans="46:47">
      <c r="AT45259" s="690"/>
      <c r="AU45259" s="690"/>
    </row>
    <row r="45260" spans="46:47">
      <c r="AT45260" s="690"/>
      <c r="AU45260" s="690"/>
    </row>
    <row r="45261" spans="46:47">
      <c r="AT45261" s="690"/>
      <c r="AU45261" s="690"/>
    </row>
    <row r="45262" spans="46:47">
      <c r="AT45262" s="690"/>
      <c r="AU45262" s="690"/>
    </row>
    <row r="45263" spans="46:47">
      <c r="AT45263" s="690"/>
      <c r="AU45263" s="690"/>
    </row>
    <row r="45264" spans="46:47">
      <c r="AT45264" s="690"/>
      <c r="AU45264" s="690"/>
    </row>
    <row r="45265" spans="46:47">
      <c r="AT45265" s="690"/>
      <c r="AU45265" s="690"/>
    </row>
    <row r="45266" spans="46:47">
      <c r="AT45266" s="690"/>
      <c r="AU45266" s="690"/>
    </row>
    <row r="45267" spans="46:47">
      <c r="AT45267" s="690"/>
      <c r="AU45267" s="690"/>
    </row>
    <row r="45268" spans="46:47">
      <c r="AT45268" s="690"/>
      <c r="AU45268" s="690"/>
    </row>
    <row r="45269" spans="46:47">
      <c r="AT45269" s="690"/>
      <c r="AU45269" s="690"/>
    </row>
    <row r="45270" spans="46:47">
      <c r="AT45270" s="690"/>
      <c r="AU45270" s="690"/>
    </row>
    <row r="45271" spans="46:47">
      <c r="AT45271" s="690"/>
      <c r="AU45271" s="690"/>
    </row>
    <row r="45272" spans="46:47">
      <c r="AT45272" s="690"/>
      <c r="AU45272" s="690"/>
    </row>
    <row r="45273" spans="46:47">
      <c r="AT45273" s="690"/>
      <c r="AU45273" s="690"/>
    </row>
    <row r="45274" spans="46:47">
      <c r="AT45274" s="690"/>
      <c r="AU45274" s="690"/>
    </row>
    <row r="45275" spans="46:47">
      <c r="AT45275" s="690"/>
      <c r="AU45275" s="690"/>
    </row>
    <row r="45276" spans="46:47">
      <c r="AT45276" s="690"/>
      <c r="AU45276" s="690"/>
    </row>
    <row r="45277" spans="46:47">
      <c r="AT45277" s="690"/>
      <c r="AU45277" s="690"/>
    </row>
    <row r="45278" spans="46:47">
      <c r="AT45278" s="690"/>
      <c r="AU45278" s="690"/>
    </row>
    <row r="45279" spans="46:47">
      <c r="AT45279" s="690"/>
      <c r="AU45279" s="690"/>
    </row>
    <row r="45280" spans="46:47">
      <c r="AT45280" s="690"/>
      <c r="AU45280" s="690"/>
    </row>
    <row r="45281" spans="46:47">
      <c r="AT45281" s="690"/>
      <c r="AU45281" s="690"/>
    </row>
    <row r="45282" spans="46:47">
      <c r="AT45282" s="690"/>
      <c r="AU45282" s="690"/>
    </row>
    <row r="45283" spans="46:47">
      <c r="AT45283" s="690"/>
      <c r="AU45283" s="690"/>
    </row>
    <row r="45284" spans="46:47">
      <c r="AT45284" s="690"/>
      <c r="AU45284" s="690"/>
    </row>
    <row r="45285" spans="46:47">
      <c r="AT45285" s="690"/>
      <c r="AU45285" s="690"/>
    </row>
    <row r="45286" spans="46:47">
      <c r="AT45286" s="690"/>
      <c r="AU45286" s="690"/>
    </row>
    <row r="45287" spans="46:47">
      <c r="AT45287" s="690"/>
      <c r="AU45287" s="690"/>
    </row>
    <row r="45288" spans="46:47">
      <c r="AT45288" s="690"/>
      <c r="AU45288" s="690"/>
    </row>
    <row r="45289" spans="46:47">
      <c r="AT45289" s="690"/>
      <c r="AU45289" s="690"/>
    </row>
    <row r="45290" spans="46:47">
      <c r="AT45290" s="690"/>
      <c r="AU45290" s="690"/>
    </row>
    <row r="45291" spans="46:47">
      <c r="AT45291" s="690"/>
      <c r="AU45291" s="690"/>
    </row>
    <row r="45292" spans="46:47">
      <c r="AT45292" s="690"/>
      <c r="AU45292" s="690"/>
    </row>
    <row r="45293" spans="46:47">
      <c r="AT45293" s="690"/>
      <c r="AU45293" s="690"/>
    </row>
    <row r="45294" spans="46:47">
      <c r="AT45294" s="690"/>
      <c r="AU45294" s="690"/>
    </row>
    <row r="45295" spans="46:47">
      <c r="AT45295" s="690"/>
      <c r="AU45295" s="690"/>
    </row>
    <row r="45296" spans="46:47">
      <c r="AT45296" s="690"/>
      <c r="AU45296" s="690"/>
    </row>
    <row r="45297" spans="46:47">
      <c r="AT45297" s="690"/>
      <c r="AU45297" s="690"/>
    </row>
    <row r="45298" spans="46:47">
      <c r="AT45298" s="690"/>
      <c r="AU45298" s="690"/>
    </row>
    <row r="45299" spans="46:47">
      <c r="AT45299" s="690"/>
      <c r="AU45299" s="690"/>
    </row>
    <row r="45300" spans="46:47">
      <c r="AT45300" s="690"/>
      <c r="AU45300" s="690"/>
    </row>
    <row r="45301" spans="46:47">
      <c r="AT45301" s="690"/>
      <c r="AU45301" s="690"/>
    </row>
    <row r="45302" spans="46:47">
      <c r="AT45302" s="690"/>
      <c r="AU45302" s="690"/>
    </row>
    <row r="45303" spans="46:47">
      <c r="AT45303" s="690"/>
      <c r="AU45303" s="690"/>
    </row>
    <row r="45304" spans="46:47">
      <c r="AT45304" s="690"/>
      <c r="AU45304" s="690"/>
    </row>
    <row r="45305" spans="46:47">
      <c r="AT45305" s="690"/>
      <c r="AU45305" s="690"/>
    </row>
    <row r="45306" spans="46:47">
      <c r="AT45306" s="690"/>
      <c r="AU45306" s="690"/>
    </row>
    <row r="45307" spans="46:47">
      <c r="AT45307" s="690"/>
      <c r="AU45307" s="690"/>
    </row>
    <row r="45308" spans="46:47">
      <c r="AT45308" s="690"/>
      <c r="AU45308" s="690"/>
    </row>
    <row r="45309" spans="46:47">
      <c r="AT45309" s="690"/>
      <c r="AU45309" s="690"/>
    </row>
    <row r="45310" spans="46:47">
      <c r="AT45310" s="690"/>
      <c r="AU45310" s="690"/>
    </row>
    <row r="45311" spans="46:47">
      <c r="AT45311" s="690"/>
      <c r="AU45311" s="690"/>
    </row>
    <row r="45312" spans="46:47">
      <c r="AT45312" s="690"/>
      <c r="AU45312" s="690"/>
    </row>
    <row r="45313" spans="46:47">
      <c r="AT45313" s="690"/>
      <c r="AU45313" s="690"/>
    </row>
    <row r="45314" spans="46:47">
      <c r="AT45314" s="690"/>
      <c r="AU45314" s="690"/>
    </row>
    <row r="45315" spans="46:47">
      <c r="AT45315" s="690"/>
      <c r="AU45315" s="690"/>
    </row>
    <row r="45316" spans="46:47">
      <c r="AT45316" s="690"/>
      <c r="AU45316" s="690"/>
    </row>
    <row r="45317" spans="46:47">
      <c r="AT45317" s="690"/>
      <c r="AU45317" s="690"/>
    </row>
    <row r="45318" spans="46:47">
      <c r="AT45318" s="690"/>
      <c r="AU45318" s="690"/>
    </row>
    <row r="45319" spans="46:47">
      <c r="AT45319" s="690"/>
      <c r="AU45319" s="690"/>
    </row>
    <row r="45320" spans="46:47">
      <c r="AT45320" s="690"/>
      <c r="AU45320" s="690"/>
    </row>
    <row r="45321" spans="46:47">
      <c r="AT45321" s="690"/>
      <c r="AU45321" s="690"/>
    </row>
    <row r="45322" spans="46:47">
      <c r="AT45322" s="690"/>
      <c r="AU45322" s="690"/>
    </row>
    <row r="45323" spans="46:47">
      <c r="AT45323" s="690"/>
      <c r="AU45323" s="690"/>
    </row>
    <row r="45324" spans="46:47">
      <c r="AT45324" s="690"/>
      <c r="AU45324" s="690"/>
    </row>
    <row r="45325" spans="46:47">
      <c r="AT45325" s="690"/>
      <c r="AU45325" s="690"/>
    </row>
    <row r="45326" spans="46:47">
      <c r="AT45326" s="690"/>
      <c r="AU45326" s="690"/>
    </row>
    <row r="45327" spans="46:47">
      <c r="AT45327" s="690"/>
      <c r="AU45327" s="690"/>
    </row>
    <row r="45328" spans="46:47">
      <c r="AT45328" s="690"/>
      <c r="AU45328" s="690"/>
    </row>
    <row r="45329" spans="46:47">
      <c r="AT45329" s="690"/>
      <c r="AU45329" s="690"/>
    </row>
    <row r="45330" spans="46:47">
      <c r="AT45330" s="690"/>
      <c r="AU45330" s="690"/>
    </row>
    <row r="45331" spans="46:47">
      <c r="AT45331" s="690"/>
      <c r="AU45331" s="690"/>
    </row>
    <row r="45332" spans="46:47">
      <c r="AT45332" s="690"/>
      <c r="AU45332" s="690"/>
    </row>
    <row r="45333" spans="46:47">
      <c r="AT45333" s="690"/>
      <c r="AU45333" s="690"/>
    </row>
    <row r="45334" spans="46:47">
      <c r="AT45334" s="690"/>
      <c r="AU45334" s="690"/>
    </row>
    <row r="45335" spans="46:47">
      <c r="AT45335" s="690"/>
      <c r="AU45335" s="690"/>
    </row>
    <row r="45336" spans="46:47">
      <c r="AT45336" s="690"/>
      <c r="AU45336" s="690"/>
    </row>
    <row r="45337" spans="46:47">
      <c r="AT45337" s="690"/>
      <c r="AU45337" s="690"/>
    </row>
    <row r="45338" spans="46:47">
      <c r="AT45338" s="690"/>
      <c r="AU45338" s="690"/>
    </row>
    <row r="45339" spans="46:47">
      <c r="AT45339" s="690"/>
      <c r="AU45339" s="690"/>
    </row>
    <row r="45340" spans="46:47">
      <c r="AT45340" s="690"/>
      <c r="AU45340" s="690"/>
    </row>
    <row r="45341" spans="46:47">
      <c r="AT45341" s="690"/>
      <c r="AU45341" s="690"/>
    </row>
    <row r="45342" spans="46:47">
      <c r="AT45342" s="690"/>
      <c r="AU45342" s="690"/>
    </row>
    <row r="45343" spans="46:47">
      <c r="AT45343" s="690"/>
      <c r="AU45343" s="690"/>
    </row>
    <row r="45344" spans="46:47">
      <c r="AT45344" s="690"/>
      <c r="AU45344" s="690"/>
    </row>
    <row r="45345" spans="46:47">
      <c r="AT45345" s="690"/>
      <c r="AU45345" s="690"/>
    </row>
    <row r="45346" spans="46:47">
      <c r="AT45346" s="690"/>
      <c r="AU45346" s="690"/>
    </row>
    <row r="45347" spans="46:47">
      <c r="AT45347" s="690"/>
      <c r="AU45347" s="690"/>
    </row>
    <row r="45348" spans="46:47">
      <c r="AT45348" s="690"/>
      <c r="AU45348" s="690"/>
    </row>
    <row r="45349" spans="46:47">
      <c r="AT45349" s="690"/>
      <c r="AU45349" s="690"/>
    </row>
    <row r="45350" spans="46:47">
      <c r="AT45350" s="690"/>
      <c r="AU45350" s="690"/>
    </row>
    <row r="45351" spans="46:47">
      <c r="AT45351" s="690"/>
      <c r="AU45351" s="690"/>
    </row>
    <row r="45352" spans="46:47">
      <c r="AT45352" s="690"/>
      <c r="AU45352" s="690"/>
    </row>
    <row r="45353" spans="46:47">
      <c r="AT45353" s="690"/>
      <c r="AU45353" s="690"/>
    </row>
    <row r="45354" spans="46:47">
      <c r="AT45354" s="690"/>
      <c r="AU45354" s="690"/>
    </row>
    <row r="45355" spans="46:47">
      <c r="AT45355" s="690"/>
      <c r="AU45355" s="690"/>
    </row>
    <row r="45356" spans="46:47">
      <c r="AT45356" s="690"/>
      <c r="AU45356" s="690"/>
    </row>
    <row r="45357" spans="46:47">
      <c r="AT45357" s="690"/>
      <c r="AU45357" s="690"/>
    </row>
    <row r="45358" spans="46:47">
      <c r="AT45358" s="690"/>
      <c r="AU45358" s="690"/>
    </row>
    <row r="45359" spans="46:47">
      <c r="AT45359" s="690"/>
      <c r="AU45359" s="690"/>
    </row>
    <row r="45360" spans="46:47">
      <c r="AT45360" s="690"/>
      <c r="AU45360" s="690"/>
    </row>
    <row r="45361" spans="46:47">
      <c r="AT45361" s="690"/>
      <c r="AU45361" s="690"/>
    </row>
    <row r="45362" spans="46:47">
      <c r="AT45362" s="690"/>
      <c r="AU45362" s="690"/>
    </row>
    <row r="45363" spans="46:47">
      <c r="AT45363" s="690"/>
      <c r="AU45363" s="690"/>
    </row>
    <row r="45364" spans="46:47">
      <c r="AT45364" s="690"/>
      <c r="AU45364" s="690"/>
    </row>
    <row r="45365" spans="46:47">
      <c r="AT45365" s="690"/>
      <c r="AU45365" s="690"/>
    </row>
    <row r="45366" spans="46:47">
      <c r="AT45366" s="690"/>
      <c r="AU45366" s="690"/>
    </row>
    <row r="45367" spans="46:47">
      <c r="AT45367" s="690"/>
      <c r="AU45367" s="690"/>
    </row>
    <row r="45368" spans="46:47">
      <c r="AT45368" s="690"/>
      <c r="AU45368" s="690"/>
    </row>
    <row r="45369" spans="46:47">
      <c r="AT45369" s="690"/>
      <c r="AU45369" s="690"/>
    </row>
    <row r="45370" spans="46:47">
      <c r="AT45370" s="690"/>
      <c r="AU45370" s="690"/>
    </row>
    <row r="45371" spans="46:47">
      <c r="AT45371" s="690"/>
      <c r="AU45371" s="690"/>
    </row>
    <row r="45372" spans="46:47">
      <c r="AT45372" s="690"/>
      <c r="AU45372" s="690"/>
    </row>
    <row r="45373" spans="46:47">
      <c r="AT45373" s="690"/>
      <c r="AU45373" s="690"/>
    </row>
    <row r="45374" spans="46:47">
      <c r="AT45374" s="690"/>
      <c r="AU45374" s="690"/>
    </row>
    <row r="45375" spans="46:47">
      <c r="AT45375" s="690"/>
      <c r="AU45375" s="690"/>
    </row>
    <row r="45376" spans="46:47">
      <c r="AT45376" s="690"/>
      <c r="AU45376" s="690"/>
    </row>
    <row r="45377" spans="46:47">
      <c r="AT45377" s="690"/>
      <c r="AU45377" s="690"/>
    </row>
    <row r="45378" spans="46:47">
      <c r="AT45378" s="690"/>
      <c r="AU45378" s="690"/>
    </row>
    <row r="45379" spans="46:47">
      <c r="AT45379" s="690"/>
      <c r="AU45379" s="690"/>
    </row>
    <row r="45380" spans="46:47">
      <c r="AT45380" s="690"/>
      <c r="AU45380" s="690"/>
    </row>
    <row r="45381" spans="46:47">
      <c r="AT45381" s="690"/>
      <c r="AU45381" s="690"/>
    </row>
    <row r="45382" spans="46:47">
      <c r="AT45382" s="690"/>
      <c r="AU45382" s="690"/>
    </row>
    <row r="45383" spans="46:47">
      <c r="AT45383" s="690"/>
      <c r="AU45383" s="690"/>
    </row>
    <row r="45384" spans="46:47">
      <c r="AT45384" s="690"/>
      <c r="AU45384" s="690"/>
    </row>
    <row r="45385" spans="46:47">
      <c r="AT45385" s="690"/>
      <c r="AU45385" s="690"/>
    </row>
    <row r="45386" spans="46:47">
      <c r="AT45386" s="690"/>
      <c r="AU45386" s="690"/>
    </row>
    <row r="45387" spans="46:47">
      <c r="AT45387" s="690"/>
      <c r="AU45387" s="690"/>
    </row>
    <row r="45388" spans="46:47">
      <c r="AT45388" s="690"/>
      <c r="AU45388" s="690"/>
    </row>
    <row r="45389" spans="46:47">
      <c r="AT45389" s="690"/>
      <c r="AU45389" s="690"/>
    </row>
    <row r="45390" spans="46:47">
      <c r="AT45390" s="690"/>
      <c r="AU45390" s="690"/>
    </row>
    <row r="45391" spans="46:47">
      <c r="AT45391" s="690"/>
      <c r="AU45391" s="690"/>
    </row>
    <row r="45392" spans="46:47">
      <c r="AT45392" s="690"/>
      <c r="AU45392" s="690"/>
    </row>
    <row r="45393" spans="46:47">
      <c r="AT45393" s="690"/>
      <c r="AU45393" s="690"/>
    </row>
    <row r="45394" spans="46:47">
      <c r="AT45394" s="690"/>
      <c r="AU45394" s="690"/>
    </row>
    <row r="45395" spans="46:47">
      <c r="AT45395" s="690"/>
      <c r="AU45395" s="690"/>
    </row>
    <row r="45396" spans="46:47">
      <c r="AT45396" s="690"/>
      <c r="AU45396" s="690"/>
    </row>
    <row r="45397" spans="46:47">
      <c r="AT45397" s="690"/>
      <c r="AU45397" s="690"/>
    </row>
    <row r="45398" spans="46:47">
      <c r="AT45398" s="690"/>
      <c r="AU45398" s="690"/>
    </row>
    <row r="45399" spans="46:47">
      <c r="AT45399" s="690"/>
      <c r="AU45399" s="690"/>
    </row>
    <row r="45400" spans="46:47">
      <c r="AT45400" s="690"/>
      <c r="AU45400" s="690"/>
    </row>
    <row r="45401" spans="46:47">
      <c r="AT45401" s="690"/>
      <c r="AU45401" s="690"/>
    </row>
    <row r="45402" spans="46:47">
      <c r="AT45402" s="690"/>
      <c r="AU45402" s="690"/>
    </row>
    <row r="45403" spans="46:47">
      <c r="AT45403" s="690"/>
      <c r="AU45403" s="690"/>
    </row>
    <row r="45404" spans="46:47">
      <c r="AT45404" s="690"/>
      <c r="AU45404" s="690"/>
    </row>
    <row r="45405" spans="46:47">
      <c r="AT45405" s="690"/>
      <c r="AU45405" s="690"/>
    </row>
    <row r="45406" spans="46:47">
      <c r="AT45406" s="690"/>
      <c r="AU45406" s="690"/>
    </row>
    <row r="45407" spans="46:47">
      <c r="AT45407" s="690"/>
      <c r="AU45407" s="690"/>
    </row>
    <row r="45408" spans="46:47">
      <c r="AT45408" s="690"/>
      <c r="AU45408" s="690"/>
    </row>
    <row r="45409" spans="46:47">
      <c r="AT45409" s="690"/>
      <c r="AU45409" s="690"/>
    </row>
    <row r="45410" spans="46:47">
      <c r="AT45410" s="690"/>
      <c r="AU45410" s="690"/>
    </row>
    <row r="45411" spans="46:47">
      <c r="AT45411" s="690"/>
      <c r="AU45411" s="690"/>
    </row>
    <row r="45412" spans="46:47">
      <c r="AT45412" s="690"/>
      <c r="AU45412" s="690"/>
    </row>
    <row r="45413" spans="46:47">
      <c r="AT45413" s="690"/>
      <c r="AU45413" s="690"/>
    </row>
    <row r="45414" spans="46:47">
      <c r="AT45414" s="690"/>
      <c r="AU45414" s="690"/>
    </row>
    <row r="45415" spans="46:47">
      <c r="AT45415" s="690"/>
      <c r="AU45415" s="690"/>
    </row>
    <row r="45416" spans="46:47">
      <c r="AT45416" s="690"/>
      <c r="AU45416" s="690"/>
    </row>
    <row r="45417" spans="46:47">
      <c r="AT45417" s="690"/>
      <c r="AU45417" s="690"/>
    </row>
    <row r="45418" spans="46:47">
      <c r="AT45418" s="690"/>
      <c r="AU45418" s="690"/>
    </row>
    <row r="45419" spans="46:47">
      <c r="AT45419" s="690"/>
      <c r="AU45419" s="690"/>
    </row>
    <row r="45420" spans="46:47">
      <c r="AT45420" s="690"/>
      <c r="AU45420" s="690"/>
    </row>
    <row r="45421" spans="46:47">
      <c r="AT45421" s="690"/>
      <c r="AU45421" s="690"/>
    </row>
    <row r="45422" spans="46:47">
      <c r="AT45422" s="690"/>
      <c r="AU45422" s="690"/>
    </row>
    <row r="45423" spans="46:47">
      <c r="AT45423" s="690"/>
      <c r="AU45423" s="690"/>
    </row>
    <row r="45424" spans="46:47">
      <c r="AT45424" s="690"/>
      <c r="AU45424" s="690"/>
    </row>
    <row r="45425" spans="46:47">
      <c r="AT45425" s="690"/>
      <c r="AU45425" s="690"/>
    </row>
    <row r="45426" spans="46:47">
      <c r="AT45426" s="690"/>
      <c r="AU45426" s="690"/>
    </row>
    <row r="45427" spans="46:47">
      <c r="AT45427" s="690"/>
      <c r="AU45427" s="690"/>
    </row>
    <row r="45428" spans="46:47">
      <c r="AT45428" s="690"/>
      <c r="AU45428" s="690"/>
    </row>
    <row r="45429" spans="46:47">
      <c r="AT45429" s="690"/>
      <c r="AU45429" s="690"/>
    </row>
    <row r="45430" spans="46:47">
      <c r="AT45430" s="690"/>
      <c r="AU45430" s="690"/>
    </row>
    <row r="45431" spans="46:47">
      <c r="AT45431" s="690"/>
      <c r="AU45431" s="690"/>
    </row>
    <row r="45432" spans="46:47">
      <c r="AT45432" s="690"/>
      <c r="AU45432" s="690"/>
    </row>
    <row r="45433" spans="46:47">
      <c r="AT45433" s="690"/>
      <c r="AU45433" s="690"/>
    </row>
    <row r="45434" spans="46:47">
      <c r="AT45434" s="690"/>
      <c r="AU45434" s="690"/>
    </row>
    <row r="45435" spans="46:47">
      <c r="AT45435" s="690"/>
      <c r="AU45435" s="690"/>
    </row>
    <row r="45436" spans="46:47">
      <c r="AT45436" s="690"/>
      <c r="AU45436" s="690"/>
    </row>
    <row r="45437" spans="46:47">
      <c r="AT45437" s="690"/>
      <c r="AU45437" s="690"/>
    </row>
    <row r="45438" spans="46:47">
      <c r="AT45438" s="690"/>
      <c r="AU45438" s="690"/>
    </row>
    <row r="45439" spans="46:47">
      <c r="AT45439" s="690"/>
      <c r="AU45439" s="690"/>
    </row>
    <row r="45440" spans="46:47">
      <c r="AT45440" s="690"/>
      <c r="AU45440" s="690"/>
    </row>
    <row r="45441" spans="46:47">
      <c r="AT45441" s="690"/>
      <c r="AU45441" s="690"/>
    </row>
    <row r="45442" spans="46:47">
      <c r="AT45442" s="690"/>
      <c r="AU45442" s="690"/>
    </row>
    <row r="45443" spans="46:47">
      <c r="AT45443" s="690"/>
      <c r="AU45443" s="690"/>
    </row>
    <row r="45444" spans="46:47">
      <c r="AT45444" s="690"/>
      <c r="AU45444" s="690"/>
    </row>
    <row r="45445" spans="46:47">
      <c r="AT45445" s="690"/>
      <c r="AU45445" s="690"/>
    </row>
    <row r="45446" spans="46:47">
      <c r="AT45446" s="690"/>
      <c r="AU45446" s="690"/>
    </row>
    <row r="45447" spans="46:47">
      <c r="AT45447" s="690"/>
      <c r="AU45447" s="690"/>
    </row>
    <row r="45448" spans="46:47">
      <c r="AT45448" s="690"/>
      <c r="AU45448" s="690"/>
    </row>
    <row r="45449" spans="46:47">
      <c r="AT45449" s="690"/>
      <c r="AU45449" s="690"/>
    </row>
    <row r="45450" spans="46:47">
      <c r="AT45450" s="690"/>
      <c r="AU45450" s="690"/>
    </row>
    <row r="45451" spans="46:47">
      <c r="AT45451" s="690"/>
      <c r="AU45451" s="690"/>
    </row>
    <row r="45452" spans="46:47">
      <c r="AT45452" s="690"/>
      <c r="AU45452" s="690"/>
    </row>
    <row r="45453" spans="46:47">
      <c r="AT45453" s="690"/>
      <c r="AU45453" s="690"/>
    </row>
    <row r="45454" spans="46:47">
      <c r="AT45454" s="690"/>
      <c r="AU45454" s="690"/>
    </row>
    <row r="45455" spans="46:47">
      <c r="AT45455" s="690"/>
      <c r="AU45455" s="690"/>
    </row>
    <row r="45456" spans="46:47">
      <c r="AT45456" s="690"/>
      <c r="AU45456" s="690"/>
    </row>
    <row r="45457" spans="46:47">
      <c r="AT45457" s="690"/>
      <c r="AU45457" s="690"/>
    </row>
    <row r="45458" spans="46:47">
      <c r="AT45458" s="690"/>
      <c r="AU45458" s="690"/>
    </row>
    <row r="45459" spans="46:47">
      <c r="AT45459" s="690"/>
      <c r="AU45459" s="690"/>
    </row>
    <row r="45460" spans="46:47">
      <c r="AT45460" s="690"/>
      <c r="AU45460" s="690"/>
    </row>
    <row r="45461" spans="46:47">
      <c r="AT45461" s="690"/>
      <c r="AU45461" s="690"/>
    </row>
    <row r="45462" spans="46:47">
      <c r="AT45462" s="690"/>
      <c r="AU45462" s="690"/>
    </row>
    <row r="45463" spans="46:47">
      <c r="AT45463" s="690"/>
      <c r="AU45463" s="690"/>
    </row>
    <row r="45464" spans="46:47">
      <c r="AT45464" s="690"/>
      <c r="AU45464" s="690"/>
    </row>
    <row r="45465" spans="46:47">
      <c r="AT45465" s="690"/>
      <c r="AU45465" s="690"/>
    </row>
    <row r="45466" spans="46:47">
      <c r="AT45466" s="690"/>
      <c r="AU45466" s="690"/>
    </row>
    <row r="45467" spans="46:47">
      <c r="AT45467" s="690"/>
      <c r="AU45467" s="690"/>
    </row>
    <row r="45468" spans="46:47">
      <c r="AT45468" s="690"/>
      <c r="AU45468" s="690"/>
    </row>
    <row r="45469" spans="46:47">
      <c r="AT45469" s="690"/>
      <c r="AU45469" s="690"/>
    </row>
    <row r="45470" spans="46:47">
      <c r="AT45470" s="690"/>
      <c r="AU45470" s="690"/>
    </row>
    <row r="45471" spans="46:47">
      <c r="AT45471" s="690"/>
      <c r="AU45471" s="690"/>
    </row>
    <row r="45472" spans="46:47">
      <c r="AT45472" s="690"/>
      <c r="AU45472" s="690"/>
    </row>
    <row r="45473" spans="46:47">
      <c r="AT45473" s="690"/>
      <c r="AU45473" s="690"/>
    </row>
    <row r="45474" spans="46:47">
      <c r="AT45474" s="690"/>
      <c r="AU45474" s="690"/>
    </row>
    <row r="45475" spans="46:47">
      <c r="AT45475" s="690"/>
      <c r="AU45475" s="690"/>
    </row>
    <row r="45476" spans="46:47">
      <c r="AT45476" s="690"/>
      <c r="AU45476" s="690"/>
    </row>
    <row r="45477" spans="46:47">
      <c r="AT45477" s="690"/>
      <c r="AU45477" s="690"/>
    </row>
    <row r="45478" spans="46:47">
      <c r="AT45478" s="690"/>
      <c r="AU45478" s="690"/>
    </row>
    <row r="45479" spans="46:47">
      <c r="AT45479" s="690"/>
      <c r="AU45479" s="690"/>
    </row>
    <row r="45480" spans="46:47">
      <c r="AT45480" s="690"/>
      <c r="AU45480" s="690"/>
    </row>
    <row r="45481" spans="46:47">
      <c r="AT45481" s="690"/>
      <c r="AU45481" s="690"/>
    </row>
    <row r="45482" spans="46:47">
      <c r="AT45482" s="690"/>
      <c r="AU45482" s="690"/>
    </row>
    <row r="45483" spans="46:47">
      <c r="AT45483" s="690"/>
      <c r="AU45483" s="690"/>
    </row>
    <row r="45484" spans="46:47">
      <c r="AT45484" s="690"/>
      <c r="AU45484" s="690"/>
    </row>
    <row r="45485" spans="46:47">
      <c r="AT45485" s="690"/>
      <c r="AU45485" s="690"/>
    </row>
    <row r="45486" spans="46:47">
      <c r="AT45486" s="690"/>
      <c r="AU45486" s="690"/>
    </row>
    <row r="45487" spans="46:47">
      <c r="AT45487" s="690"/>
      <c r="AU45487" s="690"/>
    </row>
    <row r="45488" spans="46:47">
      <c r="AT45488" s="690"/>
      <c r="AU45488" s="690"/>
    </row>
    <row r="45489" spans="46:47">
      <c r="AT45489" s="690"/>
      <c r="AU45489" s="690"/>
    </row>
    <row r="45490" spans="46:47">
      <c r="AT45490" s="690"/>
      <c r="AU45490" s="690"/>
    </row>
    <row r="45491" spans="46:47">
      <c r="AT45491" s="690"/>
      <c r="AU45491" s="690"/>
    </row>
    <row r="45492" spans="46:47">
      <c r="AT45492" s="690"/>
      <c r="AU45492" s="690"/>
    </row>
    <row r="45493" spans="46:47">
      <c r="AT45493" s="690"/>
      <c r="AU45493" s="690"/>
    </row>
    <row r="45494" spans="46:47">
      <c r="AT45494" s="690"/>
      <c r="AU45494" s="690"/>
    </row>
    <row r="45495" spans="46:47">
      <c r="AT45495" s="690"/>
      <c r="AU45495" s="690"/>
    </row>
    <row r="45496" spans="46:47">
      <c r="AT45496" s="690"/>
      <c r="AU45496" s="690"/>
    </row>
    <row r="45497" spans="46:47">
      <c r="AT45497" s="690"/>
      <c r="AU45497" s="690"/>
    </row>
    <row r="45498" spans="46:47">
      <c r="AT45498" s="690"/>
      <c r="AU45498" s="690"/>
    </row>
    <row r="45499" spans="46:47">
      <c r="AT45499" s="690"/>
      <c r="AU45499" s="690"/>
    </row>
    <row r="45500" spans="46:47">
      <c r="AT45500" s="690"/>
      <c r="AU45500" s="690"/>
    </row>
    <row r="45501" spans="46:47">
      <c r="AT45501" s="690"/>
      <c r="AU45501" s="690"/>
    </row>
    <row r="45502" spans="46:47">
      <c r="AT45502" s="690"/>
      <c r="AU45502" s="690"/>
    </row>
    <row r="45503" spans="46:47">
      <c r="AT45503" s="690"/>
      <c r="AU45503" s="690"/>
    </row>
    <row r="45504" spans="46:47">
      <c r="AT45504" s="690"/>
      <c r="AU45504" s="690"/>
    </row>
    <row r="45505" spans="46:47">
      <c r="AT45505" s="690"/>
      <c r="AU45505" s="690"/>
    </row>
    <row r="45506" spans="46:47">
      <c r="AT45506" s="690"/>
      <c r="AU45506" s="690"/>
    </row>
    <row r="45507" spans="46:47">
      <c r="AT45507" s="690"/>
      <c r="AU45507" s="690"/>
    </row>
    <row r="45508" spans="46:47">
      <c r="AT45508" s="690"/>
      <c r="AU45508" s="690"/>
    </row>
    <row r="45509" spans="46:47">
      <c r="AT45509" s="690"/>
      <c r="AU45509" s="690"/>
    </row>
    <row r="45510" spans="46:47">
      <c r="AT45510" s="690"/>
      <c r="AU45510" s="690"/>
    </row>
    <row r="45511" spans="46:47">
      <c r="AT45511" s="690"/>
      <c r="AU45511" s="690"/>
    </row>
    <row r="45512" spans="46:47">
      <c r="AT45512" s="690"/>
      <c r="AU45512" s="690"/>
    </row>
    <row r="45513" spans="46:47">
      <c r="AT45513" s="690"/>
      <c r="AU45513" s="690"/>
    </row>
    <row r="45514" spans="46:47">
      <c r="AT45514" s="690"/>
      <c r="AU45514" s="690"/>
    </row>
    <row r="45515" spans="46:47">
      <c r="AT45515" s="690"/>
      <c r="AU45515" s="690"/>
    </row>
    <row r="45516" spans="46:47">
      <c r="AT45516" s="690"/>
      <c r="AU45516" s="690"/>
    </row>
    <row r="45517" spans="46:47">
      <c r="AT45517" s="690"/>
      <c r="AU45517" s="690"/>
    </row>
    <row r="45518" spans="46:47">
      <c r="AT45518" s="690"/>
      <c r="AU45518" s="690"/>
    </row>
    <row r="45519" spans="46:47">
      <c r="AT45519" s="690"/>
      <c r="AU45519" s="690"/>
    </row>
    <row r="45520" spans="46:47">
      <c r="AT45520" s="690"/>
      <c r="AU45520" s="690"/>
    </row>
    <row r="45521" spans="46:47">
      <c r="AT45521" s="690"/>
      <c r="AU45521" s="690"/>
    </row>
    <row r="45522" spans="46:47">
      <c r="AT45522" s="690"/>
      <c r="AU45522" s="690"/>
    </row>
    <row r="45523" spans="46:47">
      <c r="AT45523" s="690"/>
      <c r="AU45523" s="690"/>
    </row>
    <row r="45524" spans="46:47">
      <c r="AT45524" s="690"/>
      <c r="AU45524" s="690"/>
    </row>
    <row r="45525" spans="46:47">
      <c r="AT45525" s="690"/>
      <c r="AU45525" s="690"/>
    </row>
    <row r="45526" spans="46:47">
      <c r="AT45526" s="690"/>
      <c r="AU45526" s="690"/>
    </row>
    <row r="45527" spans="46:47">
      <c r="AT45527" s="690"/>
      <c r="AU45527" s="690"/>
    </row>
    <row r="45528" spans="46:47">
      <c r="AT45528" s="690"/>
      <c r="AU45528" s="690"/>
    </row>
    <row r="45529" spans="46:47">
      <c r="AT45529" s="690"/>
      <c r="AU45529" s="690"/>
    </row>
    <row r="45530" spans="46:47">
      <c r="AT45530" s="690"/>
      <c r="AU45530" s="690"/>
    </row>
    <row r="45531" spans="46:47">
      <c r="AT45531" s="690"/>
      <c r="AU45531" s="690"/>
    </row>
    <row r="45532" spans="46:47">
      <c r="AT45532" s="690"/>
      <c r="AU45532" s="690"/>
    </row>
    <row r="45533" spans="46:47">
      <c r="AT45533" s="690"/>
      <c r="AU45533" s="690"/>
    </row>
    <row r="45534" spans="46:47">
      <c r="AT45534" s="690"/>
      <c r="AU45534" s="690"/>
    </row>
    <row r="45535" spans="46:47">
      <c r="AT45535" s="690"/>
      <c r="AU45535" s="690"/>
    </row>
    <row r="45536" spans="46:47">
      <c r="AT45536" s="690"/>
      <c r="AU45536" s="690"/>
    </row>
    <row r="45537" spans="46:47">
      <c r="AT45537" s="690"/>
      <c r="AU45537" s="690"/>
    </row>
    <row r="45538" spans="46:47">
      <c r="AT45538" s="690"/>
      <c r="AU45538" s="690"/>
    </row>
    <row r="45539" spans="46:47">
      <c r="AT45539" s="690"/>
      <c r="AU45539" s="690"/>
    </row>
    <row r="45540" spans="46:47">
      <c r="AT45540" s="690"/>
      <c r="AU45540" s="690"/>
    </row>
    <row r="45541" spans="46:47">
      <c r="AT45541" s="690"/>
      <c r="AU45541" s="690"/>
    </row>
    <row r="45542" spans="46:47">
      <c r="AT45542" s="690"/>
      <c r="AU45542" s="690"/>
    </row>
    <row r="45543" spans="46:47">
      <c r="AT45543" s="690"/>
      <c r="AU45543" s="690"/>
    </row>
    <row r="45544" spans="46:47">
      <c r="AT45544" s="690"/>
      <c r="AU45544" s="690"/>
    </row>
    <row r="45545" spans="46:47">
      <c r="AT45545" s="690"/>
      <c r="AU45545" s="690"/>
    </row>
    <row r="45546" spans="46:47">
      <c r="AT45546" s="690"/>
      <c r="AU45546" s="690"/>
    </row>
    <row r="45547" spans="46:47">
      <c r="AT45547" s="690"/>
      <c r="AU45547" s="690"/>
    </row>
    <row r="45548" spans="46:47">
      <c r="AT45548" s="690"/>
      <c r="AU45548" s="690"/>
    </row>
    <row r="45549" spans="46:47">
      <c r="AT45549" s="690"/>
      <c r="AU45549" s="690"/>
    </row>
    <row r="45550" spans="46:47">
      <c r="AT45550" s="690"/>
      <c r="AU45550" s="690"/>
    </row>
    <row r="45551" spans="46:47">
      <c r="AT45551" s="690"/>
      <c r="AU45551" s="690"/>
    </row>
    <row r="45552" spans="46:47">
      <c r="AT45552" s="690"/>
      <c r="AU45552" s="690"/>
    </row>
    <row r="45553" spans="46:47">
      <c r="AT45553" s="690"/>
      <c r="AU45553" s="690"/>
    </row>
    <row r="45554" spans="46:47">
      <c r="AT45554" s="690"/>
      <c r="AU45554" s="690"/>
    </row>
    <row r="45555" spans="46:47">
      <c r="AT45555" s="690"/>
      <c r="AU45555" s="690"/>
    </row>
    <row r="45556" spans="46:47">
      <c r="AT45556" s="690"/>
      <c r="AU45556" s="690"/>
    </row>
    <row r="45557" spans="46:47">
      <c r="AT45557" s="690"/>
      <c r="AU45557" s="690"/>
    </row>
    <row r="45558" spans="46:47">
      <c r="AT45558" s="690"/>
      <c r="AU45558" s="690"/>
    </row>
    <row r="45559" spans="46:47">
      <c r="AT45559" s="690"/>
      <c r="AU45559" s="690"/>
    </row>
    <row r="45560" spans="46:47">
      <c r="AT45560" s="690"/>
      <c r="AU45560" s="690"/>
    </row>
    <row r="45561" spans="46:47">
      <c r="AT45561" s="690"/>
      <c r="AU45561" s="690"/>
    </row>
    <row r="45562" spans="46:47">
      <c r="AT45562" s="690"/>
      <c r="AU45562" s="690"/>
    </row>
    <row r="45563" spans="46:47">
      <c r="AT45563" s="690"/>
      <c r="AU45563" s="690"/>
    </row>
    <row r="45564" spans="46:47">
      <c r="AT45564" s="690"/>
      <c r="AU45564" s="690"/>
    </row>
    <row r="45565" spans="46:47">
      <c r="AT45565" s="690"/>
      <c r="AU45565" s="690"/>
    </row>
    <row r="45566" spans="46:47">
      <c r="AT45566" s="690"/>
      <c r="AU45566" s="690"/>
    </row>
    <row r="45567" spans="46:47">
      <c r="AT45567" s="690"/>
      <c r="AU45567" s="690"/>
    </row>
    <row r="45568" spans="46:47">
      <c r="AT45568" s="690"/>
      <c r="AU45568" s="690"/>
    </row>
    <row r="45569" spans="46:47">
      <c r="AT45569" s="690"/>
      <c r="AU45569" s="690"/>
    </row>
    <row r="45570" spans="46:47">
      <c r="AT45570" s="690"/>
      <c r="AU45570" s="690"/>
    </row>
    <row r="45571" spans="46:47">
      <c r="AT45571" s="690"/>
      <c r="AU45571" s="690"/>
    </row>
    <row r="45572" spans="46:47">
      <c r="AT45572" s="690"/>
      <c r="AU45572" s="690"/>
    </row>
    <row r="45573" spans="46:47">
      <c r="AT45573" s="690"/>
      <c r="AU45573" s="690"/>
    </row>
    <row r="45574" spans="46:47">
      <c r="AT45574" s="690"/>
      <c r="AU45574" s="690"/>
    </row>
    <row r="45575" spans="46:47">
      <c r="AT45575" s="690"/>
      <c r="AU45575" s="690"/>
    </row>
    <row r="45576" spans="46:47">
      <c r="AT45576" s="690"/>
      <c r="AU45576" s="690"/>
    </row>
    <row r="45577" spans="46:47">
      <c r="AT45577" s="690"/>
      <c r="AU45577" s="690"/>
    </row>
    <row r="45578" spans="46:47">
      <c r="AT45578" s="690"/>
      <c r="AU45578" s="690"/>
    </row>
    <row r="45579" spans="46:47">
      <c r="AT45579" s="690"/>
      <c r="AU45579" s="690"/>
    </row>
    <row r="45580" spans="46:47">
      <c r="AT45580" s="690"/>
      <c r="AU45580" s="690"/>
    </row>
    <row r="45581" spans="46:47">
      <c r="AT45581" s="690"/>
      <c r="AU45581" s="690"/>
    </row>
    <row r="45582" spans="46:47">
      <c r="AT45582" s="690"/>
      <c r="AU45582" s="690"/>
    </row>
    <row r="45583" spans="46:47">
      <c r="AT45583" s="690"/>
      <c r="AU45583" s="690"/>
    </row>
    <row r="45584" spans="46:47">
      <c r="AT45584" s="690"/>
      <c r="AU45584" s="690"/>
    </row>
    <row r="45585" spans="46:47">
      <c r="AT45585" s="690"/>
      <c r="AU45585" s="690"/>
    </row>
    <row r="45586" spans="46:47">
      <c r="AT45586" s="690"/>
      <c r="AU45586" s="690"/>
    </row>
    <row r="45587" spans="46:47">
      <c r="AT45587" s="690"/>
      <c r="AU45587" s="690"/>
    </row>
    <row r="45588" spans="46:47">
      <c r="AT45588" s="690"/>
      <c r="AU45588" s="690"/>
    </row>
    <row r="45589" spans="46:47">
      <c r="AT45589" s="690"/>
      <c r="AU45589" s="690"/>
    </row>
    <row r="45590" spans="46:47">
      <c r="AT45590" s="690"/>
      <c r="AU45590" s="690"/>
    </row>
    <row r="45591" spans="46:47">
      <c r="AT45591" s="690"/>
      <c r="AU45591" s="690"/>
    </row>
    <row r="45592" spans="46:47">
      <c r="AT45592" s="690"/>
      <c r="AU45592" s="690"/>
    </row>
    <row r="45593" spans="46:47">
      <c r="AT45593" s="690"/>
      <c r="AU45593" s="690"/>
    </row>
    <row r="45594" spans="46:47">
      <c r="AT45594" s="690"/>
      <c r="AU45594" s="690"/>
    </row>
    <row r="45595" spans="46:47">
      <c r="AT45595" s="690"/>
      <c r="AU45595" s="690"/>
    </row>
    <row r="45596" spans="46:47">
      <c r="AT45596" s="690"/>
      <c r="AU45596" s="690"/>
    </row>
    <row r="45597" spans="46:47">
      <c r="AT45597" s="690"/>
      <c r="AU45597" s="690"/>
    </row>
    <row r="45598" spans="46:47">
      <c r="AT45598" s="690"/>
      <c r="AU45598" s="690"/>
    </row>
    <row r="45599" spans="46:47">
      <c r="AT45599" s="690"/>
      <c r="AU45599" s="690"/>
    </row>
    <row r="45600" spans="46:47">
      <c r="AT45600" s="690"/>
      <c r="AU45600" s="690"/>
    </row>
    <row r="45601" spans="46:47">
      <c r="AT45601" s="690"/>
      <c r="AU45601" s="690"/>
    </row>
    <row r="45602" spans="46:47">
      <c r="AT45602" s="690"/>
      <c r="AU45602" s="690"/>
    </row>
    <row r="45603" spans="46:47">
      <c r="AT45603" s="690"/>
      <c r="AU45603" s="690"/>
    </row>
    <row r="45604" spans="46:47">
      <c r="AT45604" s="690"/>
      <c r="AU45604" s="690"/>
    </row>
    <row r="45605" spans="46:47">
      <c r="AT45605" s="690"/>
      <c r="AU45605" s="690"/>
    </row>
    <row r="45606" spans="46:47">
      <c r="AT45606" s="690"/>
      <c r="AU45606" s="690"/>
    </row>
    <row r="45607" spans="46:47">
      <c r="AT45607" s="690"/>
      <c r="AU45607" s="690"/>
    </row>
    <row r="45608" spans="46:47">
      <c r="AT45608" s="690"/>
      <c r="AU45608" s="690"/>
    </row>
    <row r="45609" spans="46:47">
      <c r="AT45609" s="690"/>
      <c r="AU45609" s="690"/>
    </row>
    <row r="45610" spans="46:47">
      <c r="AT45610" s="690"/>
      <c r="AU45610" s="690"/>
    </row>
    <row r="45611" spans="46:47">
      <c r="AT45611" s="690"/>
      <c r="AU45611" s="690"/>
    </row>
    <row r="45612" spans="46:47">
      <c r="AT45612" s="690"/>
      <c r="AU45612" s="690"/>
    </row>
    <row r="45613" spans="46:47">
      <c r="AT45613" s="690"/>
      <c r="AU45613" s="690"/>
    </row>
    <row r="45614" spans="46:47">
      <c r="AT45614" s="690"/>
      <c r="AU45614" s="690"/>
    </row>
    <row r="45615" spans="46:47">
      <c r="AT45615" s="690"/>
      <c r="AU45615" s="690"/>
    </row>
    <row r="45616" spans="46:47">
      <c r="AT45616" s="690"/>
      <c r="AU45616" s="690"/>
    </row>
    <row r="45617" spans="46:47">
      <c r="AT45617" s="690"/>
      <c r="AU45617" s="690"/>
    </row>
    <row r="45618" spans="46:47">
      <c r="AT45618" s="690"/>
      <c r="AU45618" s="690"/>
    </row>
    <row r="45619" spans="46:47">
      <c r="AT45619" s="690"/>
      <c r="AU45619" s="690"/>
    </row>
    <row r="45620" spans="46:47">
      <c r="AT45620" s="690"/>
      <c r="AU45620" s="690"/>
    </row>
    <row r="45621" spans="46:47">
      <c r="AT45621" s="690"/>
      <c r="AU45621" s="690"/>
    </row>
    <row r="45622" spans="46:47">
      <c r="AT45622" s="690"/>
      <c r="AU45622" s="690"/>
    </row>
    <row r="45623" spans="46:47">
      <c r="AT45623" s="690"/>
      <c r="AU45623" s="690"/>
    </row>
    <row r="45624" spans="46:47">
      <c r="AT45624" s="690"/>
      <c r="AU45624" s="690"/>
    </row>
    <row r="45625" spans="46:47">
      <c r="AT45625" s="690"/>
      <c r="AU45625" s="690"/>
    </row>
    <row r="45626" spans="46:47">
      <c r="AT45626" s="690"/>
      <c r="AU45626" s="690"/>
    </row>
    <row r="45627" spans="46:47">
      <c r="AT45627" s="690"/>
      <c r="AU45627" s="690"/>
    </row>
    <row r="45628" spans="46:47">
      <c r="AT45628" s="690"/>
      <c r="AU45628" s="690"/>
    </row>
    <row r="45629" spans="46:47">
      <c r="AT45629" s="690"/>
      <c r="AU45629" s="690"/>
    </row>
    <row r="45630" spans="46:47">
      <c r="AT45630" s="690"/>
      <c r="AU45630" s="690"/>
    </row>
    <row r="45631" spans="46:47">
      <c r="AT45631" s="690"/>
      <c r="AU45631" s="690"/>
    </row>
    <row r="45632" spans="46:47">
      <c r="AT45632" s="690"/>
      <c r="AU45632" s="690"/>
    </row>
    <row r="45633" spans="46:47">
      <c r="AT45633" s="690"/>
      <c r="AU45633" s="690"/>
    </row>
    <row r="45634" spans="46:47">
      <c r="AT45634" s="690"/>
      <c r="AU45634" s="690"/>
    </row>
    <row r="45635" spans="46:47">
      <c r="AT45635" s="690"/>
      <c r="AU45635" s="690"/>
    </row>
    <row r="45636" spans="46:47">
      <c r="AT45636" s="690"/>
      <c r="AU45636" s="690"/>
    </row>
    <row r="45637" spans="46:47">
      <c r="AT45637" s="690"/>
      <c r="AU45637" s="690"/>
    </row>
    <row r="45638" spans="46:47">
      <c r="AT45638" s="690"/>
      <c r="AU45638" s="690"/>
    </row>
    <row r="45639" spans="46:47">
      <c r="AT45639" s="690"/>
      <c r="AU45639" s="690"/>
    </row>
    <row r="45640" spans="46:47">
      <c r="AT45640" s="690"/>
      <c r="AU45640" s="690"/>
    </row>
    <row r="45641" spans="46:47">
      <c r="AT45641" s="690"/>
      <c r="AU45641" s="690"/>
    </row>
    <row r="45642" spans="46:47">
      <c r="AT45642" s="690"/>
      <c r="AU45642" s="690"/>
    </row>
    <row r="45643" spans="46:47">
      <c r="AT45643" s="690"/>
      <c r="AU45643" s="690"/>
    </row>
    <row r="45644" spans="46:47">
      <c r="AT45644" s="690"/>
      <c r="AU45644" s="690"/>
    </row>
    <row r="45645" spans="46:47">
      <c r="AT45645" s="690"/>
      <c r="AU45645" s="690"/>
    </row>
    <row r="45646" spans="46:47">
      <c r="AT45646" s="690"/>
      <c r="AU45646" s="690"/>
    </row>
    <row r="45647" spans="46:47">
      <c r="AT45647" s="690"/>
      <c r="AU45647" s="690"/>
    </row>
    <row r="45648" spans="46:47">
      <c r="AT45648" s="690"/>
      <c r="AU45648" s="690"/>
    </row>
    <row r="45649" spans="46:47">
      <c r="AT45649" s="690"/>
      <c r="AU45649" s="690"/>
    </row>
    <row r="45650" spans="46:47">
      <c r="AT45650" s="690"/>
      <c r="AU45650" s="690"/>
    </row>
    <row r="45651" spans="46:47">
      <c r="AT45651" s="690"/>
      <c r="AU45651" s="690"/>
    </row>
    <row r="45652" spans="46:47">
      <c r="AT45652" s="690"/>
      <c r="AU45652" s="690"/>
    </row>
    <row r="45653" spans="46:47">
      <c r="AT45653" s="690"/>
      <c r="AU45653" s="690"/>
    </row>
    <row r="45654" spans="46:47">
      <c r="AT45654" s="690"/>
      <c r="AU45654" s="690"/>
    </row>
    <row r="45655" spans="46:47">
      <c r="AT45655" s="690"/>
      <c r="AU45655" s="690"/>
    </row>
    <row r="45656" spans="46:47">
      <c r="AT45656" s="690"/>
      <c r="AU45656" s="690"/>
    </row>
    <row r="45657" spans="46:47">
      <c r="AT45657" s="690"/>
      <c r="AU45657" s="690"/>
    </row>
    <row r="45658" spans="46:47">
      <c r="AT45658" s="690"/>
      <c r="AU45658" s="690"/>
    </row>
    <row r="45659" spans="46:47">
      <c r="AT45659" s="690"/>
      <c r="AU45659" s="690"/>
    </row>
    <row r="45660" spans="46:47">
      <c r="AT45660" s="690"/>
      <c r="AU45660" s="690"/>
    </row>
    <row r="45661" spans="46:47">
      <c r="AT45661" s="690"/>
      <c r="AU45661" s="690"/>
    </row>
    <row r="45662" spans="46:47">
      <c r="AT45662" s="690"/>
      <c r="AU45662" s="690"/>
    </row>
    <row r="45663" spans="46:47">
      <c r="AT45663" s="690"/>
      <c r="AU45663" s="690"/>
    </row>
    <row r="45664" spans="46:47">
      <c r="AT45664" s="690"/>
      <c r="AU45664" s="690"/>
    </row>
    <row r="45665" spans="46:47">
      <c r="AT45665" s="690"/>
      <c r="AU45665" s="690"/>
    </row>
    <row r="45666" spans="46:47">
      <c r="AT45666" s="690"/>
      <c r="AU45666" s="690"/>
    </row>
    <row r="45667" spans="46:47">
      <c r="AT45667" s="690"/>
      <c r="AU45667" s="690"/>
    </row>
    <row r="45668" spans="46:47">
      <c r="AT45668" s="690"/>
      <c r="AU45668" s="690"/>
    </row>
    <row r="45669" spans="46:47">
      <c r="AT45669" s="690"/>
      <c r="AU45669" s="690"/>
    </row>
    <row r="45670" spans="46:47">
      <c r="AT45670" s="690"/>
      <c r="AU45670" s="690"/>
    </row>
    <row r="45671" spans="46:47">
      <c r="AT45671" s="690"/>
      <c r="AU45671" s="690"/>
    </row>
    <row r="45672" spans="46:47">
      <c r="AT45672" s="690"/>
      <c r="AU45672" s="690"/>
    </row>
    <row r="45673" spans="46:47">
      <c r="AT45673" s="690"/>
      <c r="AU45673" s="690"/>
    </row>
    <row r="45674" spans="46:47">
      <c r="AT45674" s="690"/>
      <c r="AU45674" s="690"/>
    </row>
    <row r="45675" spans="46:47">
      <c r="AT45675" s="690"/>
      <c r="AU45675" s="690"/>
    </row>
    <row r="45676" spans="46:47">
      <c r="AT45676" s="690"/>
      <c r="AU45676" s="690"/>
    </row>
    <row r="45677" spans="46:47">
      <c r="AT45677" s="690"/>
      <c r="AU45677" s="690"/>
    </row>
    <row r="45678" spans="46:47">
      <c r="AT45678" s="690"/>
      <c r="AU45678" s="690"/>
    </row>
    <row r="45679" spans="46:47">
      <c r="AT45679" s="690"/>
      <c r="AU45679" s="690"/>
    </row>
    <row r="45680" spans="46:47">
      <c r="AT45680" s="690"/>
      <c r="AU45680" s="690"/>
    </row>
    <row r="45681" spans="46:47">
      <c r="AT45681" s="690"/>
      <c r="AU45681" s="690"/>
    </row>
    <row r="45682" spans="46:47">
      <c r="AT45682" s="690"/>
      <c r="AU45682" s="690"/>
    </row>
    <row r="45683" spans="46:47">
      <c r="AT45683" s="690"/>
      <c r="AU45683" s="690"/>
    </row>
    <row r="45684" spans="46:47">
      <c r="AT45684" s="690"/>
      <c r="AU45684" s="690"/>
    </row>
    <row r="45685" spans="46:47">
      <c r="AT45685" s="690"/>
      <c r="AU45685" s="690"/>
    </row>
    <row r="45686" spans="46:47">
      <c r="AT45686" s="690"/>
      <c r="AU45686" s="690"/>
    </row>
    <row r="45687" spans="46:47">
      <c r="AT45687" s="690"/>
      <c r="AU45687" s="690"/>
    </row>
    <row r="45688" spans="46:47">
      <c r="AT45688" s="690"/>
      <c r="AU45688" s="690"/>
    </row>
    <row r="45689" spans="46:47">
      <c r="AT45689" s="690"/>
      <c r="AU45689" s="690"/>
    </row>
    <row r="45690" spans="46:47">
      <c r="AT45690" s="690"/>
      <c r="AU45690" s="690"/>
    </row>
    <row r="45691" spans="46:47">
      <c r="AT45691" s="690"/>
      <c r="AU45691" s="690"/>
    </row>
    <row r="45692" spans="46:47">
      <c r="AT45692" s="690"/>
      <c r="AU45692" s="690"/>
    </row>
    <row r="45693" spans="46:47">
      <c r="AT45693" s="690"/>
      <c r="AU45693" s="690"/>
    </row>
    <row r="45694" spans="46:47">
      <c r="AT45694" s="690"/>
      <c r="AU45694" s="690"/>
    </row>
    <row r="45695" spans="46:47">
      <c r="AT45695" s="690"/>
      <c r="AU45695" s="690"/>
    </row>
    <row r="45696" spans="46:47">
      <c r="AT45696" s="690"/>
      <c r="AU45696" s="690"/>
    </row>
    <row r="45697" spans="46:47">
      <c r="AT45697" s="690"/>
      <c r="AU45697" s="690"/>
    </row>
    <row r="45698" spans="46:47">
      <c r="AT45698" s="690"/>
      <c r="AU45698" s="690"/>
    </row>
    <row r="45699" spans="46:47">
      <c r="AT45699" s="690"/>
      <c r="AU45699" s="690"/>
    </row>
    <row r="45700" spans="46:47">
      <c r="AT45700" s="690"/>
      <c r="AU45700" s="690"/>
    </row>
    <row r="45701" spans="46:47">
      <c r="AT45701" s="690"/>
      <c r="AU45701" s="690"/>
    </row>
    <row r="45702" spans="46:47">
      <c r="AT45702" s="690"/>
      <c r="AU45702" s="690"/>
    </row>
    <row r="45703" spans="46:47">
      <c r="AT45703" s="690"/>
      <c r="AU45703" s="690"/>
    </row>
    <row r="45704" spans="46:47">
      <c r="AT45704" s="690"/>
      <c r="AU45704" s="690"/>
    </row>
    <row r="45705" spans="46:47">
      <c r="AT45705" s="690"/>
      <c r="AU45705" s="690"/>
    </row>
    <row r="45706" spans="46:47">
      <c r="AT45706" s="690"/>
      <c r="AU45706" s="690"/>
    </row>
    <row r="45707" spans="46:47">
      <c r="AT45707" s="690"/>
      <c r="AU45707" s="690"/>
    </row>
    <row r="45708" spans="46:47">
      <c r="AT45708" s="690"/>
      <c r="AU45708" s="690"/>
    </row>
    <row r="45709" spans="46:47">
      <c r="AT45709" s="690"/>
      <c r="AU45709" s="690"/>
    </row>
    <row r="45710" spans="46:47">
      <c r="AT45710" s="690"/>
      <c r="AU45710" s="690"/>
    </row>
    <row r="45711" spans="46:47">
      <c r="AT45711" s="690"/>
      <c r="AU45711" s="690"/>
    </row>
    <row r="45712" spans="46:47">
      <c r="AT45712" s="690"/>
      <c r="AU45712" s="690"/>
    </row>
    <row r="45713" spans="46:47">
      <c r="AT45713" s="690"/>
      <c r="AU45713" s="690"/>
    </row>
    <row r="45714" spans="46:47">
      <c r="AT45714" s="690"/>
      <c r="AU45714" s="690"/>
    </row>
    <row r="45715" spans="46:47">
      <c r="AT45715" s="690"/>
      <c r="AU45715" s="690"/>
    </row>
    <row r="45716" spans="46:47">
      <c r="AT45716" s="690"/>
      <c r="AU45716" s="690"/>
    </row>
    <row r="45717" spans="46:47">
      <c r="AT45717" s="690"/>
      <c r="AU45717" s="690"/>
    </row>
    <row r="45718" spans="46:47">
      <c r="AT45718" s="690"/>
      <c r="AU45718" s="690"/>
    </row>
    <row r="45719" spans="46:47">
      <c r="AT45719" s="690"/>
      <c r="AU45719" s="690"/>
    </row>
    <row r="45720" spans="46:47">
      <c r="AT45720" s="690"/>
      <c r="AU45720" s="690"/>
    </row>
    <row r="45721" spans="46:47">
      <c r="AT45721" s="690"/>
      <c r="AU45721" s="690"/>
    </row>
    <row r="45722" spans="46:47">
      <c r="AT45722" s="690"/>
      <c r="AU45722" s="690"/>
    </row>
    <row r="45723" spans="46:47">
      <c r="AT45723" s="690"/>
      <c r="AU45723" s="690"/>
    </row>
    <row r="45724" spans="46:47">
      <c r="AT45724" s="690"/>
      <c r="AU45724" s="690"/>
    </row>
    <row r="45725" spans="46:47">
      <c r="AT45725" s="690"/>
      <c r="AU45725" s="690"/>
    </row>
    <row r="45726" spans="46:47">
      <c r="AT45726" s="690"/>
      <c r="AU45726" s="690"/>
    </row>
    <row r="45727" spans="46:47">
      <c r="AT45727" s="690"/>
      <c r="AU45727" s="690"/>
    </row>
    <row r="45728" spans="46:47">
      <c r="AT45728" s="690"/>
      <c r="AU45728" s="690"/>
    </row>
    <row r="45729" spans="46:47">
      <c r="AT45729" s="690"/>
      <c r="AU45729" s="690"/>
    </row>
    <row r="45730" spans="46:47">
      <c r="AT45730" s="690"/>
      <c r="AU45730" s="690"/>
    </row>
    <row r="45731" spans="46:47">
      <c r="AT45731" s="690"/>
      <c r="AU45731" s="690"/>
    </row>
    <row r="45732" spans="46:47">
      <c r="AT45732" s="690"/>
      <c r="AU45732" s="690"/>
    </row>
    <row r="45733" spans="46:47">
      <c r="AT45733" s="690"/>
      <c r="AU45733" s="690"/>
    </row>
    <row r="45734" spans="46:47">
      <c r="AT45734" s="690"/>
      <c r="AU45734" s="690"/>
    </row>
    <row r="45735" spans="46:47">
      <c r="AT45735" s="690"/>
      <c r="AU45735" s="690"/>
    </row>
    <row r="45736" spans="46:47">
      <c r="AT45736" s="690"/>
      <c r="AU45736" s="690"/>
    </row>
    <row r="45737" spans="46:47">
      <c r="AT45737" s="690"/>
      <c r="AU45737" s="690"/>
    </row>
    <row r="45738" spans="46:47">
      <c r="AT45738" s="690"/>
      <c r="AU45738" s="690"/>
    </row>
    <row r="45739" spans="46:47">
      <c r="AT45739" s="690"/>
      <c r="AU45739" s="690"/>
    </row>
    <row r="45740" spans="46:47">
      <c r="AT45740" s="690"/>
      <c r="AU45740" s="690"/>
    </row>
    <row r="45741" spans="46:47">
      <c r="AT45741" s="690"/>
      <c r="AU45741" s="690"/>
    </row>
    <row r="45742" spans="46:47">
      <c r="AT45742" s="690"/>
      <c r="AU45742" s="690"/>
    </row>
    <row r="45743" spans="46:47">
      <c r="AT45743" s="690"/>
      <c r="AU45743" s="690"/>
    </row>
    <row r="45744" spans="46:47">
      <c r="AT45744" s="690"/>
      <c r="AU45744" s="690"/>
    </row>
    <row r="45745" spans="46:47">
      <c r="AT45745" s="690"/>
      <c r="AU45745" s="690"/>
    </row>
    <row r="45746" spans="46:47">
      <c r="AT45746" s="690"/>
      <c r="AU45746" s="690"/>
    </row>
    <row r="45747" spans="46:47">
      <c r="AT45747" s="690"/>
      <c r="AU45747" s="690"/>
    </row>
    <row r="45748" spans="46:47">
      <c r="AT45748" s="690"/>
      <c r="AU45748" s="690"/>
    </row>
    <row r="45749" spans="46:47">
      <c r="AT45749" s="690"/>
      <c r="AU45749" s="690"/>
    </row>
    <row r="45750" spans="46:47">
      <c r="AT45750" s="690"/>
      <c r="AU45750" s="690"/>
    </row>
    <row r="45751" spans="46:47">
      <c r="AT45751" s="690"/>
      <c r="AU45751" s="690"/>
    </row>
    <row r="45752" spans="46:47">
      <c r="AT45752" s="690"/>
      <c r="AU45752" s="690"/>
    </row>
    <row r="45753" spans="46:47">
      <c r="AT45753" s="690"/>
      <c r="AU45753" s="690"/>
    </row>
    <row r="45754" spans="46:47">
      <c r="AT45754" s="690"/>
      <c r="AU45754" s="690"/>
    </row>
    <row r="45755" spans="46:47">
      <c r="AT45755" s="690"/>
      <c r="AU45755" s="690"/>
    </row>
    <row r="45756" spans="46:47">
      <c r="AT45756" s="690"/>
      <c r="AU45756" s="690"/>
    </row>
    <row r="45757" spans="46:47">
      <c r="AT45757" s="690"/>
      <c r="AU45757" s="690"/>
    </row>
    <row r="45758" spans="46:47">
      <c r="AT45758" s="690"/>
      <c r="AU45758" s="690"/>
    </row>
    <row r="45759" spans="46:47">
      <c r="AT45759" s="690"/>
      <c r="AU45759" s="690"/>
    </row>
    <row r="45760" spans="46:47">
      <c r="AT45760" s="690"/>
      <c r="AU45760" s="690"/>
    </row>
    <row r="45761" spans="46:47">
      <c r="AT45761" s="690"/>
      <c r="AU45761" s="690"/>
    </row>
    <row r="45762" spans="46:47">
      <c r="AT45762" s="690"/>
      <c r="AU45762" s="690"/>
    </row>
    <row r="45763" spans="46:47">
      <c r="AT45763" s="690"/>
      <c r="AU45763" s="690"/>
    </row>
    <row r="45764" spans="46:47">
      <c r="AT45764" s="690"/>
      <c r="AU45764" s="690"/>
    </row>
    <row r="45765" spans="46:47">
      <c r="AT45765" s="690"/>
      <c r="AU45765" s="690"/>
    </row>
    <row r="45766" spans="46:47">
      <c r="AT45766" s="690"/>
      <c r="AU45766" s="690"/>
    </row>
    <row r="45767" spans="46:47">
      <c r="AT45767" s="690"/>
      <c r="AU45767" s="690"/>
    </row>
    <row r="45768" spans="46:47">
      <c r="AT45768" s="690"/>
      <c r="AU45768" s="690"/>
    </row>
    <row r="45769" spans="46:47">
      <c r="AT45769" s="690"/>
      <c r="AU45769" s="690"/>
    </row>
    <row r="45770" spans="46:47">
      <c r="AT45770" s="690"/>
      <c r="AU45770" s="690"/>
    </row>
    <row r="45771" spans="46:47">
      <c r="AT45771" s="690"/>
      <c r="AU45771" s="690"/>
    </row>
    <row r="45772" spans="46:47">
      <c r="AT45772" s="690"/>
      <c r="AU45772" s="690"/>
    </row>
    <row r="45773" spans="46:47">
      <c r="AT45773" s="690"/>
      <c r="AU45773" s="690"/>
    </row>
    <row r="45774" spans="46:47">
      <c r="AT45774" s="690"/>
      <c r="AU45774" s="690"/>
    </row>
    <row r="45775" spans="46:47">
      <c r="AT45775" s="690"/>
      <c r="AU45775" s="690"/>
    </row>
    <row r="45776" spans="46:47">
      <c r="AT45776" s="690"/>
      <c r="AU45776" s="690"/>
    </row>
    <row r="45777" spans="46:47">
      <c r="AT45777" s="690"/>
      <c r="AU45777" s="690"/>
    </row>
    <row r="45778" spans="46:47">
      <c r="AT45778" s="690"/>
      <c r="AU45778" s="690"/>
    </row>
    <row r="45779" spans="46:47">
      <c r="AT45779" s="690"/>
      <c r="AU45779" s="690"/>
    </row>
    <row r="45780" spans="46:47">
      <c r="AT45780" s="690"/>
      <c r="AU45780" s="690"/>
    </row>
    <row r="45781" spans="46:47">
      <c r="AT45781" s="690"/>
      <c r="AU45781" s="690"/>
    </row>
    <row r="45782" spans="46:47">
      <c r="AT45782" s="690"/>
      <c r="AU45782" s="690"/>
    </row>
    <row r="45783" spans="46:47">
      <c r="AT45783" s="690"/>
      <c r="AU45783" s="690"/>
    </row>
    <row r="45784" spans="46:47">
      <c r="AT45784" s="690"/>
      <c r="AU45784" s="690"/>
    </row>
    <row r="45785" spans="46:47">
      <c r="AT45785" s="690"/>
      <c r="AU45785" s="690"/>
    </row>
    <row r="45786" spans="46:47">
      <c r="AT45786" s="690"/>
      <c r="AU45786" s="690"/>
    </row>
    <row r="45787" spans="46:47">
      <c r="AT45787" s="690"/>
      <c r="AU45787" s="690"/>
    </row>
    <row r="45788" spans="46:47">
      <c r="AT45788" s="690"/>
      <c r="AU45788" s="690"/>
    </row>
    <row r="45789" spans="46:47">
      <c r="AT45789" s="690"/>
      <c r="AU45789" s="690"/>
    </row>
    <row r="45790" spans="46:47">
      <c r="AT45790" s="690"/>
      <c r="AU45790" s="690"/>
    </row>
    <row r="45791" spans="46:47">
      <c r="AT45791" s="690"/>
      <c r="AU45791" s="690"/>
    </row>
    <row r="45792" spans="46:47">
      <c r="AT45792" s="690"/>
      <c r="AU45792" s="690"/>
    </row>
    <row r="45793" spans="46:47">
      <c r="AT45793" s="690"/>
      <c r="AU45793" s="690"/>
    </row>
    <row r="45794" spans="46:47">
      <c r="AT45794" s="690"/>
      <c r="AU45794" s="690"/>
    </row>
    <row r="45795" spans="46:47">
      <c r="AT45795" s="690"/>
      <c r="AU45795" s="690"/>
    </row>
    <row r="45796" spans="46:47">
      <c r="AT45796" s="690"/>
      <c r="AU45796" s="690"/>
    </row>
    <row r="45797" spans="46:47">
      <c r="AT45797" s="690"/>
      <c r="AU45797" s="690"/>
    </row>
    <row r="45798" spans="46:47">
      <c r="AT45798" s="690"/>
      <c r="AU45798" s="690"/>
    </row>
    <row r="45799" spans="46:47">
      <c r="AT45799" s="690"/>
      <c r="AU45799" s="690"/>
    </row>
    <row r="45800" spans="46:47">
      <c r="AT45800" s="690"/>
      <c r="AU45800" s="690"/>
    </row>
    <row r="45801" spans="46:47">
      <c r="AT45801" s="690"/>
      <c r="AU45801" s="690"/>
    </row>
    <row r="45802" spans="46:47">
      <c r="AT45802" s="690"/>
      <c r="AU45802" s="690"/>
    </row>
    <row r="45803" spans="46:47">
      <c r="AT45803" s="690"/>
      <c r="AU45803" s="690"/>
    </row>
    <row r="45804" spans="46:47">
      <c r="AT45804" s="690"/>
      <c r="AU45804" s="690"/>
    </row>
    <row r="45805" spans="46:47">
      <c r="AT45805" s="690"/>
      <c r="AU45805" s="690"/>
    </row>
    <row r="45806" spans="46:47">
      <c r="AT45806" s="690"/>
      <c r="AU45806" s="690"/>
    </row>
    <row r="45807" spans="46:47">
      <c r="AT45807" s="690"/>
      <c r="AU45807" s="690"/>
    </row>
    <row r="45808" spans="46:47">
      <c r="AT45808" s="690"/>
      <c r="AU45808" s="690"/>
    </row>
    <row r="45809" spans="46:47">
      <c r="AT45809" s="690"/>
      <c r="AU45809" s="690"/>
    </row>
    <row r="45810" spans="46:47">
      <c r="AT45810" s="690"/>
      <c r="AU45810" s="690"/>
    </row>
    <row r="45811" spans="46:47">
      <c r="AT45811" s="690"/>
      <c r="AU45811" s="690"/>
    </row>
    <row r="45812" spans="46:47">
      <c r="AT45812" s="690"/>
      <c r="AU45812" s="690"/>
    </row>
    <row r="45813" spans="46:47">
      <c r="AT45813" s="690"/>
      <c r="AU45813" s="690"/>
    </row>
    <row r="45814" spans="46:47">
      <c r="AT45814" s="690"/>
      <c r="AU45814" s="690"/>
    </row>
    <row r="45815" spans="46:47">
      <c r="AT45815" s="690"/>
      <c r="AU45815" s="690"/>
    </row>
    <row r="45816" spans="46:47">
      <c r="AT45816" s="690"/>
      <c r="AU45816" s="690"/>
    </row>
    <row r="45817" spans="46:47">
      <c r="AT45817" s="690"/>
      <c r="AU45817" s="690"/>
    </row>
    <row r="45818" spans="46:47">
      <c r="AT45818" s="690"/>
      <c r="AU45818" s="690"/>
    </row>
    <row r="45819" spans="46:47">
      <c r="AT45819" s="690"/>
      <c r="AU45819" s="690"/>
    </row>
    <row r="45820" spans="46:47">
      <c r="AT45820" s="690"/>
      <c r="AU45820" s="690"/>
    </row>
    <row r="45821" spans="46:47">
      <c r="AT45821" s="690"/>
      <c r="AU45821" s="690"/>
    </row>
    <row r="45822" spans="46:47">
      <c r="AT45822" s="690"/>
      <c r="AU45822" s="690"/>
    </row>
    <row r="45823" spans="46:47">
      <c r="AT45823" s="690"/>
      <c r="AU45823" s="690"/>
    </row>
    <row r="45824" spans="46:47">
      <c r="AT45824" s="690"/>
      <c r="AU45824" s="690"/>
    </row>
    <row r="45825" spans="46:47">
      <c r="AT45825" s="690"/>
      <c r="AU45825" s="690"/>
    </row>
    <row r="45826" spans="46:47">
      <c r="AT45826" s="690"/>
      <c r="AU45826" s="690"/>
    </row>
    <row r="45827" spans="46:47">
      <c r="AT45827" s="690"/>
      <c r="AU45827" s="690"/>
    </row>
    <row r="45828" spans="46:47">
      <c r="AT45828" s="690"/>
      <c r="AU45828" s="690"/>
    </row>
    <row r="45829" spans="46:47">
      <c r="AT45829" s="690"/>
      <c r="AU45829" s="690"/>
    </row>
    <row r="45830" spans="46:47">
      <c r="AT45830" s="690"/>
      <c r="AU45830" s="690"/>
    </row>
    <row r="45831" spans="46:47">
      <c r="AT45831" s="690"/>
      <c r="AU45831" s="690"/>
    </row>
    <row r="45832" spans="46:47">
      <c r="AT45832" s="690"/>
      <c r="AU45832" s="690"/>
    </row>
    <row r="45833" spans="46:47">
      <c r="AT45833" s="690"/>
      <c r="AU45833" s="690"/>
    </row>
    <row r="45834" spans="46:47">
      <c r="AT45834" s="690"/>
      <c r="AU45834" s="690"/>
    </row>
    <row r="45835" spans="46:47">
      <c r="AT45835" s="690"/>
      <c r="AU45835" s="690"/>
    </row>
    <row r="45836" spans="46:47">
      <c r="AT45836" s="690"/>
      <c r="AU45836" s="690"/>
    </row>
    <row r="45837" spans="46:47">
      <c r="AT45837" s="690"/>
      <c r="AU45837" s="690"/>
    </row>
    <row r="45838" spans="46:47">
      <c r="AT45838" s="690"/>
      <c r="AU45838" s="690"/>
    </row>
    <row r="45839" spans="46:47">
      <c r="AT45839" s="690"/>
      <c r="AU45839" s="690"/>
    </row>
    <row r="45840" spans="46:47">
      <c r="AT45840" s="690"/>
      <c r="AU45840" s="690"/>
    </row>
    <row r="45841" spans="46:47">
      <c r="AT45841" s="690"/>
      <c r="AU45841" s="690"/>
    </row>
    <row r="45842" spans="46:47">
      <c r="AT45842" s="690"/>
      <c r="AU45842" s="690"/>
    </row>
    <row r="45843" spans="46:47">
      <c r="AT45843" s="690"/>
      <c r="AU45843" s="690"/>
    </row>
    <row r="45844" spans="46:47">
      <c r="AT45844" s="690"/>
      <c r="AU45844" s="690"/>
    </row>
    <row r="45845" spans="46:47">
      <c r="AT45845" s="690"/>
      <c r="AU45845" s="690"/>
    </row>
    <row r="45846" spans="46:47">
      <c r="AT45846" s="690"/>
      <c r="AU45846" s="690"/>
    </row>
    <row r="45847" spans="46:47">
      <c r="AT45847" s="690"/>
      <c r="AU45847" s="690"/>
    </row>
    <row r="45848" spans="46:47">
      <c r="AT45848" s="690"/>
      <c r="AU45848" s="690"/>
    </row>
    <row r="45849" spans="46:47">
      <c r="AT45849" s="690"/>
      <c r="AU45849" s="690"/>
    </row>
    <row r="45850" spans="46:47">
      <c r="AT45850" s="690"/>
      <c r="AU45850" s="690"/>
    </row>
    <row r="45851" spans="46:47">
      <c r="AT45851" s="690"/>
      <c r="AU45851" s="690"/>
    </row>
    <row r="45852" spans="46:47">
      <c r="AT45852" s="690"/>
      <c r="AU45852" s="690"/>
    </row>
    <row r="45853" spans="46:47">
      <c r="AT45853" s="690"/>
      <c r="AU45853" s="690"/>
    </row>
    <row r="45854" spans="46:47">
      <c r="AT45854" s="690"/>
      <c r="AU45854" s="690"/>
    </row>
    <row r="45855" spans="46:47">
      <c r="AT45855" s="690"/>
      <c r="AU45855" s="690"/>
    </row>
    <row r="45856" spans="46:47">
      <c r="AT45856" s="690"/>
      <c r="AU45856" s="690"/>
    </row>
    <row r="45857" spans="46:47">
      <c r="AT45857" s="690"/>
      <c r="AU45857" s="690"/>
    </row>
    <row r="45858" spans="46:47">
      <c r="AT45858" s="690"/>
      <c r="AU45858" s="690"/>
    </row>
    <row r="45859" spans="46:47">
      <c r="AT45859" s="690"/>
      <c r="AU45859" s="690"/>
    </row>
    <row r="45860" spans="46:47">
      <c r="AT45860" s="690"/>
      <c r="AU45860" s="690"/>
    </row>
    <row r="45861" spans="46:47">
      <c r="AT45861" s="690"/>
      <c r="AU45861" s="690"/>
    </row>
    <row r="45862" spans="46:47">
      <c r="AT45862" s="690"/>
      <c r="AU45862" s="690"/>
    </row>
    <row r="45863" spans="46:47">
      <c r="AT45863" s="690"/>
      <c r="AU45863" s="690"/>
    </row>
    <row r="45864" spans="46:47">
      <c r="AT45864" s="690"/>
      <c r="AU45864" s="690"/>
    </row>
    <row r="45865" spans="46:47">
      <c r="AT45865" s="690"/>
      <c r="AU45865" s="690"/>
    </row>
    <row r="45866" spans="46:47">
      <c r="AT45866" s="690"/>
      <c r="AU45866" s="690"/>
    </row>
    <row r="45867" spans="46:47">
      <c r="AT45867" s="690"/>
      <c r="AU45867" s="690"/>
    </row>
    <row r="45868" spans="46:47">
      <c r="AT45868" s="690"/>
      <c r="AU45868" s="690"/>
    </row>
    <row r="45869" spans="46:47">
      <c r="AT45869" s="690"/>
      <c r="AU45869" s="690"/>
    </row>
    <row r="45870" spans="46:47">
      <c r="AT45870" s="690"/>
      <c r="AU45870" s="690"/>
    </row>
    <row r="45871" spans="46:47">
      <c r="AT45871" s="690"/>
      <c r="AU45871" s="690"/>
    </row>
    <row r="45872" spans="46:47">
      <c r="AT45872" s="690"/>
      <c r="AU45872" s="690"/>
    </row>
    <row r="45873" spans="46:47">
      <c r="AT45873" s="690"/>
      <c r="AU45873" s="690"/>
    </row>
    <row r="45874" spans="46:47">
      <c r="AT45874" s="690"/>
      <c r="AU45874" s="690"/>
    </row>
    <row r="45875" spans="46:47">
      <c r="AT45875" s="690"/>
      <c r="AU45875" s="690"/>
    </row>
    <row r="45876" spans="46:47">
      <c r="AT45876" s="690"/>
      <c r="AU45876" s="690"/>
    </row>
    <row r="45877" spans="46:47">
      <c r="AT45877" s="690"/>
      <c r="AU45877" s="690"/>
    </row>
    <row r="45878" spans="46:47">
      <c r="AT45878" s="690"/>
      <c r="AU45878" s="690"/>
    </row>
    <row r="45879" spans="46:47">
      <c r="AT45879" s="690"/>
      <c r="AU45879" s="690"/>
    </row>
    <row r="45880" spans="46:47">
      <c r="AT45880" s="690"/>
      <c r="AU45880" s="690"/>
    </row>
    <row r="45881" spans="46:47">
      <c r="AT45881" s="690"/>
      <c r="AU45881" s="690"/>
    </row>
    <row r="45882" spans="46:47">
      <c r="AT45882" s="690"/>
      <c r="AU45882" s="690"/>
    </row>
    <row r="45883" spans="46:47">
      <c r="AT45883" s="690"/>
      <c r="AU45883" s="690"/>
    </row>
    <row r="45884" spans="46:47">
      <c r="AT45884" s="690"/>
      <c r="AU45884" s="690"/>
    </row>
    <row r="45885" spans="46:47">
      <c r="AT45885" s="690"/>
      <c r="AU45885" s="690"/>
    </row>
    <row r="45886" spans="46:47">
      <c r="AT45886" s="690"/>
      <c r="AU45886" s="690"/>
    </row>
    <row r="45887" spans="46:47">
      <c r="AT45887" s="690"/>
      <c r="AU45887" s="690"/>
    </row>
    <row r="45888" spans="46:47">
      <c r="AT45888" s="690"/>
      <c r="AU45888" s="690"/>
    </row>
    <row r="45889" spans="46:47">
      <c r="AT45889" s="690"/>
      <c r="AU45889" s="690"/>
    </row>
    <row r="45890" spans="46:47">
      <c r="AT45890" s="690"/>
      <c r="AU45890" s="690"/>
    </row>
    <row r="45891" spans="46:47">
      <c r="AT45891" s="690"/>
      <c r="AU45891" s="690"/>
    </row>
    <row r="45892" spans="46:47">
      <c r="AT45892" s="690"/>
      <c r="AU45892" s="690"/>
    </row>
    <row r="45893" spans="46:47">
      <c r="AT45893" s="690"/>
      <c r="AU45893" s="690"/>
    </row>
    <row r="45894" spans="46:47">
      <c r="AT45894" s="690"/>
      <c r="AU45894" s="690"/>
    </row>
    <row r="45895" spans="46:47">
      <c r="AT45895" s="690"/>
      <c r="AU45895" s="690"/>
    </row>
    <row r="45896" spans="46:47">
      <c r="AT45896" s="690"/>
      <c r="AU45896" s="690"/>
    </row>
    <row r="45897" spans="46:47">
      <c r="AT45897" s="690"/>
      <c r="AU45897" s="690"/>
    </row>
    <row r="45898" spans="46:47">
      <c r="AT45898" s="690"/>
      <c r="AU45898" s="690"/>
    </row>
    <row r="45899" spans="46:47">
      <c r="AT45899" s="690"/>
      <c r="AU45899" s="690"/>
    </row>
    <row r="45900" spans="46:47">
      <c r="AT45900" s="690"/>
      <c r="AU45900" s="690"/>
    </row>
    <row r="45901" spans="46:47">
      <c r="AT45901" s="690"/>
      <c r="AU45901" s="690"/>
    </row>
    <row r="45902" spans="46:47">
      <c r="AT45902" s="690"/>
      <c r="AU45902" s="690"/>
    </row>
    <row r="45903" spans="46:47">
      <c r="AT45903" s="690"/>
      <c r="AU45903" s="690"/>
    </row>
    <row r="45904" spans="46:47">
      <c r="AT45904" s="690"/>
      <c r="AU45904" s="690"/>
    </row>
    <row r="45905" spans="46:47">
      <c r="AT45905" s="690"/>
      <c r="AU45905" s="690"/>
    </row>
    <row r="45906" spans="46:47">
      <c r="AT45906" s="690"/>
      <c r="AU45906" s="690"/>
    </row>
    <row r="45907" spans="46:47">
      <c r="AT45907" s="690"/>
      <c r="AU45907" s="690"/>
    </row>
    <row r="45908" spans="46:47">
      <c r="AT45908" s="690"/>
      <c r="AU45908" s="690"/>
    </row>
    <row r="45909" spans="46:47">
      <c r="AT45909" s="690"/>
      <c r="AU45909" s="690"/>
    </row>
    <row r="45910" spans="46:47">
      <c r="AT45910" s="690"/>
      <c r="AU45910" s="690"/>
    </row>
    <row r="45911" spans="46:47">
      <c r="AT45911" s="690"/>
      <c r="AU45911" s="690"/>
    </row>
    <row r="45912" spans="46:47">
      <c r="AT45912" s="690"/>
      <c r="AU45912" s="690"/>
    </row>
    <row r="45913" spans="46:47">
      <c r="AT45913" s="690"/>
      <c r="AU45913" s="690"/>
    </row>
    <row r="45914" spans="46:47">
      <c r="AT45914" s="690"/>
      <c r="AU45914" s="690"/>
    </row>
    <row r="45915" spans="46:47">
      <c r="AT45915" s="690"/>
      <c r="AU45915" s="690"/>
    </row>
    <row r="45916" spans="46:47">
      <c r="AT45916" s="690"/>
      <c r="AU45916" s="690"/>
    </row>
    <row r="45917" spans="46:47">
      <c r="AT45917" s="690"/>
      <c r="AU45917" s="690"/>
    </row>
    <row r="45918" spans="46:47">
      <c r="AT45918" s="690"/>
      <c r="AU45918" s="690"/>
    </row>
    <row r="45919" spans="46:47">
      <c r="AT45919" s="690"/>
      <c r="AU45919" s="690"/>
    </row>
    <row r="45920" spans="46:47">
      <c r="AT45920" s="690"/>
      <c r="AU45920" s="690"/>
    </row>
    <row r="45921" spans="46:47">
      <c r="AT45921" s="690"/>
      <c r="AU45921" s="690"/>
    </row>
    <row r="45922" spans="46:47">
      <c r="AT45922" s="690"/>
      <c r="AU45922" s="690"/>
    </row>
    <row r="45923" spans="46:47">
      <c r="AT45923" s="690"/>
      <c r="AU45923" s="690"/>
    </row>
    <row r="45924" spans="46:47">
      <c r="AT45924" s="690"/>
      <c r="AU45924" s="690"/>
    </row>
    <row r="45925" spans="46:47">
      <c r="AT45925" s="690"/>
      <c r="AU45925" s="690"/>
    </row>
    <row r="45926" spans="46:47">
      <c r="AT45926" s="690"/>
      <c r="AU45926" s="690"/>
    </row>
    <row r="45927" spans="46:47">
      <c r="AT45927" s="690"/>
      <c r="AU45927" s="690"/>
    </row>
    <row r="45928" spans="46:47">
      <c r="AT45928" s="690"/>
      <c r="AU45928" s="690"/>
    </row>
    <row r="45929" spans="46:47">
      <c r="AT45929" s="690"/>
      <c r="AU45929" s="690"/>
    </row>
    <row r="45930" spans="46:47">
      <c r="AT45930" s="690"/>
      <c r="AU45930" s="690"/>
    </row>
    <row r="45931" spans="46:47">
      <c r="AT45931" s="690"/>
      <c r="AU45931" s="690"/>
    </row>
    <row r="45932" spans="46:47">
      <c r="AT45932" s="690"/>
      <c r="AU45932" s="690"/>
    </row>
    <row r="45933" spans="46:47">
      <c r="AT45933" s="690"/>
      <c r="AU45933" s="690"/>
    </row>
    <row r="45934" spans="46:47">
      <c r="AT45934" s="690"/>
      <c r="AU45934" s="690"/>
    </row>
    <row r="45935" spans="46:47">
      <c r="AT45935" s="690"/>
      <c r="AU45935" s="690"/>
    </row>
    <row r="45936" spans="46:47">
      <c r="AT45936" s="690"/>
      <c r="AU45936" s="690"/>
    </row>
    <row r="45937" spans="46:47">
      <c r="AT45937" s="690"/>
      <c r="AU45937" s="690"/>
    </row>
    <row r="45938" spans="46:47">
      <c r="AT45938" s="690"/>
      <c r="AU45938" s="690"/>
    </row>
    <row r="45939" spans="46:47">
      <c r="AT45939" s="690"/>
      <c r="AU45939" s="690"/>
    </row>
    <row r="45940" spans="46:47">
      <c r="AT45940" s="690"/>
      <c r="AU45940" s="690"/>
    </row>
    <row r="45941" spans="46:47">
      <c r="AT45941" s="690"/>
      <c r="AU45941" s="690"/>
    </row>
    <row r="45942" spans="46:47">
      <c r="AT45942" s="690"/>
      <c r="AU45942" s="690"/>
    </row>
    <row r="45943" spans="46:47">
      <c r="AT45943" s="690"/>
      <c r="AU45943" s="690"/>
    </row>
    <row r="45944" spans="46:47">
      <c r="AT45944" s="690"/>
      <c r="AU45944" s="690"/>
    </row>
    <row r="45945" spans="46:47">
      <c r="AT45945" s="690"/>
      <c r="AU45945" s="690"/>
    </row>
    <row r="45946" spans="46:47">
      <c r="AT45946" s="690"/>
      <c r="AU45946" s="690"/>
    </row>
    <row r="45947" spans="46:47">
      <c r="AT45947" s="690"/>
      <c r="AU45947" s="690"/>
    </row>
    <row r="45948" spans="46:47">
      <c r="AT45948" s="690"/>
      <c r="AU45948" s="690"/>
    </row>
    <row r="45949" spans="46:47">
      <c r="AT45949" s="690"/>
      <c r="AU45949" s="690"/>
    </row>
    <row r="45950" spans="46:47">
      <c r="AT45950" s="690"/>
      <c r="AU45950" s="690"/>
    </row>
    <row r="45951" spans="46:47">
      <c r="AT45951" s="690"/>
      <c r="AU45951" s="690"/>
    </row>
    <row r="45952" spans="46:47">
      <c r="AT45952" s="690"/>
      <c r="AU45952" s="690"/>
    </row>
    <row r="45953" spans="46:47">
      <c r="AT45953" s="690"/>
      <c r="AU45953" s="690"/>
    </row>
    <row r="45954" spans="46:47">
      <c r="AT45954" s="690"/>
      <c r="AU45954" s="690"/>
    </row>
    <row r="45955" spans="46:47">
      <c r="AT45955" s="690"/>
      <c r="AU45955" s="690"/>
    </row>
    <row r="45956" spans="46:47">
      <c r="AT45956" s="690"/>
      <c r="AU45956" s="690"/>
    </row>
    <row r="45957" spans="46:47">
      <c r="AT45957" s="690"/>
      <c r="AU45957" s="690"/>
    </row>
    <row r="45958" spans="46:47">
      <c r="AT45958" s="690"/>
      <c r="AU45958" s="690"/>
    </row>
    <row r="45959" spans="46:47">
      <c r="AT45959" s="690"/>
      <c r="AU45959" s="690"/>
    </row>
    <row r="45960" spans="46:47">
      <c r="AT45960" s="690"/>
      <c r="AU45960" s="690"/>
    </row>
    <row r="45961" spans="46:47">
      <c r="AT45961" s="690"/>
      <c r="AU45961" s="690"/>
    </row>
    <row r="45962" spans="46:47">
      <c r="AT45962" s="690"/>
      <c r="AU45962" s="690"/>
    </row>
    <row r="45963" spans="46:47">
      <c r="AT45963" s="690"/>
      <c r="AU45963" s="690"/>
    </row>
    <row r="45964" spans="46:47">
      <c r="AT45964" s="690"/>
      <c r="AU45964" s="690"/>
    </row>
    <row r="45965" spans="46:47">
      <c r="AT45965" s="690"/>
      <c r="AU45965" s="690"/>
    </row>
    <row r="45966" spans="46:47">
      <c r="AT45966" s="690"/>
      <c r="AU45966" s="690"/>
    </row>
    <row r="45967" spans="46:47">
      <c r="AT45967" s="690"/>
      <c r="AU45967" s="690"/>
    </row>
    <row r="45968" spans="46:47">
      <c r="AT45968" s="690"/>
      <c r="AU45968" s="690"/>
    </row>
    <row r="45969" spans="46:47">
      <c r="AT45969" s="690"/>
      <c r="AU45969" s="690"/>
    </row>
    <row r="45970" spans="46:47">
      <c r="AT45970" s="690"/>
      <c r="AU45970" s="690"/>
    </row>
    <row r="45971" spans="46:47">
      <c r="AT45971" s="690"/>
      <c r="AU45971" s="690"/>
    </row>
    <row r="45972" spans="46:47">
      <c r="AT45972" s="690"/>
      <c r="AU45972" s="690"/>
    </row>
    <row r="45973" spans="46:47">
      <c r="AT45973" s="690"/>
      <c r="AU45973" s="690"/>
    </row>
    <row r="45974" spans="46:47">
      <c r="AT45974" s="690"/>
      <c r="AU45974" s="690"/>
    </row>
    <row r="45975" spans="46:47">
      <c r="AT45975" s="690"/>
      <c r="AU45975" s="690"/>
    </row>
    <row r="45976" spans="46:47">
      <c r="AT45976" s="690"/>
      <c r="AU45976" s="690"/>
    </row>
    <row r="45977" spans="46:47">
      <c r="AT45977" s="690"/>
      <c r="AU45977" s="690"/>
    </row>
    <row r="45978" spans="46:47">
      <c r="AT45978" s="690"/>
      <c r="AU45978" s="690"/>
    </row>
    <row r="45979" spans="46:47">
      <c r="AT45979" s="690"/>
      <c r="AU45979" s="690"/>
    </row>
    <row r="45980" spans="46:47">
      <c r="AT45980" s="690"/>
      <c r="AU45980" s="690"/>
    </row>
    <row r="45981" spans="46:47">
      <c r="AT45981" s="690"/>
      <c r="AU45981" s="690"/>
    </row>
    <row r="45982" spans="46:47">
      <c r="AT45982" s="690"/>
      <c r="AU45982" s="690"/>
    </row>
    <row r="45983" spans="46:47">
      <c r="AT45983" s="690"/>
      <c r="AU45983" s="690"/>
    </row>
    <row r="45984" spans="46:47">
      <c r="AT45984" s="690"/>
      <c r="AU45984" s="690"/>
    </row>
    <row r="45985" spans="46:47">
      <c r="AT45985" s="690"/>
      <c r="AU45985" s="690"/>
    </row>
    <row r="45986" spans="46:47">
      <c r="AT45986" s="690"/>
      <c r="AU45986" s="690"/>
    </row>
    <row r="45987" spans="46:47">
      <c r="AT45987" s="690"/>
      <c r="AU45987" s="690"/>
    </row>
    <row r="45988" spans="46:47">
      <c r="AT45988" s="690"/>
      <c r="AU45988" s="690"/>
    </row>
    <row r="45989" spans="46:47">
      <c r="AT45989" s="690"/>
      <c r="AU45989" s="690"/>
    </row>
    <row r="45990" spans="46:47">
      <c r="AT45990" s="690"/>
      <c r="AU45990" s="690"/>
    </row>
    <row r="45991" spans="46:47">
      <c r="AT45991" s="690"/>
      <c r="AU45991" s="690"/>
    </row>
    <row r="45992" spans="46:47">
      <c r="AT45992" s="690"/>
      <c r="AU45992" s="690"/>
    </row>
    <row r="45993" spans="46:47">
      <c r="AT45993" s="690"/>
      <c r="AU45993" s="690"/>
    </row>
    <row r="45994" spans="46:47">
      <c r="AT45994" s="690"/>
      <c r="AU45994" s="690"/>
    </row>
    <row r="45995" spans="46:47">
      <c r="AT45995" s="690"/>
      <c r="AU45995" s="690"/>
    </row>
    <row r="45996" spans="46:47">
      <c r="AT45996" s="690"/>
      <c r="AU45996" s="690"/>
    </row>
    <row r="45997" spans="46:47">
      <c r="AT45997" s="690"/>
      <c r="AU45997" s="690"/>
    </row>
    <row r="45998" spans="46:47">
      <c r="AT45998" s="690"/>
      <c r="AU45998" s="690"/>
    </row>
    <row r="45999" spans="46:47">
      <c r="AT45999" s="690"/>
      <c r="AU45999" s="690"/>
    </row>
    <row r="46000" spans="46:47">
      <c r="AT46000" s="690"/>
      <c r="AU46000" s="690"/>
    </row>
    <row r="46001" spans="46:47">
      <c r="AT46001" s="690"/>
      <c r="AU46001" s="690"/>
    </row>
    <row r="46002" spans="46:47">
      <c r="AT46002" s="690"/>
      <c r="AU46002" s="690"/>
    </row>
    <row r="46003" spans="46:47">
      <c r="AT46003" s="690"/>
      <c r="AU46003" s="690"/>
    </row>
    <row r="46004" spans="46:47">
      <c r="AT46004" s="690"/>
      <c r="AU46004" s="690"/>
    </row>
    <row r="46005" spans="46:47">
      <c r="AT46005" s="690"/>
      <c r="AU46005" s="690"/>
    </row>
    <row r="46006" spans="46:47">
      <c r="AT46006" s="690"/>
      <c r="AU46006" s="690"/>
    </row>
    <row r="46007" spans="46:47">
      <c r="AT46007" s="690"/>
      <c r="AU46007" s="690"/>
    </row>
    <row r="46008" spans="46:47">
      <c r="AT46008" s="690"/>
      <c r="AU46008" s="690"/>
    </row>
    <row r="46009" spans="46:47">
      <c r="AT46009" s="690"/>
      <c r="AU46009" s="690"/>
    </row>
    <row r="46010" spans="46:47">
      <c r="AT46010" s="690"/>
      <c r="AU46010" s="690"/>
    </row>
    <row r="46011" spans="46:47">
      <c r="AT46011" s="690"/>
      <c r="AU46011" s="690"/>
    </row>
    <row r="46012" spans="46:47">
      <c r="AT46012" s="690"/>
      <c r="AU46012" s="690"/>
    </row>
    <row r="46013" spans="46:47">
      <c r="AT46013" s="690"/>
      <c r="AU46013" s="690"/>
    </row>
    <row r="46014" spans="46:47">
      <c r="AT46014" s="690"/>
      <c r="AU46014" s="690"/>
    </row>
    <row r="46015" spans="46:47">
      <c r="AT46015" s="690"/>
      <c r="AU46015" s="690"/>
    </row>
    <row r="46016" spans="46:47">
      <c r="AT46016" s="690"/>
      <c r="AU46016" s="690"/>
    </row>
    <row r="46017" spans="46:47">
      <c r="AT46017" s="690"/>
      <c r="AU46017" s="690"/>
    </row>
    <row r="46018" spans="46:47">
      <c r="AT46018" s="690"/>
      <c r="AU46018" s="690"/>
    </row>
    <row r="46019" spans="46:47">
      <c r="AT46019" s="690"/>
      <c r="AU46019" s="690"/>
    </row>
    <row r="46020" spans="46:47">
      <c r="AT46020" s="690"/>
      <c r="AU46020" s="690"/>
    </row>
    <row r="46021" spans="46:47">
      <c r="AT46021" s="690"/>
      <c r="AU46021" s="690"/>
    </row>
    <row r="46022" spans="46:47">
      <c r="AT46022" s="690"/>
      <c r="AU46022" s="690"/>
    </row>
    <row r="46023" spans="46:47">
      <c r="AT46023" s="690"/>
      <c r="AU46023" s="690"/>
    </row>
    <row r="46024" spans="46:47">
      <c r="AT46024" s="690"/>
      <c r="AU46024" s="690"/>
    </row>
    <row r="46025" spans="46:47">
      <c r="AT46025" s="690"/>
      <c r="AU46025" s="690"/>
    </row>
    <row r="46026" spans="46:47">
      <c r="AT46026" s="690"/>
      <c r="AU46026" s="690"/>
    </row>
    <row r="46027" spans="46:47">
      <c r="AT46027" s="690"/>
      <c r="AU46027" s="690"/>
    </row>
    <row r="46028" spans="46:47">
      <c r="AT46028" s="690"/>
      <c r="AU46028" s="690"/>
    </row>
    <row r="46029" spans="46:47">
      <c r="AT46029" s="690"/>
      <c r="AU46029" s="690"/>
    </row>
    <row r="46030" spans="46:47">
      <c r="AT46030" s="690"/>
      <c r="AU46030" s="690"/>
    </row>
    <row r="46031" spans="46:47">
      <c r="AT46031" s="690"/>
      <c r="AU46031" s="690"/>
    </row>
    <row r="46032" spans="46:47">
      <c r="AT46032" s="690"/>
      <c r="AU46032" s="690"/>
    </row>
    <row r="46033" spans="46:47">
      <c r="AT46033" s="690"/>
      <c r="AU46033" s="690"/>
    </row>
    <row r="46034" spans="46:47">
      <c r="AT46034" s="690"/>
      <c r="AU46034" s="690"/>
    </row>
    <row r="46035" spans="46:47">
      <c r="AT46035" s="690"/>
      <c r="AU46035" s="690"/>
    </row>
    <row r="46036" spans="46:47">
      <c r="AT46036" s="690"/>
      <c r="AU46036" s="690"/>
    </row>
    <row r="46037" spans="46:47">
      <c r="AT46037" s="690"/>
      <c r="AU46037" s="690"/>
    </row>
    <row r="46038" spans="46:47">
      <c r="AT46038" s="690"/>
      <c r="AU46038" s="690"/>
    </row>
    <row r="46039" spans="46:47">
      <c r="AT46039" s="690"/>
      <c r="AU46039" s="690"/>
    </row>
    <row r="46040" spans="46:47">
      <c r="AT46040" s="690"/>
      <c r="AU46040" s="690"/>
    </row>
    <row r="46041" spans="46:47">
      <c r="AT46041" s="690"/>
      <c r="AU46041" s="690"/>
    </row>
    <row r="46042" spans="46:47">
      <c r="AT46042" s="690"/>
      <c r="AU46042" s="690"/>
    </row>
    <row r="46043" spans="46:47">
      <c r="AT46043" s="690"/>
      <c r="AU46043" s="690"/>
    </row>
    <row r="46044" spans="46:47">
      <c r="AT46044" s="690"/>
      <c r="AU46044" s="690"/>
    </row>
    <row r="46045" spans="46:47">
      <c r="AT46045" s="690"/>
      <c r="AU46045" s="690"/>
    </row>
    <row r="46046" spans="46:47">
      <c r="AT46046" s="690"/>
      <c r="AU46046" s="690"/>
    </row>
    <row r="46047" spans="46:47">
      <c r="AT46047" s="690"/>
      <c r="AU46047" s="690"/>
    </row>
    <row r="46048" spans="46:47">
      <c r="AT46048" s="690"/>
      <c r="AU46048" s="690"/>
    </row>
    <row r="46049" spans="46:47">
      <c r="AT46049" s="690"/>
      <c r="AU46049" s="690"/>
    </row>
    <row r="46050" spans="46:47">
      <c r="AT46050" s="690"/>
      <c r="AU46050" s="690"/>
    </row>
    <row r="46051" spans="46:47">
      <c r="AT46051" s="690"/>
      <c r="AU46051" s="690"/>
    </row>
    <row r="46052" spans="46:47">
      <c r="AT46052" s="690"/>
      <c r="AU46052" s="690"/>
    </row>
    <row r="46053" spans="46:47">
      <c r="AT46053" s="690"/>
      <c r="AU46053" s="690"/>
    </row>
    <row r="46054" spans="46:47">
      <c r="AT46054" s="690"/>
      <c r="AU46054" s="690"/>
    </row>
    <row r="46055" spans="46:47">
      <c r="AT46055" s="690"/>
      <c r="AU46055" s="690"/>
    </row>
    <row r="46056" spans="46:47">
      <c r="AT46056" s="690"/>
      <c r="AU46056" s="690"/>
    </row>
    <row r="46057" spans="46:47">
      <c r="AT46057" s="690"/>
      <c r="AU46057" s="690"/>
    </row>
    <row r="46058" spans="46:47">
      <c r="AT46058" s="690"/>
      <c r="AU46058" s="690"/>
    </row>
    <row r="46059" spans="46:47">
      <c r="AT46059" s="690"/>
      <c r="AU46059" s="690"/>
    </row>
    <row r="46060" spans="46:47">
      <c r="AT46060" s="690"/>
      <c r="AU46060" s="690"/>
    </row>
    <row r="46061" spans="46:47">
      <c r="AT46061" s="690"/>
      <c r="AU46061" s="690"/>
    </row>
    <row r="46062" spans="46:47">
      <c r="AT46062" s="690"/>
      <c r="AU46062" s="690"/>
    </row>
    <row r="46063" spans="46:47">
      <c r="AT46063" s="690"/>
      <c r="AU46063" s="690"/>
    </row>
    <row r="46064" spans="46:47">
      <c r="AT46064" s="690"/>
      <c r="AU46064" s="690"/>
    </row>
    <row r="46065" spans="46:47">
      <c r="AT46065" s="690"/>
      <c r="AU46065" s="690"/>
    </row>
    <row r="46066" spans="46:47">
      <c r="AT46066" s="690"/>
      <c r="AU46066" s="690"/>
    </row>
    <row r="46067" spans="46:47">
      <c r="AT46067" s="690"/>
      <c r="AU46067" s="690"/>
    </row>
    <row r="46068" spans="46:47">
      <c r="AT46068" s="690"/>
      <c r="AU46068" s="690"/>
    </row>
    <row r="46069" spans="46:47">
      <c r="AT46069" s="690"/>
      <c r="AU46069" s="690"/>
    </row>
    <row r="46070" spans="46:47">
      <c r="AT46070" s="690"/>
      <c r="AU46070" s="690"/>
    </row>
    <row r="46071" spans="46:47">
      <c r="AT46071" s="690"/>
      <c r="AU46071" s="690"/>
    </row>
    <row r="46072" spans="46:47">
      <c r="AT46072" s="690"/>
      <c r="AU46072" s="690"/>
    </row>
    <row r="46073" spans="46:47">
      <c r="AT46073" s="690"/>
      <c r="AU46073" s="690"/>
    </row>
    <row r="46074" spans="46:47">
      <c r="AT46074" s="690"/>
      <c r="AU46074" s="690"/>
    </row>
    <row r="46075" spans="46:47">
      <c r="AT46075" s="690"/>
      <c r="AU46075" s="690"/>
    </row>
    <row r="46076" spans="46:47">
      <c r="AT46076" s="690"/>
      <c r="AU46076" s="690"/>
    </row>
    <row r="46077" spans="46:47">
      <c r="AT46077" s="690"/>
      <c r="AU46077" s="690"/>
    </row>
    <row r="46078" spans="46:47">
      <c r="AT46078" s="690"/>
      <c r="AU46078" s="690"/>
    </row>
    <row r="46079" spans="46:47">
      <c r="AT46079" s="690"/>
      <c r="AU46079" s="690"/>
    </row>
    <row r="46080" spans="46:47">
      <c r="AT46080" s="690"/>
      <c r="AU46080" s="690"/>
    </row>
    <row r="46081" spans="46:47">
      <c r="AT46081" s="690"/>
      <c r="AU46081" s="690"/>
    </row>
    <row r="46082" spans="46:47">
      <c r="AT46082" s="690"/>
      <c r="AU46082" s="690"/>
    </row>
    <row r="46083" spans="46:47">
      <c r="AT46083" s="690"/>
      <c r="AU46083" s="690"/>
    </row>
    <row r="46084" spans="46:47">
      <c r="AT46084" s="690"/>
      <c r="AU46084" s="690"/>
    </row>
    <row r="46085" spans="46:47">
      <c r="AT46085" s="690"/>
      <c r="AU46085" s="690"/>
    </row>
    <row r="46086" spans="46:47">
      <c r="AT46086" s="690"/>
      <c r="AU46086" s="690"/>
    </row>
    <row r="46087" spans="46:47">
      <c r="AT46087" s="690"/>
      <c r="AU46087" s="690"/>
    </row>
    <row r="46088" spans="46:47">
      <c r="AT46088" s="690"/>
      <c r="AU46088" s="690"/>
    </row>
    <row r="46089" spans="46:47">
      <c r="AT46089" s="690"/>
      <c r="AU46089" s="690"/>
    </row>
    <row r="46090" spans="46:47">
      <c r="AT46090" s="690"/>
      <c r="AU46090" s="690"/>
    </row>
    <row r="46091" spans="46:47">
      <c r="AT46091" s="690"/>
      <c r="AU46091" s="690"/>
    </row>
    <row r="46092" spans="46:47">
      <c r="AT46092" s="690"/>
      <c r="AU46092" s="690"/>
    </row>
    <row r="46093" spans="46:47">
      <c r="AT46093" s="690"/>
      <c r="AU46093" s="690"/>
    </row>
    <row r="46094" spans="46:47">
      <c r="AT46094" s="690"/>
      <c r="AU46094" s="690"/>
    </row>
    <row r="46095" spans="46:47">
      <c r="AT46095" s="690"/>
      <c r="AU46095" s="690"/>
    </row>
    <row r="46096" spans="46:47">
      <c r="AT46096" s="690"/>
      <c r="AU46096" s="690"/>
    </row>
    <row r="46097" spans="46:47">
      <c r="AT46097" s="690"/>
      <c r="AU46097" s="690"/>
    </row>
    <row r="46098" spans="46:47">
      <c r="AT46098" s="690"/>
      <c r="AU46098" s="690"/>
    </row>
    <row r="46099" spans="46:47">
      <c r="AT46099" s="690"/>
      <c r="AU46099" s="690"/>
    </row>
    <row r="46100" spans="46:47">
      <c r="AT46100" s="690"/>
      <c r="AU46100" s="690"/>
    </row>
    <row r="46101" spans="46:47">
      <c r="AT46101" s="690"/>
      <c r="AU46101" s="690"/>
    </row>
    <row r="46102" spans="46:47">
      <c r="AT46102" s="690"/>
      <c r="AU46102" s="690"/>
    </row>
    <row r="46103" spans="46:47">
      <c r="AT46103" s="690"/>
      <c r="AU46103" s="690"/>
    </row>
    <row r="46104" spans="46:47">
      <c r="AT46104" s="690"/>
      <c r="AU46104" s="690"/>
    </row>
    <row r="46105" spans="46:47">
      <c r="AT46105" s="690"/>
      <c r="AU46105" s="690"/>
    </row>
    <row r="46106" spans="46:47">
      <c r="AT46106" s="690"/>
      <c r="AU46106" s="690"/>
    </row>
    <row r="46107" spans="46:47">
      <c r="AT46107" s="690"/>
      <c r="AU46107" s="690"/>
    </row>
    <row r="46108" spans="46:47">
      <c r="AT46108" s="690"/>
      <c r="AU46108" s="690"/>
    </row>
    <row r="46109" spans="46:47">
      <c r="AT46109" s="690"/>
      <c r="AU46109" s="690"/>
    </row>
    <row r="46110" spans="46:47">
      <c r="AT46110" s="690"/>
      <c r="AU46110" s="690"/>
    </row>
    <row r="46111" spans="46:47">
      <c r="AT46111" s="690"/>
      <c r="AU46111" s="690"/>
    </row>
    <row r="46112" spans="46:47">
      <c r="AT46112" s="690"/>
      <c r="AU46112" s="690"/>
    </row>
    <row r="46113" spans="46:47">
      <c r="AT46113" s="690"/>
      <c r="AU46113" s="690"/>
    </row>
    <row r="46114" spans="46:47">
      <c r="AT46114" s="690"/>
      <c r="AU46114" s="690"/>
    </row>
    <row r="46115" spans="46:47">
      <c r="AT46115" s="690"/>
      <c r="AU46115" s="690"/>
    </row>
    <row r="46116" spans="46:47">
      <c r="AT46116" s="690"/>
      <c r="AU46116" s="690"/>
    </row>
    <row r="46117" spans="46:47">
      <c r="AT46117" s="690"/>
      <c r="AU46117" s="690"/>
    </row>
    <row r="46118" spans="46:47">
      <c r="AT46118" s="690"/>
      <c r="AU46118" s="690"/>
    </row>
    <row r="46119" spans="46:47">
      <c r="AT46119" s="690"/>
      <c r="AU46119" s="690"/>
    </row>
    <row r="46120" spans="46:47">
      <c r="AT46120" s="690"/>
      <c r="AU46120" s="690"/>
    </row>
    <row r="46121" spans="46:47">
      <c r="AT46121" s="690"/>
      <c r="AU46121" s="690"/>
    </row>
    <row r="46122" spans="46:47">
      <c r="AT46122" s="690"/>
      <c r="AU46122" s="690"/>
    </row>
    <row r="46123" spans="46:47">
      <c r="AT46123" s="690"/>
      <c r="AU46123" s="690"/>
    </row>
    <row r="46124" spans="46:47">
      <c r="AT46124" s="690"/>
      <c r="AU46124" s="690"/>
    </row>
    <row r="46125" spans="46:47">
      <c r="AT46125" s="690"/>
      <c r="AU46125" s="690"/>
    </row>
    <row r="46126" spans="46:47">
      <c r="AT46126" s="690"/>
      <c r="AU46126" s="690"/>
    </row>
    <row r="46127" spans="46:47">
      <c r="AT46127" s="690"/>
      <c r="AU46127" s="690"/>
    </row>
    <row r="46128" spans="46:47">
      <c r="AT46128" s="690"/>
      <c r="AU46128" s="690"/>
    </row>
    <row r="46129" spans="46:47">
      <c r="AT46129" s="690"/>
      <c r="AU46129" s="690"/>
    </row>
    <row r="46130" spans="46:47">
      <c r="AT46130" s="690"/>
      <c r="AU46130" s="690"/>
    </row>
    <row r="46131" spans="46:47">
      <c r="AT46131" s="690"/>
      <c r="AU46131" s="690"/>
    </row>
    <row r="46132" spans="46:47">
      <c r="AT46132" s="690"/>
      <c r="AU46132" s="690"/>
    </row>
    <row r="46133" spans="46:47">
      <c r="AT46133" s="690"/>
      <c r="AU46133" s="690"/>
    </row>
    <row r="46134" spans="46:47">
      <c r="AT46134" s="690"/>
      <c r="AU46134" s="690"/>
    </row>
    <row r="46135" spans="46:47">
      <c r="AT46135" s="690"/>
      <c r="AU46135" s="690"/>
    </row>
    <row r="46136" spans="46:47">
      <c r="AT46136" s="690"/>
      <c r="AU46136" s="690"/>
    </row>
    <row r="46137" spans="46:47">
      <c r="AT46137" s="690"/>
      <c r="AU46137" s="690"/>
    </row>
    <row r="46138" spans="46:47">
      <c r="AT46138" s="690"/>
      <c r="AU46138" s="690"/>
    </row>
    <row r="46139" spans="46:47">
      <c r="AT46139" s="690"/>
      <c r="AU46139" s="690"/>
    </row>
    <row r="46140" spans="46:47">
      <c r="AT46140" s="690"/>
      <c r="AU46140" s="690"/>
    </row>
    <row r="46141" spans="46:47">
      <c r="AT46141" s="690"/>
      <c r="AU46141" s="690"/>
    </row>
    <row r="46142" spans="46:47">
      <c r="AT46142" s="690"/>
      <c r="AU46142" s="690"/>
    </row>
    <row r="46143" spans="46:47">
      <c r="AT46143" s="690"/>
      <c r="AU46143" s="690"/>
    </row>
    <row r="46144" spans="46:47">
      <c r="AT46144" s="690"/>
      <c r="AU46144" s="690"/>
    </row>
    <row r="46145" spans="46:47">
      <c r="AT46145" s="690"/>
      <c r="AU46145" s="690"/>
    </row>
    <row r="46146" spans="46:47">
      <c r="AT46146" s="690"/>
      <c r="AU46146" s="690"/>
    </row>
    <row r="46147" spans="46:47">
      <c r="AT46147" s="690"/>
      <c r="AU46147" s="690"/>
    </row>
    <row r="46148" spans="46:47">
      <c r="AT46148" s="690"/>
      <c r="AU46148" s="690"/>
    </row>
    <row r="46149" spans="46:47">
      <c r="AT46149" s="690"/>
      <c r="AU46149" s="690"/>
    </row>
    <row r="46150" spans="46:47">
      <c r="AT46150" s="690"/>
      <c r="AU46150" s="690"/>
    </row>
    <row r="46151" spans="46:47">
      <c r="AT46151" s="690"/>
      <c r="AU46151" s="690"/>
    </row>
    <row r="46152" spans="46:47">
      <c r="AT46152" s="690"/>
      <c r="AU46152" s="690"/>
    </row>
    <row r="46153" spans="46:47">
      <c r="AT46153" s="690"/>
      <c r="AU46153" s="690"/>
    </row>
    <row r="46154" spans="46:47">
      <c r="AT46154" s="690"/>
      <c r="AU46154" s="690"/>
    </row>
    <row r="46155" spans="46:47">
      <c r="AT46155" s="690"/>
      <c r="AU46155" s="690"/>
    </row>
    <row r="46156" spans="46:47">
      <c r="AT46156" s="690"/>
      <c r="AU46156" s="690"/>
    </row>
    <row r="46157" spans="46:47">
      <c r="AT46157" s="690"/>
      <c r="AU46157" s="690"/>
    </row>
    <row r="46158" spans="46:47">
      <c r="AT46158" s="690"/>
      <c r="AU46158" s="690"/>
    </row>
    <row r="46159" spans="46:47">
      <c r="AT46159" s="690"/>
      <c r="AU46159" s="690"/>
    </row>
    <row r="46160" spans="46:47">
      <c r="AT46160" s="690"/>
      <c r="AU46160" s="690"/>
    </row>
    <row r="46161" spans="46:47">
      <c r="AT46161" s="690"/>
      <c r="AU46161" s="690"/>
    </row>
    <row r="46162" spans="46:47">
      <c r="AT46162" s="690"/>
      <c r="AU46162" s="690"/>
    </row>
    <row r="46163" spans="46:47">
      <c r="AT46163" s="690"/>
      <c r="AU46163" s="690"/>
    </row>
    <row r="46164" spans="46:47">
      <c r="AT46164" s="690"/>
      <c r="AU46164" s="690"/>
    </row>
    <row r="46165" spans="46:47">
      <c r="AT46165" s="690"/>
      <c r="AU46165" s="690"/>
    </row>
    <row r="46166" spans="46:47">
      <c r="AT46166" s="690"/>
      <c r="AU46166" s="690"/>
    </row>
    <row r="46167" spans="46:47">
      <c r="AT46167" s="690"/>
      <c r="AU46167" s="690"/>
    </row>
    <row r="46168" spans="46:47">
      <c r="AT46168" s="690"/>
      <c r="AU46168" s="690"/>
    </row>
    <row r="46169" spans="46:47">
      <c r="AT46169" s="690"/>
      <c r="AU46169" s="690"/>
    </row>
    <row r="46170" spans="46:47">
      <c r="AT46170" s="690"/>
      <c r="AU46170" s="690"/>
    </row>
    <row r="46171" spans="46:47">
      <c r="AT46171" s="690"/>
      <c r="AU46171" s="690"/>
    </row>
    <row r="46172" spans="46:47">
      <c r="AT46172" s="690"/>
      <c r="AU46172" s="690"/>
    </row>
    <row r="46173" spans="46:47">
      <c r="AT46173" s="690"/>
      <c r="AU46173" s="690"/>
    </row>
    <row r="46174" spans="46:47">
      <c r="AT46174" s="690"/>
      <c r="AU46174" s="690"/>
    </row>
    <row r="46175" spans="46:47">
      <c r="AT46175" s="690"/>
      <c r="AU46175" s="690"/>
    </row>
    <row r="46176" spans="46:47">
      <c r="AT46176" s="690"/>
      <c r="AU46176" s="690"/>
    </row>
    <row r="46177" spans="46:47">
      <c r="AT46177" s="690"/>
      <c r="AU46177" s="690"/>
    </row>
    <row r="46178" spans="46:47">
      <c r="AT46178" s="690"/>
      <c r="AU46178" s="690"/>
    </row>
    <row r="46179" spans="46:47">
      <c r="AT46179" s="690"/>
      <c r="AU46179" s="690"/>
    </row>
    <row r="46180" spans="46:47">
      <c r="AT46180" s="690"/>
      <c r="AU46180" s="690"/>
    </row>
    <row r="46181" spans="46:47">
      <c r="AT46181" s="690"/>
      <c r="AU46181" s="690"/>
    </row>
    <row r="46182" spans="46:47">
      <c r="AT46182" s="690"/>
      <c r="AU46182" s="690"/>
    </row>
    <row r="46183" spans="46:47">
      <c r="AT46183" s="690"/>
      <c r="AU46183" s="690"/>
    </row>
    <row r="46184" spans="46:47">
      <c r="AT46184" s="690"/>
      <c r="AU46184" s="690"/>
    </row>
    <row r="46185" spans="46:47">
      <c r="AT46185" s="690"/>
      <c r="AU46185" s="690"/>
    </row>
    <row r="46186" spans="46:47">
      <c r="AT46186" s="690"/>
      <c r="AU46186" s="690"/>
    </row>
    <row r="46187" spans="46:47">
      <c r="AT46187" s="690"/>
      <c r="AU46187" s="690"/>
    </row>
    <row r="46188" spans="46:47">
      <c r="AT46188" s="690"/>
      <c r="AU46188" s="690"/>
    </row>
    <row r="46189" spans="46:47">
      <c r="AT46189" s="690"/>
      <c r="AU46189" s="690"/>
    </row>
    <row r="46190" spans="46:47">
      <c r="AT46190" s="690"/>
      <c r="AU46190" s="690"/>
    </row>
    <row r="46191" spans="46:47">
      <c r="AT46191" s="690"/>
      <c r="AU46191" s="690"/>
    </row>
    <row r="46192" spans="46:47">
      <c r="AT46192" s="690"/>
      <c r="AU46192" s="690"/>
    </row>
    <row r="46193" spans="46:47">
      <c r="AT46193" s="690"/>
      <c r="AU46193" s="690"/>
    </row>
    <row r="46194" spans="46:47">
      <c r="AT46194" s="690"/>
      <c r="AU46194" s="690"/>
    </row>
    <row r="46195" spans="46:47">
      <c r="AT46195" s="690"/>
      <c r="AU46195" s="690"/>
    </row>
    <row r="46196" spans="46:47">
      <c r="AT46196" s="690"/>
      <c r="AU46196" s="690"/>
    </row>
    <row r="46197" spans="46:47">
      <c r="AT46197" s="690"/>
      <c r="AU46197" s="690"/>
    </row>
    <row r="46198" spans="46:47">
      <c r="AT46198" s="690"/>
      <c r="AU46198" s="690"/>
    </row>
    <row r="46199" spans="46:47">
      <c r="AT46199" s="690"/>
      <c r="AU46199" s="690"/>
    </row>
    <row r="46200" spans="46:47">
      <c r="AT46200" s="690"/>
      <c r="AU46200" s="690"/>
    </row>
    <row r="46201" spans="46:47">
      <c r="AT46201" s="690"/>
      <c r="AU46201" s="690"/>
    </row>
    <row r="46202" spans="46:47">
      <c r="AT46202" s="690"/>
      <c r="AU46202" s="690"/>
    </row>
    <row r="46203" spans="46:47">
      <c r="AT46203" s="690"/>
      <c r="AU46203" s="690"/>
    </row>
    <row r="46204" spans="46:47">
      <c r="AT46204" s="690"/>
      <c r="AU46204" s="690"/>
    </row>
    <row r="46205" spans="46:47">
      <c r="AT46205" s="690"/>
      <c r="AU46205" s="690"/>
    </row>
    <row r="46206" spans="46:47">
      <c r="AT46206" s="690"/>
      <c r="AU46206" s="690"/>
    </row>
    <row r="46207" spans="46:47">
      <c r="AT46207" s="690"/>
      <c r="AU46207" s="690"/>
    </row>
    <row r="46208" spans="46:47">
      <c r="AT46208" s="690"/>
      <c r="AU46208" s="690"/>
    </row>
    <row r="46209" spans="46:47">
      <c r="AT46209" s="690"/>
      <c r="AU46209" s="690"/>
    </row>
    <row r="46210" spans="46:47">
      <c r="AT46210" s="690"/>
      <c r="AU46210" s="690"/>
    </row>
    <row r="46211" spans="46:47">
      <c r="AT46211" s="690"/>
      <c r="AU46211" s="690"/>
    </row>
    <row r="46212" spans="46:47">
      <c r="AT46212" s="690"/>
      <c r="AU46212" s="690"/>
    </row>
    <row r="46213" spans="46:47">
      <c r="AT46213" s="690"/>
      <c r="AU46213" s="690"/>
    </row>
    <row r="46214" spans="46:47">
      <c r="AT46214" s="690"/>
      <c r="AU46214" s="690"/>
    </row>
    <row r="46215" spans="46:47">
      <c r="AT46215" s="690"/>
      <c r="AU46215" s="690"/>
    </row>
    <row r="46216" spans="46:47">
      <c r="AT46216" s="690"/>
      <c r="AU46216" s="690"/>
    </row>
    <row r="46217" spans="46:47">
      <c r="AT46217" s="690"/>
      <c r="AU46217" s="690"/>
    </row>
    <row r="46218" spans="46:47">
      <c r="AT46218" s="690"/>
      <c r="AU46218" s="690"/>
    </row>
    <row r="46219" spans="46:47">
      <c r="AT46219" s="690"/>
      <c r="AU46219" s="690"/>
    </row>
    <row r="46220" spans="46:47">
      <c r="AT46220" s="690"/>
      <c r="AU46220" s="690"/>
    </row>
    <row r="46221" spans="46:47">
      <c r="AT46221" s="690"/>
      <c r="AU46221" s="690"/>
    </row>
    <row r="46222" spans="46:47">
      <c r="AT46222" s="690"/>
      <c r="AU46222" s="690"/>
    </row>
    <row r="46223" spans="46:47">
      <c r="AT46223" s="690"/>
      <c r="AU46223" s="690"/>
    </row>
    <row r="46224" spans="46:47">
      <c r="AT46224" s="690"/>
      <c r="AU46224" s="690"/>
    </row>
    <row r="46225" spans="46:47">
      <c r="AT46225" s="690"/>
      <c r="AU46225" s="690"/>
    </row>
    <row r="46226" spans="46:47">
      <c r="AT46226" s="690"/>
      <c r="AU46226" s="690"/>
    </row>
    <row r="46227" spans="46:47">
      <c r="AT46227" s="690"/>
      <c r="AU46227" s="690"/>
    </row>
    <row r="46228" spans="46:47">
      <c r="AT46228" s="690"/>
      <c r="AU46228" s="690"/>
    </row>
    <row r="46229" spans="46:47">
      <c r="AT46229" s="690"/>
      <c r="AU46229" s="690"/>
    </row>
    <row r="46230" spans="46:47">
      <c r="AT46230" s="690"/>
      <c r="AU46230" s="690"/>
    </row>
    <row r="46231" spans="46:47">
      <c r="AT46231" s="690"/>
      <c r="AU46231" s="690"/>
    </row>
    <row r="46232" spans="46:47">
      <c r="AT46232" s="690"/>
      <c r="AU46232" s="690"/>
    </row>
    <row r="46233" spans="46:47">
      <c r="AT46233" s="690"/>
      <c r="AU46233" s="690"/>
    </row>
    <row r="46234" spans="46:47">
      <c r="AT46234" s="690"/>
      <c r="AU46234" s="690"/>
    </row>
    <row r="46235" spans="46:47">
      <c r="AT46235" s="690"/>
      <c r="AU46235" s="690"/>
    </row>
    <row r="46236" spans="46:47">
      <c r="AT46236" s="690"/>
      <c r="AU46236" s="690"/>
    </row>
    <row r="46237" spans="46:47">
      <c r="AT46237" s="690"/>
      <c r="AU46237" s="690"/>
    </row>
    <row r="46238" spans="46:47">
      <c r="AT46238" s="690"/>
      <c r="AU46238" s="690"/>
    </row>
    <row r="46239" spans="46:47">
      <c r="AT46239" s="690"/>
      <c r="AU46239" s="690"/>
    </row>
    <row r="46240" spans="46:47">
      <c r="AT46240" s="690"/>
      <c r="AU46240" s="690"/>
    </row>
    <row r="46241" spans="46:47">
      <c r="AT46241" s="690"/>
      <c r="AU46241" s="690"/>
    </row>
    <row r="46242" spans="46:47">
      <c r="AT46242" s="690"/>
      <c r="AU46242" s="690"/>
    </row>
    <row r="46243" spans="46:47">
      <c r="AT46243" s="690"/>
      <c r="AU46243" s="690"/>
    </row>
    <row r="46244" spans="46:47">
      <c r="AT46244" s="690"/>
      <c r="AU46244" s="690"/>
    </row>
    <row r="46245" spans="46:47">
      <c r="AT46245" s="690"/>
      <c r="AU46245" s="690"/>
    </row>
    <row r="46246" spans="46:47">
      <c r="AT46246" s="690"/>
      <c r="AU46246" s="690"/>
    </row>
    <row r="46247" spans="46:47">
      <c r="AT46247" s="690"/>
      <c r="AU46247" s="690"/>
    </row>
    <row r="46248" spans="46:47">
      <c r="AT46248" s="690"/>
      <c r="AU46248" s="690"/>
    </row>
    <row r="46249" spans="46:47">
      <c r="AT46249" s="690"/>
      <c r="AU46249" s="690"/>
    </row>
    <row r="46250" spans="46:47">
      <c r="AT46250" s="690"/>
      <c r="AU46250" s="690"/>
    </row>
    <row r="46251" spans="46:47">
      <c r="AT46251" s="690"/>
      <c r="AU46251" s="690"/>
    </row>
    <row r="46252" spans="46:47">
      <c r="AT46252" s="690"/>
      <c r="AU46252" s="690"/>
    </row>
    <row r="46253" spans="46:47">
      <c r="AT46253" s="690"/>
      <c r="AU46253" s="690"/>
    </row>
    <row r="46254" spans="46:47">
      <c r="AT46254" s="690"/>
      <c r="AU46254" s="690"/>
    </row>
    <row r="46255" spans="46:47">
      <c r="AT46255" s="690"/>
      <c r="AU46255" s="690"/>
    </row>
    <row r="46256" spans="46:47">
      <c r="AT46256" s="690"/>
      <c r="AU46256" s="690"/>
    </row>
    <row r="46257" spans="46:47">
      <c r="AT46257" s="690"/>
      <c r="AU46257" s="690"/>
    </row>
    <row r="46258" spans="46:47">
      <c r="AT46258" s="690"/>
      <c r="AU46258" s="690"/>
    </row>
    <row r="46259" spans="46:47">
      <c r="AT46259" s="690"/>
      <c r="AU46259" s="690"/>
    </row>
    <row r="46260" spans="46:47">
      <c r="AT46260" s="690"/>
      <c r="AU46260" s="690"/>
    </row>
    <row r="46261" spans="46:47">
      <c r="AT46261" s="690"/>
      <c r="AU46261" s="690"/>
    </row>
    <row r="46262" spans="46:47">
      <c r="AT46262" s="690"/>
      <c r="AU46262" s="690"/>
    </row>
    <row r="46263" spans="46:47">
      <c r="AT46263" s="690"/>
      <c r="AU46263" s="690"/>
    </row>
    <row r="46264" spans="46:47">
      <c r="AT46264" s="690"/>
      <c r="AU46264" s="690"/>
    </row>
    <row r="46265" spans="46:47">
      <c r="AT46265" s="690"/>
      <c r="AU46265" s="690"/>
    </row>
    <row r="46266" spans="46:47">
      <c r="AT46266" s="690"/>
      <c r="AU46266" s="690"/>
    </row>
    <row r="46267" spans="46:47">
      <c r="AT46267" s="690"/>
      <c r="AU46267" s="690"/>
    </row>
    <row r="46268" spans="46:47">
      <c r="AT46268" s="690"/>
      <c r="AU46268" s="690"/>
    </row>
    <row r="46269" spans="46:47">
      <c r="AT46269" s="690"/>
      <c r="AU46269" s="690"/>
    </row>
    <row r="46270" spans="46:47">
      <c r="AT46270" s="690"/>
      <c r="AU46270" s="690"/>
    </row>
    <row r="46271" spans="46:47">
      <c r="AT46271" s="690"/>
      <c r="AU46271" s="690"/>
    </row>
    <row r="46272" spans="46:47">
      <c r="AT46272" s="690"/>
      <c r="AU46272" s="690"/>
    </row>
    <row r="46273" spans="46:47">
      <c r="AT46273" s="690"/>
      <c r="AU46273" s="690"/>
    </row>
    <row r="46274" spans="46:47">
      <c r="AT46274" s="690"/>
      <c r="AU46274" s="690"/>
    </row>
    <row r="46275" spans="46:47">
      <c r="AT46275" s="690"/>
      <c r="AU46275" s="690"/>
    </row>
    <row r="46276" spans="46:47">
      <c r="AT46276" s="690"/>
      <c r="AU46276" s="690"/>
    </row>
    <row r="46277" spans="46:47">
      <c r="AT46277" s="690"/>
      <c r="AU46277" s="690"/>
    </row>
    <row r="46278" spans="46:47">
      <c r="AT46278" s="690"/>
      <c r="AU46278" s="690"/>
    </row>
    <row r="46279" spans="46:47">
      <c r="AT46279" s="690"/>
      <c r="AU46279" s="690"/>
    </row>
    <row r="46280" spans="46:47">
      <c r="AT46280" s="690"/>
      <c r="AU46280" s="690"/>
    </row>
    <row r="46281" spans="46:47">
      <c r="AT46281" s="690"/>
      <c r="AU46281" s="690"/>
    </row>
    <row r="46282" spans="46:47">
      <c r="AT46282" s="690"/>
      <c r="AU46282" s="690"/>
    </row>
    <row r="46283" spans="46:47">
      <c r="AT46283" s="690"/>
      <c r="AU46283" s="690"/>
    </row>
    <row r="46284" spans="46:47">
      <c r="AT46284" s="690"/>
      <c r="AU46284" s="690"/>
    </row>
    <row r="46285" spans="46:47">
      <c r="AT46285" s="690"/>
      <c r="AU46285" s="690"/>
    </row>
    <row r="46286" spans="46:47">
      <c r="AT46286" s="690"/>
      <c r="AU46286" s="690"/>
    </row>
    <row r="46287" spans="46:47">
      <c r="AT46287" s="690"/>
      <c r="AU46287" s="690"/>
    </row>
    <row r="46288" spans="46:47">
      <c r="AT46288" s="690"/>
      <c r="AU46288" s="690"/>
    </row>
    <row r="46289" spans="46:47">
      <c r="AT46289" s="690"/>
      <c r="AU46289" s="690"/>
    </row>
    <row r="46290" spans="46:47">
      <c r="AT46290" s="690"/>
      <c r="AU46290" s="690"/>
    </row>
    <row r="46291" spans="46:47">
      <c r="AT46291" s="690"/>
      <c r="AU46291" s="690"/>
    </row>
    <row r="46292" spans="46:47">
      <c r="AT46292" s="690"/>
      <c r="AU46292" s="690"/>
    </row>
    <row r="46293" spans="46:47">
      <c r="AT46293" s="690"/>
      <c r="AU46293" s="690"/>
    </row>
    <row r="46294" spans="46:47">
      <c r="AT46294" s="690"/>
      <c r="AU46294" s="690"/>
    </row>
    <row r="46295" spans="46:47">
      <c r="AT46295" s="690"/>
      <c r="AU46295" s="690"/>
    </row>
    <row r="46296" spans="46:47">
      <c r="AT46296" s="690"/>
      <c r="AU46296" s="690"/>
    </row>
    <row r="46297" spans="46:47">
      <c r="AT46297" s="690"/>
      <c r="AU46297" s="690"/>
    </row>
    <row r="46298" spans="46:47">
      <c r="AT46298" s="690"/>
      <c r="AU46298" s="690"/>
    </row>
    <row r="46299" spans="46:47">
      <c r="AT46299" s="690"/>
      <c r="AU46299" s="690"/>
    </row>
    <row r="46300" spans="46:47">
      <c r="AT46300" s="690"/>
      <c r="AU46300" s="690"/>
    </row>
    <row r="46301" spans="46:47">
      <c r="AT46301" s="690"/>
      <c r="AU46301" s="690"/>
    </row>
    <row r="46302" spans="46:47">
      <c r="AT46302" s="690"/>
      <c r="AU46302" s="690"/>
    </row>
    <row r="46303" spans="46:47">
      <c r="AT46303" s="690"/>
      <c r="AU46303" s="690"/>
    </row>
    <row r="46304" spans="46:47">
      <c r="AT46304" s="690"/>
      <c r="AU46304" s="690"/>
    </row>
    <row r="46305" spans="46:47">
      <c r="AT46305" s="690"/>
      <c r="AU46305" s="690"/>
    </row>
    <row r="46306" spans="46:47">
      <c r="AT46306" s="690"/>
      <c r="AU46306" s="690"/>
    </row>
    <row r="46307" spans="46:47">
      <c r="AT46307" s="690"/>
      <c r="AU46307" s="690"/>
    </row>
    <row r="46308" spans="46:47">
      <c r="AT46308" s="690"/>
      <c r="AU46308" s="690"/>
    </row>
    <row r="46309" spans="46:47">
      <c r="AT46309" s="690"/>
      <c r="AU46309" s="690"/>
    </row>
    <row r="46310" spans="46:47">
      <c r="AT46310" s="690"/>
      <c r="AU46310" s="690"/>
    </row>
    <row r="46311" spans="46:47">
      <c r="AT46311" s="690"/>
      <c r="AU46311" s="690"/>
    </row>
    <row r="46312" spans="46:47">
      <c r="AT46312" s="690"/>
      <c r="AU46312" s="690"/>
    </row>
    <row r="46313" spans="46:47">
      <c r="AT46313" s="690"/>
      <c r="AU46313" s="690"/>
    </row>
    <row r="46314" spans="46:47">
      <c r="AT46314" s="690"/>
      <c r="AU46314" s="690"/>
    </row>
    <row r="46315" spans="46:47">
      <c r="AT46315" s="690"/>
      <c r="AU46315" s="690"/>
    </row>
    <row r="46316" spans="46:47">
      <c r="AT46316" s="690"/>
      <c r="AU46316" s="690"/>
    </row>
    <row r="46317" spans="46:47">
      <c r="AT46317" s="690"/>
      <c r="AU46317" s="690"/>
    </row>
    <row r="46318" spans="46:47">
      <c r="AT46318" s="690"/>
      <c r="AU46318" s="690"/>
    </row>
    <row r="46319" spans="46:47">
      <c r="AT46319" s="690"/>
      <c r="AU46319" s="690"/>
    </row>
    <row r="46320" spans="46:47">
      <c r="AT46320" s="690"/>
      <c r="AU46320" s="690"/>
    </row>
    <row r="46321" spans="46:47">
      <c r="AT46321" s="690"/>
      <c r="AU46321" s="690"/>
    </row>
    <row r="46322" spans="46:47">
      <c r="AT46322" s="690"/>
      <c r="AU46322" s="690"/>
    </row>
    <row r="46323" spans="46:47">
      <c r="AT46323" s="690"/>
      <c r="AU46323" s="690"/>
    </row>
    <row r="46324" spans="46:47">
      <c r="AT46324" s="690"/>
      <c r="AU46324" s="690"/>
    </row>
    <row r="46325" spans="46:47">
      <c r="AT46325" s="690"/>
      <c r="AU46325" s="690"/>
    </row>
    <row r="46326" spans="46:47">
      <c r="AT46326" s="690"/>
      <c r="AU46326" s="690"/>
    </row>
    <row r="46327" spans="46:47">
      <c r="AT46327" s="690"/>
      <c r="AU46327" s="690"/>
    </row>
    <row r="46328" spans="46:47">
      <c r="AT46328" s="690"/>
      <c r="AU46328" s="690"/>
    </row>
    <row r="46329" spans="46:47">
      <c r="AT46329" s="690"/>
      <c r="AU46329" s="690"/>
    </row>
    <row r="46330" spans="46:47">
      <c r="AT46330" s="690"/>
      <c r="AU46330" s="690"/>
    </row>
    <row r="46331" spans="46:47">
      <c r="AT46331" s="690"/>
      <c r="AU46331" s="690"/>
    </row>
    <row r="46332" spans="46:47">
      <c r="AT46332" s="690"/>
      <c r="AU46332" s="690"/>
    </row>
    <row r="46333" spans="46:47">
      <c r="AT46333" s="690"/>
      <c r="AU46333" s="690"/>
    </row>
    <row r="46334" spans="46:47">
      <c r="AT46334" s="690"/>
      <c r="AU46334" s="690"/>
    </row>
    <row r="46335" spans="46:47">
      <c r="AT46335" s="690"/>
      <c r="AU46335" s="690"/>
    </row>
    <row r="46336" spans="46:47">
      <c r="AT46336" s="690"/>
      <c r="AU46336" s="690"/>
    </row>
    <row r="46337" spans="46:47">
      <c r="AT46337" s="690"/>
      <c r="AU46337" s="690"/>
    </row>
    <row r="46338" spans="46:47">
      <c r="AT46338" s="690"/>
      <c r="AU46338" s="690"/>
    </row>
    <row r="46339" spans="46:47">
      <c r="AT46339" s="690"/>
      <c r="AU46339" s="690"/>
    </row>
    <row r="46340" spans="46:47">
      <c r="AT46340" s="690"/>
      <c r="AU46340" s="690"/>
    </row>
    <row r="46341" spans="46:47">
      <c r="AT46341" s="690"/>
      <c r="AU46341" s="690"/>
    </row>
    <row r="46342" spans="46:47">
      <c r="AT46342" s="690"/>
      <c r="AU46342" s="690"/>
    </row>
    <row r="46343" spans="46:47">
      <c r="AT46343" s="690"/>
      <c r="AU46343" s="690"/>
    </row>
    <row r="46344" spans="46:47">
      <c r="AT46344" s="690"/>
      <c r="AU46344" s="690"/>
    </row>
    <row r="46345" spans="46:47">
      <c r="AT46345" s="690"/>
      <c r="AU46345" s="690"/>
    </row>
    <row r="46346" spans="46:47">
      <c r="AT46346" s="690"/>
      <c r="AU46346" s="690"/>
    </row>
    <row r="46347" spans="46:47">
      <c r="AT46347" s="690"/>
      <c r="AU46347" s="690"/>
    </row>
    <row r="46348" spans="46:47">
      <c r="AT46348" s="690"/>
      <c r="AU46348" s="690"/>
    </row>
    <row r="46349" spans="46:47">
      <c r="AT46349" s="690"/>
      <c r="AU46349" s="690"/>
    </row>
    <row r="46350" spans="46:47">
      <c r="AT46350" s="690"/>
      <c r="AU46350" s="690"/>
    </row>
    <row r="46351" spans="46:47">
      <c r="AT46351" s="690"/>
      <c r="AU46351" s="690"/>
    </row>
    <row r="46352" spans="46:47">
      <c r="AT46352" s="690"/>
      <c r="AU46352" s="690"/>
    </row>
    <row r="46353" spans="46:47">
      <c r="AT46353" s="690"/>
      <c r="AU46353" s="690"/>
    </row>
    <row r="46354" spans="46:47">
      <c r="AT46354" s="690"/>
      <c r="AU46354" s="690"/>
    </row>
    <row r="46355" spans="46:47">
      <c r="AT46355" s="690"/>
      <c r="AU46355" s="690"/>
    </row>
    <row r="46356" spans="46:47">
      <c r="AT46356" s="690"/>
      <c r="AU46356" s="690"/>
    </row>
    <row r="46357" spans="46:47">
      <c r="AT46357" s="690"/>
      <c r="AU46357" s="690"/>
    </row>
    <row r="46358" spans="46:47">
      <c r="AT46358" s="690"/>
      <c r="AU46358" s="690"/>
    </row>
    <row r="46359" spans="46:47">
      <c r="AT46359" s="690"/>
      <c r="AU46359" s="690"/>
    </row>
    <row r="46360" spans="46:47">
      <c r="AT46360" s="690"/>
      <c r="AU46360" s="690"/>
    </row>
    <row r="46361" spans="46:47">
      <c r="AT46361" s="690"/>
      <c r="AU46361" s="690"/>
    </row>
    <row r="46362" spans="46:47">
      <c r="AT46362" s="690"/>
      <c r="AU46362" s="690"/>
    </row>
    <row r="46363" spans="46:47">
      <c r="AT46363" s="690"/>
      <c r="AU46363" s="690"/>
    </row>
    <row r="46364" spans="46:47">
      <c r="AT46364" s="690"/>
      <c r="AU46364" s="690"/>
    </row>
    <row r="46365" spans="46:47">
      <c r="AT46365" s="690"/>
      <c r="AU46365" s="690"/>
    </row>
    <row r="46366" spans="46:47">
      <c r="AT46366" s="690"/>
      <c r="AU46366" s="690"/>
    </row>
    <row r="46367" spans="46:47">
      <c r="AT46367" s="690"/>
      <c r="AU46367" s="690"/>
    </row>
    <row r="46368" spans="46:47">
      <c r="AT46368" s="690"/>
      <c r="AU46368" s="690"/>
    </row>
    <row r="46369" spans="46:47">
      <c r="AT46369" s="690"/>
      <c r="AU46369" s="690"/>
    </row>
    <row r="46370" spans="46:47">
      <c r="AT46370" s="690"/>
      <c r="AU46370" s="690"/>
    </row>
    <row r="46371" spans="46:47">
      <c r="AT46371" s="690"/>
      <c r="AU46371" s="690"/>
    </row>
    <row r="46372" spans="46:47">
      <c r="AT46372" s="690"/>
      <c r="AU46372" s="690"/>
    </row>
    <row r="46373" spans="46:47">
      <c r="AT46373" s="690"/>
      <c r="AU46373" s="690"/>
    </row>
    <row r="46374" spans="46:47">
      <c r="AT46374" s="690"/>
      <c r="AU46374" s="690"/>
    </row>
    <row r="46375" spans="46:47">
      <c r="AT46375" s="690"/>
      <c r="AU46375" s="690"/>
    </row>
    <row r="46376" spans="46:47">
      <c r="AT46376" s="690"/>
      <c r="AU46376" s="690"/>
    </row>
    <row r="46377" spans="46:47">
      <c r="AT46377" s="690"/>
      <c r="AU46377" s="690"/>
    </row>
    <row r="46378" spans="46:47">
      <c r="AT46378" s="690"/>
      <c r="AU46378" s="690"/>
    </row>
    <row r="46379" spans="46:47">
      <c r="AT46379" s="690"/>
      <c r="AU46379" s="690"/>
    </row>
    <row r="46380" spans="46:47">
      <c r="AT46380" s="690"/>
      <c r="AU46380" s="690"/>
    </row>
    <row r="46381" spans="46:47">
      <c r="AT46381" s="690"/>
      <c r="AU46381" s="690"/>
    </row>
    <row r="46382" spans="46:47">
      <c r="AT46382" s="690"/>
      <c r="AU46382" s="690"/>
    </row>
    <row r="46383" spans="46:47">
      <c r="AT46383" s="690"/>
      <c r="AU46383" s="690"/>
    </row>
    <row r="46384" spans="46:47">
      <c r="AT46384" s="690"/>
      <c r="AU46384" s="690"/>
    </row>
    <row r="46385" spans="46:47">
      <c r="AT46385" s="690"/>
      <c r="AU46385" s="690"/>
    </row>
    <row r="46386" spans="46:47">
      <c r="AT46386" s="690"/>
      <c r="AU46386" s="690"/>
    </row>
    <row r="46387" spans="46:47">
      <c r="AT46387" s="690"/>
      <c r="AU46387" s="690"/>
    </row>
    <row r="46388" spans="46:47">
      <c r="AT46388" s="690"/>
      <c r="AU46388" s="690"/>
    </row>
    <row r="46389" spans="46:47">
      <c r="AT46389" s="690"/>
      <c r="AU46389" s="690"/>
    </row>
    <row r="46390" spans="46:47">
      <c r="AT46390" s="690"/>
      <c r="AU46390" s="690"/>
    </row>
    <row r="46391" spans="46:47">
      <c r="AT46391" s="690"/>
      <c r="AU46391" s="690"/>
    </row>
    <row r="46392" spans="46:47">
      <c r="AT46392" s="690"/>
      <c r="AU46392" s="690"/>
    </row>
    <row r="46393" spans="46:47">
      <c r="AT46393" s="690"/>
      <c r="AU46393" s="690"/>
    </row>
    <row r="46394" spans="46:47">
      <c r="AT46394" s="690"/>
      <c r="AU46394" s="690"/>
    </row>
    <row r="46395" spans="46:47">
      <c r="AT46395" s="690"/>
      <c r="AU46395" s="690"/>
    </row>
    <row r="46396" spans="46:47">
      <c r="AT46396" s="690"/>
      <c r="AU46396" s="690"/>
    </row>
    <row r="46397" spans="46:47">
      <c r="AT46397" s="690"/>
      <c r="AU46397" s="690"/>
    </row>
    <row r="46398" spans="46:47">
      <c r="AT46398" s="690"/>
      <c r="AU46398" s="690"/>
    </row>
    <row r="46399" spans="46:47">
      <c r="AT46399" s="690"/>
      <c r="AU46399" s="690"/>
    </row>
    <row r="46400" spans="46:47">
      <c r="AT46400" s="690"/>
      <c r="AU46400" s="690"/>
    </row>
    <row r="46401" spans="46:47">
      <c r="AT46401" s="690"/>
      <c r="AU46401" s="690"/>
    </row>
    <row r="46402" spans="46:47">
      <c r="AT46402" s="690"/>
      <c r="AU46402" s="690"/>
    </row>
    <row r="46403" spans="46:47">
      <c r="AT46403" s="690"/>
      <c r="AU46403" s="690"/>
    </row>
    <row r="46404" spans="46:47">
      <c r="AT46404" s="690"/>
      <c r="AU46404" s="690"/>
    </row>
    <row r="46405" spans="46:47">
      <c r="AT46405" s="690"/>
      <c r="AU46405" s="690"/>
    </row>
    <row r="46406" spans="46:47">
      <c r="AT46406" s="690"/>
      <c r="AU46406" s="690"/>
    </row>
    <row r="46407" spans="46:47">
      <c r="AT46407" s="690"/>
      <c r="AU46407" s="690"/>
    </row>
    <row r="46408" spans="46:47">
      <c r="AT46408" s="690"/>
      <c r="AU46408" s="690"/>
    </row>
    <row r="46409" spans="46:47">
      <c r="AT46409" s="690"/>
      <c r="AU46409" s="690"/>
    </row>
    <row r="46410" spans="46:47">
      <c r="AT46410" s="690"/>
      <c r="AU46410" s="690"/>
    </row>
    <row r="46411" spans="46:47">
      <c r="AT46411" s="690"/>
      <c r="AU46411" s="690"/>
    </row>
    <row r="46412" spans="46:47">
      <c r="AT46412" s="690"/>
      <c r="AU46412" s="690"/>
    </row>
    <row r="46413" spans="46:47">
      <c r="AT46413" s="690"/>
      <c r="AU46413" s="690"/>
    </row>
    <row r="46414" spans="46:47">
      <c r="AT46414" s="690"/>
      <c r="AU46414" s="690"/>
    </row>
    <row r="46415" spans="46:47">
      <c r="AT46415" s="690"/>
      <c r="AU46415" s="690"/>
    </row>
    <row r="46416" spans="46:47">
      <c r="AT46416" s="690"/>
      <c r="AU46416" s="690"/>
    </row>
    <row r="46417" spans="46:47">
      <c r="AT46417" s="690"/>
      <c r="AU46417" s="690"/>
    </row>
    <row r="46418" spans="46:47">
      <c r="AT46418" s="690"/>
      <c r="AU46418" s="690"/>
    </row>
    <row r="46419" spans="46:47">
      <c r="AT46419" s="690"/>
      <c r="AU46419" s="690"/>
    </row>
    <row r="46420" spans="46:47">
      <c r="AT46420" s="690"/>
      <c r="AU46420" s="690"/>
    </row>
    <row r="46421" spans="46:47">
      <c r="AT46421" s="690"/>
      <c r="AU46421" s="690"/>
    </row>
    <row r="46422" spans="46:47">
      <c r="AT46422" s="690"/>
      <c r="AU46422" s="690"/>
    </row>
    <row r="46423" spans="46:47">
      <c r="AT46423" s="690"/>
      <c r="AU46423" s="690"/>
    </row>
    <row r="46424" spans="46:47">
      <c r="AT46424" s="690"/>
      <c r="AU46424" s="690"/>
    </row>
    <row r="46425" spans="46:47">
      <c r="AT46425" s="690"/>
      <c r="AU46425" s="690"/>
    </row>
    <row r="46426" spans="46:47">
      <c r="AT46426" s="690"/>
      <c r="AU46426" s="690"/>
    </row>
    <row r="46427" spans="46:47">
      <c r="AT46427" s="690"/>
      <c r="AU46427" s="690"/>
    </row>
    <row r="46428" spans="46:47">
      <c r="AT46428" s="690"/>
      <c r="AU46428" s="690"/>
    </row>
    <row r="46429" spans="46:47">
      <c r="AT46429" s="690"/>
      <c r="AU46429" s="690"/>
    </row>
    <row r="46430" spans="46:47">
      <c r="AT46430" s="690"/>
      <c r="AU46430" s="690"/>
    </row>
    <row r="46431" spans="46:47">
      <c r="AT46431" s="690"/>
      <c r="AU46431" s="690"/>
    </row>
    <row r="46432" spans="46:47">
      <c r="AT46432" s="690"/>
      <c r="AU46432" s="690"/>
    </row>
    <row r="46433" spans="46:47">
      <c r="AT46433" s="690"/>
      <c r="AU46433" s="690"/>
    </row>
    <row r="46434" spans="46:47">
      <c r="AT46434" s="690"/>
      <c r="AU46434" s="690"/>
    </row>
    <row r="46435" spans="46:47">
      <c r="AT46435" s="690"/>
      <c r="AU46435" s="690"/>
    </row>
    <row r="46436" spans="46:47">
      <c r="AT46436" s="690"/>
      <c r="AU46436" s="690"/>
    </row>
    <row r="46437" spans="46:47">
      <c r="AT46437" s="690"/>
      <c r="AU46437" s="690"/>
    </row>
    <row r="46438" spans="46:47">
      <c r="AT46438" s="690"/>
      <c r="AU46438" s="690"/>
    </row>
    <row r="46439" spans="46:47">
      <c r="AT46439" s="690"/>
      <c r="AU46439" s="690"/>
    </row>
    <row r="46440" spans="46:47">
      <c r="AT46440" s="690"/>
      <c r="AU46440" s="690"/>
    </row>
    <row r="46441" spans="46:47">
      <c r="AT46441" s="690"/>
      <c r="AU46441" s="690"/>
    </row>
    <row r="46442" spans="46:47">
      <c r="AT46442" s="690"/>
      <c r="AU46442" s="690"/>
    </row>
    <row r="46443" spans="46:47">
      <c r="AT46443" s="690"/>
      <c r="AU46443" s="690"/>
    </row>
    <row r="46444" spans="46:47">
      <c r="AT46444" s="690"/>
      <c r="AU46444" s="690"/>
    </row>
    <row r="46445" spans="46:47">
      <c r="AT46445" s="690"/>
      <c r="AU46445" s="690"/>
    </row>
    <row r="46446" spans="46:47">
      <c r="AT46446" s="690"/>
      <c r="AU46446" s="690"/>
    </row>
    <row r="46447" spans="46:47">
      <c r="AT46447" s="690"/>
      <c r="AU46447" s="690"/>
    </row>
    <row r="46448" spans="46:47">
      <c r="AT46448" s="690"/>
      <c r="AU46448" s="690"/>
    </row>
    <row r="46449" spans="46:47">
      <c r="AT46449" s="690"/>
      <c r="AU46449" s="690"/>
    </row>
    <row r="46450" spans="46:47">
      <c r="AT46450" s="690"/>
      <c r="AU46450" s="690"/>
    </row>
    <row r="46451" spans="46:47">
      <c r="AT46451" s="690"/>
      <c r="AU46451" s="690"/>
    </row>
    <row r="46452" spans="46:47">
      <c r="AT46452" s="690"/>
      <c r="AU46452" s="690"/>
    </row>
    <row r="46453" spans="46:47">
      <c r="AT46453" s="690"/>
      <c r="AU46453" s="690"/>
    </row>
    <row r="46454" spans="46:47">
      <c r="AT46454" s="690"/>
      <c r="AU46454" s="690"/>
    </row>
    <row r="46455" spans="46:47">
      <c r="AT46455" s="690"/>
      <c r="AU46455" s="690"/>
    </row>
    <row r="46456" spans="46:47">
      <c r="AT46456" s="690"/>
      <c r="AU46456" s="690"/>
    </row>
    <row r="46457" spans="46:47">
      <c r="AT46457" s="690"/>
      <c r="AU46457" s="690"/>
    </row>
    <row r="46458" spans="46:47">
      <c r="AT46458" s="690"/>
      <c r="AU46458" s="690"/>
    </row>
    <row r="46459" spans="46:47">
      <c r="AT46459" s="690"/>
      <c r="AU46459" s="690"/>
    </row>
    <row r="46460" spans="46:47">
      <c r="AT46460" s="690"/>
      <c r="AU46460" s="690"/>
    </row>
    <row r="46461" spans="46:47">
      <c r="AT46461" s="690"/>
      <c r="AU46461" s="690"/>
    </row>
    <row r="46462" spans="46:47">
      <c r="AT46462" s="690"/>
      <c r="AU46462" s="690"/>
    </row>
    <row r="46463" spans="46:47">
      <c r="AT46463" s="690"/>
      <c r="AU46463" s="690"/>
    </row>
    <row r="46464" spans="46:47">
      <c r="AT46464" s="690"/>
      <c r="AU46464" s="690"/>
    </row>
    <row r="46465" spans="46:47">
      <c r="AT46465" s="690"/>
      <c r="AU46465" s="690"/>
    </row>
    <row r="46466" spans="46:47">
      <c r="AT46466" s="690"/>
      <c r="AU46466" s="690"/>
    </row>
    <row r="46467" spans="46:47">
      <c r="AT46467" s="690"/>
      <c r="AU46467" s="690"/>
    </row>
    <row r="46468" spans="46:47">
      <c r="AT46468" s="690"/>
      <c r="AU46468" s="690"/>
    </row>
    <row r="46469" spans="46:47">
      <c r="AT46469" s="690"/>
      <c r="AU46469" s="690"/>
    </row>
    <row r="46470" spans="46:47">
      <c r="AT46470" s="690"/>
      <c r="AU46470" s="690"/>
    </row>
    <row r="46471" spans="46:47">
      <c r="AT46471" s="690"/>
      <c r="AU46471" s="690"/>
    </row>
    <row r="46472" spans="46:47">
      <c r="AT46472" s="690"/>
      <c r="AU46472" s="690"/>
    </row>
    <row r="46473" spans="46:47">
      <c r="AT46473" s="690"/>
      <c r="AU46473" s="690"/>
    </row>
    <row r="46474" spans="46:47">
      <c r="AT46474" s="690"/>
      <c r="AU46474" s="690"/>
    </row>
    <row r="46475" spans="46:47">
      <c r="AT46475" s="690"/>
      <c r="AU46475" s="690"/>
    </row>
    <row r="46476" spans="46:47">
      <c r="AT46476" s="690"/>
      <c r="AU46476" s="690"/>
    </row>
    <row r="46477" spans="46:47">
      <c r="AT46477" s="690"/>
      <c r="AU46477" s="690"/>
    </row>
    <row r="46478" spans="46:47">
      <c r="AT46478" s="690"/>
      <c r="AU46478" s="690"/>
    </row>
    <row r="46479" spans="46:47">
      <c r="AT46479" s="690"/>
      <c r="AU46479" s="690"/>
    </row>
    <row r="46480" spans="46:47">
      <c r="AT46480" s="690"/>
      <c r="AU46480" s="690"/>
    </row>
    <row r="46481" spans="46:47">
      <c r="AT46481" s="690"/>
      <c r="AU46481" s="690"/>
    </row>
    <row r="46482" spans="46:47">
      <c r="AT46482" s="690"/>
      <c r="AU46482" s="690"/>
    </row>
    <row r="46483" spans="46:47">
      <c r="AT46483" s="690"/>
      <c r="AU46483" s="690"/>
    </row>
    <row r="46484" spans="46:47">
      <c r="AT46484" s="690"/>
      <c r="AU46484" s="690"/>
    </row>
    <row r="46485" spans="46:47">
      <c r="AT46485" s="690"/>
      <c r="AU46485" s="690"/>
    </row>
    <row r="46486" spans="46:47">
      <c r="AT46486" s="690"/>
      <c r="AU46486" s="690"/>
    </row>
    <row r="46487" spans="46:47">
      <c r="AT46487" s="690"/>
      <c r="AU46487" s="690"/>
    </row>
    <row r="46488" spans="46:47">
      <c r="AT46488" s="690"/>
      <c r="AU46488" s="690"/>
    </row>
    <row r="46489" spans="46:47">
      <c r="AT46489" s="690"/>
      <c r="AU46489" s="690"/>
    </row>
    <row r="46490" spans="46:47">
      <c r="AT46490" s="690"/>
      <c r="AU46490" s="690"/>
    </row>
    <row r="46491" spans="46:47">
      <c r="AT46491" s="690"/>
      <c r="AU46491" s="690"/>
    </row>
    <row r="46492" spans="46:47">
      <c r="AT46492" s="690"/>
      <c r="AU46492" s="690"/>
    </row>
    <row r="46493" spans="46:47">
      <c r="AT46493" s="690"/>
      <c r="AU46493" s="690"/>
    </row>
    <row r="46494" spans="46:47">
      <c r="AT46494" s="690"/>
      <c r="AU46494" s="690"/>
    </row>
    <row r="46495" spans="46:47">
      <c r="AT46495" s="690"/>
      <c r="AU46495" s="690"/>
    </row>
    <row r="46496" spans="46:47">
      <c r="AT46496" s="690"/>
      <c r="AU46496" s="690"/>
    </row>
    <row r="46497" spans="46:47">
      <c r="AT46497" s="690"/>
      <c r="AU46497" s="690"/>
    </row>
    <row r="46498" spans="46:47">
      <c r="AT46498" s="690"/>
      <c r="AU46498" s="690"/>
    </row>
    <row r="46499" spans="46:47">
      <c r="AT46499" s="690"/>
      <c r="AU46499" s="690"/>
    </row>
    <row r="46500" spans="46:47">
      <c r="AT46500" s="690"/>
      <c r="AU46500" s="690"/>
    </row>
    <row r="46501" spans="46:47">
      <c r="AT46501" s="690"/>
      <c r="AU46501" s="690"/>
    </row>
    <row r="46502" spans="46:47">
      <c r="AT46502" s="690"/>
      <c r="AU46502" s="690"/>
    </row>
    <row r="46503" spans="46:47">
      <c r="AT46503" s="690"/>
      <c r="AU46503" s="690"/>
    </row>
    <row r="46504" spans="46:47">
      <c r="AT46504" s="690"/>
      <c r="AU46504" s="690"/>
    </row>
    <row r="46505" spans="46:47">
      <c r="AT46505" s="690"/>
      <c r="AU46505" s="690"/>
    </row>
    <row r="46506" spans="46:47">
      <c r="AT46506" s="690"/>
      <c r="AU46506" s="690"/>
    </row>
    <row r="46507" spans="46:47">
      <c r="AT46507" s="690"/>
      <c r="AU46507" s="690"/>
    </row>
    <row r="46508" spans="46:47">
      <c r="AT46508" s="690"/>
      <c r="AU46508" s="690"/>
    </row>
    <row r="46509" spans="46:47">
      <c r="AT46509" s="690"/>
      <c r="AU46509" s="690"/>
    </row>
    <row r="46510" spans="46:47">
      <c r="AT46510" s="690"/>
      <c r="AU46510" s="690"/>
    </row>
    <row r="46511" spans="46:47">
      <c r="AT46511" s="690"/>
      <c r="AU46511" s="690"/>
    </row>
    <row r="46512" spans="46:47">
      <c r="AT46512" s="690"/>
      <c r="AU46512" s="690"/>
    </row>
    <row r="46513" spans="46:47">
      <c r="AT46513" s="690"/>
      <c r="AU46513" s="690"/>
    </row>
    <row r="46514" spans="46:47">
      <c r="AT46514" s="690"/>
      <c r="AU46514" s="690"/>
    </row>
    <row r="46515" spans="46:47">
      <c r="AT46515" s="690"/>
      <c r="AU46515" s="690"/>
    </row>
    <row r="46516" spans="46:47">
      <c r="AT46516" s="690"/>
      <c r="AU46516" s="690"/>
    </row>
    <row r="46517" spans="46:47">
      <c r="AT46517" s="690"/>
      <c r="AU46517" s="690"/>
    </row>
    <row r="46518" spans="46:47">
      <c r="AT46518" s="690"/>
      <c r="AU46518" s="690"/>
    </row>
    <row r="46519" spans="46:47">
      <c r="AT46519" s="690"/>
      <c r="AU46519" s="690"/>
    </row>
    <row r="46520" spans="46:47">
      <c r="AT46520" s="690"/>
      <c r="AU46520" s="690"/>
    </row>
    <row r="46521" spans="46:47">
      <c r="AT46521" s="690"/>
      <c r="AU46521" s="690"/>
    </row>
    <row r="46522" spans="46:47">
      <c r="AT46522" s="690"/>
      <c r="AU46522" s="690"/>
    </row>
    <row r="46523" spans="46:47">
      <c r="AT46523" s="690"/>
      <c r="AU46523" s="690"/>
    </row>
    <row r="46524" spans="46:47">
      <c r="AT46524" s="690"/>
      <c r="AU46524" s="690"/>
    </row>
    <row r="46525" spans="46:47">
      <c r="AT46525" s="690"/>
      <c r="AU46525" s="690"/>
    </row>
    <row r="46526" spans="46:47">
      <c r="AT46526" s="690"/>
      <c r="AU46526" s="690"/>
    </row>
    <row r="46527" spans="46:47">
      <c r="AT46527" s="690"/>
      <c r="AU46527" s="690"/>
    </row>
    <row r="46528" spans="46:47">
      <c r="AT46528" s="690"/>
      <c r="AU46528" s="690"/>
    </row>
    <row r="46529" spans="46:47">
      <c r="AT46529" s="690"/>
      <c r="AU46529" s="690"/>
    </row>
    <row r="46530" spans="46:47">
      <c r="AT46530" s="690"/>
      <c r="AU46530" s="690"/>
    </row>
    <row r="46531" spans="46:47">
      <c r="AT46531" s="690"/>
      <c r="AU46531" s="690"/>
    </row>
    <row r="46532" spans="46:47">
      <c r="AT46532" s="690"/>
      <c r="AU46532" s="690"/>
    </row>
    <row r="46533" spans="46:47">
      <c r="AT46533" s="690"/>
      <c r="AU46533" s="690"/>
    </row>
    <row r="46534" spans="46:47">
      <c r="AT46534" s="690"/>
      <c r="AU46534" s="690"/>
    </row>
    <row r="46535" spans="46:47">
      <c r="AT46535" s="690"/>
      <c r="AU46535" s="690"/>
    </row>
    <row r="46536" spans="46:47">
      <c r="AT46536" s="690"/>
      <c r="AU46536" s="690"/>
    </row>
    <row r="46537" spans="46:47">
      <c r="AT46537" s="690"/>
      <c r="AU46537" s="690"/>
    </row>
    <row r="46538" spans="46:47">
      <c r="AT46538" s="690"/>
      <c r="AU46538" s="690"/>
    </row>
    <row r="46539" spans="46:47">
      <c r="AT46539" s="690"/>
      <c r="AU46539" s="690"/>
    </row>
    <row r="46540" spans="46:47">
      <c r="AT46540" s="690"/>
      <c r="AU46540" s="690"/>
    </row>
    <row r="46541" spans="46:47">
      <c r="AT46541" s="690"/>
      <c r="AU46541" s="690"/>
    </row>
    <row r="46542" spans="46:47">
      <c r="AT46542" s="690"/>
      <c r="AU46542" s="690"/>
    </row>
    <row r="46543" spans="46:47">
      <c r="AT46543" s="690"/>
      <c r="AU46543" s="690"/>
    </row>
    <row r="46544" spans="46:47">
      <c r="AT46544" s="690"/>
      <c r="AU46544" s="690"/>
    </row>
    <row r="46545" spans="46:47">
      <c r="AT46545" s="690"/>
      <c r="AU46545" s="690"/>
    </row>
    <row r="46546" spans="46:47">
      <c r="AT46546" s="690"/>
      <c r="AU46546" s="690"/>
    </row>
    <row r="46547" spans="46:47">
      <c r="AT46547" s="690"/>
      <c r="AU46547" s="690"/>
    </row>
    <row r="46548" spans="46:47">
      <c r="AT46548" s="690"/>
      <c r="AU46548" s="690"/>
    </row>
    <row r="46549" spans="46:47">
      <c r="AT46549" s="690"/>
      <c r="AU46549" s="690"/>
    </row>
    <row r="46550" spans="46:47">
      <c r="AT46550" s="690"/>
      <c r="AU46550" s="690"/>
    </row>
    <row r="46551" spans="46:47">
      <c r="AT46551" s="690"/>
      <c r="AU46551" s="690"/>
    </row>
    <row r="46552" spans="46:47">
      <c r="AT46552" s="690"/>
      <c r="AU46552" s="690"/>
    </row>
    <row r="46553" spans="46:47">
      <c r="AT46553" s="690"/>
      <c r="AU46553" s="690"/>
    </row>
    <row r="46554" spans="46:47">
      <c r="AT46554" s="690"/>
      <c r="AU46554" s="690"/>
    </row>
    <row r="46555" spans="46:47">
      <c r="AT46555" s="690"/>
      <c r="AU46555" s="690"/>
    </row>
    <row r="46556" spans="46:47">
      <c r="AT46556" s="690"/>
      <c r="AU46556" s="690"/>
    </row>
    <row r="46557" spans="46:47">
      <c r="AT46557" s="690"/>
      <c r="AU46557" s="690"/>
    </row>
    <row r="46558" spans="46:47">
      <c r="AT46558" s="690"/>
      <c r="AU46558" s="690"/>
    </row>
    <row r="46559" spans="46:47">
      <c r="AT46559" s="690"/>
      <c r="AU46559" s="690"/>
    </row>
    <row r="46560" spans="46:47">
      <c r="AT46560" s="690"/>
      <c r="AU46560" s="690"/>
    </row>
    <row r="46561" spans="46:47">
      <c r="AT46561" s="690"/>
      <c r="AU46561" s="690"/>
    </row>
    <row r="46562" spans="46:47">
      <c r="AT46562" s="690"/>
      <c r="AU46562" s="690"/>
    </row>
    <row r="46563" spans="46:47">
      <c r="AT46563" s="690"/>
      <c r="AU46563" s="690"/>
    </row>
    <row r="46564" spans="46:47">
      <c r="AT46564" s="690"/>
      <c r="AU46564" s="690"/>
    </row>
    <row r="46565" spans="46:47">
      <c r="AT46565" s="690"/>
      <c r="AU46565" s="690"/>
    </row>
    <row r="46566" spans="46:47">
      <c r="AT46566" s="690"/>
      <c r="AU46566" s="690"/>
    </row>
    <row r="46567" spans="46:47">
      <c r="AT46567" s="690"/>
      <c r="AU46567" s="690"/>
    </row>
    <row r="46568" spans="46:47">
      <c r="AT46568" s="690"/>
      <c r="AU46568" s="690"/>
    </row>
    <row r="46569" spans="46:47">
      <c r="AT46569" s="690"/>
      <c r="AU46569" s="690"/>
    </row>
    <row r="46570" spans="46:47">
      <c r="AT46570" s="690"/>
      <c r="AU46570" s="690"/>
    </row>
    <row r="46571" spans="46:47">
      <c r="AT46571" s="690"/>
      <c r="AU46571" s="690"/>
    </row>
    <row r="46572" spans="46:47">
      <c r="AT46572" s="690"/>
      <c r="AU46572" s="690"/>
    </row>
    <row r="46573" spans="46:47">
      <c r="AT46573" s="690"/>
      <c r="AU46573" s="690"/>
    </row>
    <row r="46574" spans="46:47">
      <c r="AT46574" s="690"/>
      <c r="AU46574" s="690"/>
    </row>
    <row r="46575" spans="46:47">
      <c r="AT46575" s="690"/>
      <c r="AU46575" s="690"/>
    </row>
    <row r="46576" spans="46:47">
      <c r="AT46576" s="690"/>
      <c r="AU46576" s="690"/>
    </row>
    <row r="46577" spans="46:47">
      <c r="AT46577" s="690"/>
      <c r="AU46577" s="690"/>
    </row>
    <row r="46578" spans="46:47">
      <c r="AT46578" s="690"/>
      <c r="AU46578" s="690"/>
    </row>
    <row r="46579" spans="46:47">
      <c r="AT46579" s="690"/>
      <c r="AU46579" s="690"/>
    </row>
    <row r="46580" spans="46:47">
      <c r="AT46580" s="690"/>
      <c r="AU46580" s="690"/>
    </row>
    <row r="46581" spans="46:47">
      <c r="AT46581" s="690"/>
      <c r="AU46581" s="690"/>
    </row>
    <row r="46582" spans="46:47">
      <c r="AT46582" s="690"/>
      <c r="AU46582" s="690"/>
    </row>
    <row r="46583" spans="46:47">
      <c r="AT46583" s="690"/>
      <c r="AU46583" s="690"/>
    </row>
    <row r="46584" spans="46:47">
      <c r="AT46584" s="690"/>
      <c r="AU46584" s="690"/>
    </row>
    <row r="46585" spans="46:47">
      <c r="AT46585" s="690"/>
      <c r="AU46585" s="690"/>
    </row>
    <row r="46586" spans="46:47">
      <c r="AT46586" s="690"/>
      <c r="AU46586" s="690"/>
    </row>
    <row r="46587" spans="46:47">
      <c r="AT46587" s="690"/>
      <c r="AU46587" s="690"/>
    </row>
    <row r="46588" spans="46:47">
      <c r="AT46588" s="690"/>
      <c r="AU46588" s="690"/>
    </row>
    <row r="46589" spans="46:47">
      <c r="AT46589" s="690"/>
      <c r="AU46589" s="690"/>
    </row>
    <row r="46590" spans="46:47">
      <c r="AT46590" s="690"/>
      <c r="AU46590" s="690"/>
    </row>
    <row r="46591" spans="46:47">
      <c r="AT46591" s="690"/>
      <c r="AU46591" s="690"/>
    </row>
    <row r="46592" spans="46:47">
      <c r="AT46592" s="690"/>
      <c r="AU46592" s="690"/>
    </row>
    <row r="46593" spans="46:47">
      <c r="AT46593" s="690"/>
      <c r="AU46593" s="690"/>
    </row>
    <row r="46594" spans="46:47">
      <c r="AT46594" s="690"/>
      <c r="AU46594" s="690"/>
    </row>
    <row r="46595" spans="46:47">
      <c r="AT46595" s="690"/>
      <c r="AU46595" s="690"/>
    </row>
    <row r="46596" spans="46:47">
      <c r="AT46596" s="690"/>
      <c r="AU46596" s="690"/>
    </row>
    <row r="46597" spans="46:47">
      <c r="AT46597" s="690"/>
      <c r="AU46597" s="690"/>
    </row>
    <row r="46598" spans="46:47">
      <c r="AT46598" s="690"/>
      <c r="AU46598" s="690"/>
    </row>
    <row r="46599" spans="46:47">
      <c r="AT46599" s="690"/>
      <c r="AU46599" s="690"/>
    </row>
    <row r="46600" spans="46:47">
      <c r="AT46600" s="690"/>
      <c r="AU46600" s="690"/>
    </row>
    <row r="46601" spans="46:47">
      <c r="AT46601" s="690"/>
      <c r="AU46601" s="690"/>
    </row>
    <row r="46602" spans="46:47">
      <c r="AT46602" s="690"/>
      <c r="AU46602" s="690"/>
    </row>
    <row r="46603" spans="46:47">
      <c r="AT46603" s="690"/>
      <c r="AU46603" s="690"/>
    </row>
    <row r="46604" spans="46:47">
      <c r="AT46604" s="690"/>
      <c r="AU46604" s="690"/>
    </row>
    <row r="46605" spans="46:47">
      <c r="AT46605" s="690"/>
      <c r="AU46605" s="690"/>
    </row>
    <row r="46606" spans="46:47">
      <c r="AT46606" s="690"/>
      <c r="AU46606" s="690"/>
    </row>
    <row r="46607" spans="46:47">
      <c r="AT46607" s="690"/>
      <c r="AU46607" s="690"/>
    </row>
    <row r="46608" spans="46:47">
      <c r="AT46608" s="690"/>
      <c r="AU46608" s="690"/>
    </row>
    <row r="46609" spans="46:47">
      <c r="AT46609" s="690"/>
      <c r="AU46609" s="690"/>
    </row>
    <row r="46610" spans="46:47">
      <c r="AT46610" s="690"/>
      <c r="AU46610" s="690"/>
    </row>
    <row r="46611" spans="46:47">
      <c r="AT46611" s="690"/>
      <c r="AU46611" s="690"/>
    </row>
    <row r="46612" spans="46:47">
      <c r="AT46612" s="690"/>
      <c r="AU46612" s="690"/>
    </row>
    <row r="46613" spans="46:47">
      <c r="AT46613" s="690"/>
      <c r="AU46613" s="690"/>
    </row>
    <row r="46614" spans="46:47">
      <c r="AT46614" s="690"/>
      <c r="AU46614" s="690"/>
    </row>
    <row r="46615" spans="46:47">
      <c r="AT46615" s="690"/>
      <c r="AU46615" s="690"/>
    </row>
    <row r="46616" spans="46:47">
      <c r="AT46616" s="690"/>
      <c r="AU46616" s="690"/>
    </row>
    <row r="46617" spans="46:47">
      <c r="AT46617" s="690"/>
      <c r="AU46617" s="690"/>
    </row>
    <row r="46618" spans="46:47">
      <c r="AT46618" s="690"/>
      <c r="AU46618" s="690"/>
    </row>
    <row r="46619" spans="46:47">
      <c r="AT46619" s="690"/>
      <c r="AU46619" s="690"/>
    </row>
    <row r="46620" spans="46:47">
      <c r="AT46620" s="690"/>
      <c r="AU46620" s="690"/>
    </row>
    <row r="46621" spans="46:47">
      <c r="AT46621" s="690"/>
      <c r="AU46621" s="690"/>
    </row>
    <row r="46622" spans="46:47">
      <c r="AT46622" s="690"/>
      <c r="AU46622" s="690"/>
    </row>
    <row r="46623" spans="46:47">
      <c r="AT46623" s="690"/>
      <c r="AU46623" s="690"/>
    </row>
    <row r="46624" spans="46:47">
      <c r="AT46624" s="690"/>
      <c r="AU46624" s="690"/>
    </row>
    <row r="46625" spans="46:47">
      <c r="AT46625" s="690"/>
      <c r="AU46625" s="690"/>
    </row>
    <row r="46626" spans="46:47">
      <c r="AT46626" s="690"/>
      <c r="AU46626" s="690"/>
    </row>
    <row r="46627" spans="46:47">
      <c r="AT46627" s="690"/>
      <c r="AU46627" s="690"/>
    </row>
    <row r="46628" spans="46:47">
      <c r="AT46628" s="690"/>
      <c r="AU46628" s="690"/>
    </row>
    <row r="46629" spans="46:47">
      <c r="AT46629" s="690"/>
      <c r="AU46629" s="690"/>
    </row>
    <row r="46630" spans="46:47">
      <c r="AT46630" s="690"/>
      <c r="AU46630" s="690"/>
    </row>
    <row r="46631" spans="46:47">
      <c r="AT46631" s="690"/>
      <c r="AU46631" s="690"/>
    </row>
    <row r="46632" spans="46:47">
      <c r="AT46632" s="690"/>
      <c r="AU46632" s="690"/>
    </row>
    <row r="46633" spans="46:47">
      <c r="AT46633" s="690"/>
      <c r="AU46633" s="690"/>
    </row>
    <row r="46634" spans="46:47">
      <c r="AT46634" s="690"/>
      <c r="AU46634" s="690"/>
    </row>
    <row r="46635" spans="46:47">
      <c r="AT46635" s="690"/>
      <c r="AU46635" s="690"/>
    </row>
    <row r="46636" spans="46:47">
      <c r="AT46636" s="690"/>
      <c r="AU46636" s="690"/>
    </row>
    <row r="46637" spans="46:47">
      <c r="AT46637" s="690"/>
      <c r="AU46637" s="690"/>
    </row>
    <row r="46638" spans="46:47">
      <c r="AT46638" s="690"/>
      <c r="AU46638" s="690"/>
    </row>
    <row r="46639" spans="46:47">
      <c r="AT46639" s="690"/>
      <c r="AU46639" s="690"/>
    </row>
    <row r="46640" spans="46:47">
      <c r="AT46640" s="690"/>
      <c r="AU46640" s="690"/>
    </row>
    <row r="46641" spans="46:47">
      <c r="AT46641" s="690"/>
      <c r="AU46641" s="690"/>
    </row>
    <row r="46642" spans="46:47">
      <c r="AT46642" s="690"/>
      <c r="AU46642" s="690"/>
    </row>
    <row r="46643" spans="46:47">
      <c r="AT46643" s="690"/>
      <c r="AU46643" s="690"/>
    </row>
    <row r="46644" spans="46:47">
      <c r="AT46644" s="690"/>
      <c r="AU46644" s="690"/>
    </row>
    <row r="46645" spans="46:47">
      <c r="AT46645" s="690"/>
      <c r="AU46645" s="690"/>
    </row>
    <row r="46646" spans="46:47">
      <c r="AT46646" s="690"/>
      <c r="AU46646" s="690"/>
    </row>
    <row r="46647" spans="46:47">
      <c r="AT46647" s="690"/>
      <c r="AU46647" s="690"/>
    </row>
    <row r="46648" spans="46:47">
      <c r="AT46648" s="690"/>
      <c r="AU46648" s="690"/>
    </row>
    <row r="46649" spans="46:47">
      <c r="AT46649" s="690"/>
      <c r="AU46649" s="690"/>
    </row>
    <row r="46650" spans="46:47">
      <c r="AT46650" s="690"/>
      <c r="AU46650" s="690"/>
    </row>
    <row r="46651" spans="46:47">
      <c r="AT46651" s="690"/>
      <c r="AU46651" s="690"/>
    </row>
    <row r="46652" spans="46:47">
      <c r="AT46652" s="690"/>
      <c r="AU46652" s="690"/>
    </row>
    <row r="46653" spans="46:47">
      <c r="AT46653" s="690"/>
      <c r="AU46653" s="690"/>
    </row>
    <row r="46654" spans="46:47">
      <c r="AT46654" s="690"/>
      <c r="AU46654" s="690"/>
    </row>
    <row r="46655" spans="46:47">
      <c r="AT46655" s="690"/>
      <c r="AU46655" s="690"/>
    </row>
    <row r="46656" spans="46:47">
      <c r="AT46656" s="690"/>
      <c r="AU46656" s="690"/>
    </row>
    <row r="46657" spans="46:47">
      <c r="AT46657" s="690"/>
      <c r="AU46657" s="690"/>
    </row>
    <row r="46658" spans="46:47">
      <c r="AT46658" s="690"/>
      <c r="AU46658" s="690"/>
    </row>
    <row r="46659" spans="46:47">
      <c r="AT46659" s="690"/>
      <c r="AU46659" s="690"/>
    </row>
    <row r="46660" spans="46:47">
      <c r="AT46660" s="690"/>
      <c r="AU46660" s="690"/>
    </row>
    <row r="46661" spans="46:47">
      <c r="AT46661" s="690"/>
      <c r="AU46661" s="690"/>
    </row>
    <row r="46662" spans="46:47">
      <c r="AT46662" s="690"/>
      <c r="AU46662" s="690"/>
    </row>
    <row r="46663" spans="46:47">
      <c r="AT46663" s="690"/>
      <c r="AU46663" s="690"/>
    </row>
    <row r="46664" spans="46:47">
      <c r="AT46664" s="690"/>
      <c r="AU46664" s="690"/>
    </row>
    <row r="46665" spans="46:47">
      <c r="AT46665" s="690"/>
      <c r="AU46665" s="690"/>
    </row>
    <row r="46666" spans="46:47">
      <c r="AT46666" s="690"/>
      <c r="AU46666" s="690"/>
    </row>
    <row r="46667" spans="46:47">
      <c r="AT46667" s="690"/>
      <c r="AU46667" s="690"/>
    </row>
    <row r="46668" spans="46:47">
      <c r="AT46668" s="690"/>
      <c r="AU46668" s="690"/>
    </row>
    <row r="46669" spans="46:47">
      <c r="AT46669" s="690"/>
      <c r="AU46669" s="690"/>
    </row>
    <row r="46670" spans="46:47">
      <c r="AT46670" s="690"/>
      <c r="AU46670" s="690"/>
    </row>
    <row r="46671" spans="46:47">
      <c r="AT46671" s="690"/>
      <c r="AU46671" s="690"/>
    </row>
    <row r="46672" spans="46:47">
      <c r="AT46672" s="690"/>
      <c r="AU46672" s="690"/>
    </row>
    <row r="46673" spans="46:47">
      <c r="AT46673" s="690"/>
      <c r="AU46673" s="690"/>
    </row>
    <row r="46674" spans="46:47">
      <c r="AT46674" s="690"/>
      <c r="AU46674" s="690"/>
    </row>
    <row r="46675" spans="46:47">
      <c r="AT46675" s="690"/>
      <c r="AU46675" s="690"/>
    </row>
    <row r="46676" spans="46:47">
      <c r="AT46676" s="690"/>
      <c r="AU46676" s="690"/>
    </row>
    <row r="46677" spans="46:47">
      <c r="AT46677" s="690"/>
      <c r="AU46677" s="690"/>
    </row>
    <row r="46678" spans="46:47">
      <c r="AT46678" s="690"/>
      <c r="AU46678" s="690"/>
    </row>
    <row r="46679" spans="46:47">
      <c r="AT46679" s="690"/>
      <c r="AU46679" s="690"/>
    </row>
    <row r="46680" spans="46:47">
      <c r="AT46680" s="690"/>
      <c r="AU46680" s="690"/>
    </row>
    <row r="46681" spans="46:47">
      <c r="AT46681" s="690"/>
      <c r="AU46681" s="690"/>
    </row>
    <row r="46682" spans="46:47">
      <c r="AT46682" s="690"/>
      <c r="AU46682" s="690"/>
    </row>
    <row r="46683" spans="46:47">
      <c r="AT46683" s="690"/>
      <c r="AU46683" s="690"/>
    </row>
    <row r="46684" spans="46:47">
      <c r="AT46684" s="690"/>
      <c r="AU46684" s="690"/>
    </row>
    <row r="46685" spans="46:47">
      <c r="AT46685" s="690"/>
      <c r="AU46685" s="690"/>
    </row>
    <row r="46686" spans="46:47">
      <c r="AT46686" s="690"/>
      <c r="AU46686" s="690"/>
    </row>
    <row r="46687" spans="46:47">
      <c r="AT46687" s="690"/>
      <c r="AU46687" s="690"/>
    </row>
    <row r="46688" spans="46:47">
      <c r="AT46688" s="690"/>
      <c r="AU46688" s="690"/>
    </row>
    <row r="46689" spans="46:47">
      <c r="AT46689" s="690"/>
      <c r="AU46689" s="690"/>
    </row>
    <row r="46690" spans="46:47">
      <c r="AT46690" s="690"/>
      <c r="AU46690" s="690"/>
    </row>
    <row r="46691" spans="46:47">
      <c r="AT46691" s="690"/>
      <c r="AU46691" s="690"/>
    </row>
    <row r="46692" spans="46:47">
      <c r="AT46692" s="690"/>
      <c r="AU46692" s="690"/>
    </row>
    <row r="46693" spans="46:47">
      <c r="AT46693" s="690"/>
      <c r="AU46693" s="690"/>
    </row>
    <row r="46694" spans="46:47">
      <c r="AT46694" s="690"/>
      <c r="AU46694" s="690"/>
    </row>
    <row r="46695" spans="46:47">
      <c r="AT46695" s="690"/>
      <c r="AU46695" s="690"/>
    </row>
    <row r="46696" spans="46:47">
      <c r="AT46696" s="690"/>
      <c r="AU46696" s="690"/>
    </row>
    <row r="46697" spans="46:47">
      <c r="AT46697" s="690"/>
      <c r="AU46697" s="690"/>
    </row>
    <row r="46698" spans="46:47">
      <c r="AT46698" s="690"/>
      <c r="AU46698" s="690"/>
    </row>
    <row r="46699" spans="46:47">
      <c r="AT46699" s="690"/>
      <c r="AU46699" s="690"/>
    </row>
    <row r="46700" spans="46:47">
      <c r="AT46700" s="690"/>
      <c r="AU46700" s="690"/>
    </row>
    <row r="46701" spans="46:47">
      <c r="AT46701" s="690"/>
      <c r="AU46701" s="690"/>
    </row>
    <row r="46702" spans="46:47">
      <c r="AT46702" s="690"/>
      <c r="AU46702" s="690"/>
    </row>
    <row r="46703" spans="46:47">
      <c r="AT46703" s="690"/>
      <c r="AU46703" s="690"/>
    </row>
    <row r="46704" spans="46:47">
      <c r="AT46704" s="690"/>
      <c r="AU46704" s="690"/>
    </row>
    <row r="46705" spans="46:47">
      <c r="AT46705" s="690"/>
      <c r="AU46705" s="690"/>
    </row>
    <row r="46706" spans="46:47">
      <c r="AT46706" s="690"/>
      <c r="AU46706" s="690"/>
    </row>
    <row r="46707" spans="46:47">
      <c r="AT46707" s="690"/>
      <c r="AU46707" s="690"/>
    </row>
    <row r="46708" spans="46:47">
      <c r="AT46708" s="690"/>
      <c r="AU46708" s="690"/>
    </row>
    <row r="46709" spans="46:47">
      <c r="AT46709" s="690"/>
      <c r="AU46709" s="690"/>
    </row>
    <row r="46710" spans="46:47">
      <c r="AT46710" s="690"/>
      <c r="AU46710" s="690"/>
    </row>
    <row r="46711" spans="46:47">
      <c r="AT46711" s="690"/>
      <c r="AU46711" s="690"/>
    </row>
    <row r="46712" spans="46:47">
      <c r="AT46712" s="690"/>
      <c r="AU46712" s="690"/>
    </row>
    <row r="46713" spans="46:47">
      <c r="AT46713" s="690"/>
      <c r="AU46713" s="690"/>
    </row>
    <row r="46714" spans="46:47">
      <c r="AT46714" s="690"/>
      <c r="AU46714" s="690"/>
    </row>
    <row r="46715" spans="46:47">
      <c r="AT46715" s="690"/>
      <c r="AU46715" s="690"/>
    </row>
    <row r="46716" spans="46:47">
      <c r="AT46716" s="690"/>
      <c r="AU46716" s="690"/>
    </row>
    <row r="46717" spans="46:47">
      <c r="AT46717" s="690"/>
      <c r="AU46717" s="690"/>
    </row>
    <row r="46718" spans="46:47">
      <c r="AT46718" s="690"/>
      <c r="AU46718" s="690"/>
    </row>
    <row r="46719" spans="46:47">
      <c r="AT46719" s="690"/>
      <c r="AU46719" s="690"/>
    </row>
    <row r="46720" spans="46:47">
      <c r="AT46720" s="690"/>
      <c r="AU46720" s="690"/>
    </row>
    <row r="46721" spans="46:47">
      <c r="AT46721" s="690"/>
      <c r="AU46721" s="690"/>
    </row>
    <row r="46722" spans="46:47">
      <c r="AT46722" s="690"/>
      <c r="AU46722" s="690"/>
    </row>
    <row r="46723" spans="46:47">
      <c r="AT46723" s="690"/>
      <c r="AU46723" s="690"/>
    </row>
    <row r="46724" spans="46:47">
      <c r="AT46724" s="690"/>
      <c r="AU46724" s="690"/>
    </row>
    <row r="46725" spans="46:47">
      <c r="AT46725" s="690"/>
      <c r="AU46725" s="690"/>
    </row>
    <row r="46726" spans="46:47">
      <c r="AT46726" s="690"/>
      <c r="AU46726" s="690"/>
    </row>
    <row r="46727" spans="46:47">
      <c r="AT46727" s="690"/>
      <c r="AU46727" s="690"/>
    </row>
    <row r="46728" spans="46:47">
      <c r="AT46728" s="690"/>
      <c r="AU46728" s="690"/>
    </row>
    <row r="46729" spans="46:47">
      <c r="AT46729" s="690"/>
      <c r="AU46729" s="690"/>
    </row>
    <row r="46730" spans="46:47">
      <c r="AT46730" s="690"/>
      <c r="AU46730" s="690"/>
    </row>
    <row r="46731" spans="46:47">
      <c r="AT46731" s="690"/>
      <c r="AU46731" s="690"/>
    </row>
    <row r="46732" spans="46:47">
      <c r="AT46732" s="690"/>
      <c r="AU46732" s="690"/>
    </row>
    <row r="46733" spans="46:47">
      <c r="AT46733" s="690"/>
      <c r="AU46733" s="690"/>
    </row>
    <row r="46734" spans="46:47">
      <c r="AT46734" s="690"/>
      <c r="AU46734" s="690"/>
    </row>
    <row r="46735" spans="46:47">
      <c r="AT46735" s="690"/>
      <c r="AU46735" s="690"/>
    </row>
    <row r="46736" spans="46:47">
      <c r="AT46736" s="690"/>
      <c r="AU46736" s="690"/>
    </row>
    <row r="46737" spans="46:47">
      <c r="AT46737" s="690"/>
      <c r="AU46737" s="690"/>
    </row>
    <row r="46738" spans="46:47">
      <c r="AT46738" s="690"/>
      <c r="AU46738" s="690"/>
    </row>
    <row r="46739" spans="46:47">
      <c r="AT46739" s="690"/>
      <c r="AU46739" s="690"/>
    </row>
    <row r="46740" spans="46:47">
      <c r="AT46740" s="690"/>
      <c r="AU46740" s="690"/>
    </row>
    <row r="46741" spans="46:47">
      <c r="AT46741" s="690"/>
      <c r="AU46741" s="690"/>
    </row>
    <row r="46742" spans="46:47">
      <c r="AT46742" s="690"/>
      <c r="AU46742" s="690"/>
    </row>
    <row r="46743" spans="46:47">
      <c r="AT46743" s="690"/>
      <c r="AU46743" s="690"/>
    </row>
    <row r="46744" spans="46:47">
      <c r="AT46744" s="690"/>
      <c r="AU46744" s="690"/>
    </row>
    <row r="46745" spans="46:47">
      <c r="AT46745" s="690"/>
      <c r="AU46745" s="690"/>
    </row>
    <row r="46746" spans="46:47">
      <c r="AT46746" s="690"/>
      <c r="AU46746" s="690"/>
    </row>
    <row r="46747" spans="46:47">
      <c r="AT46747" s="690"/>
      <c r="AU46747" s="690"/>
    </row>
    <row r="46748" spans="46:47">
      <c r="AT46748" s="690"/>
      <c r="AU46748" s="690"/>
    </row>
    <row r="46749" spans="46:47">
      <c r="AT46749" s="690"/>
      <c r="AU46749" s="690"/>
    </row>
    <row r="46750" spans="46:47">
      <c r="AT46750" s="690"/>
      <c r="AU46750" s="690"/>
    </row>
    <row r="46751" spans="46:47">
      <c r="AT46751" s="690"/>
      <c r="AU46751" s="690"/>
    </row>
    <row r="46752" spans="46:47">
      <c r="AT46752" s="690"/>
      <c r="AU46752" s="690"/>
    </row>
    <row r="46753" spans="46:47">
      <c r="AT46753" s="690"/>
      <c r="AU46753" s="690"/>
    </row>
    <row r="46754" spans="46:47">
      <c r="AT46754" s="690"/>
      <c r="AU46754" s="690"/>
    </row>
    <row r="46755" spans="46:47">
      <c r="AT46755" s="690"/>
      <c r="AU46755" s="690"/>
    </row>
    <row r="46756" spans="46:47">
      <c r="AT46756" s="690"/>
      <c r="AU46756" s="690"/>
    </row>
    <row r="46757" spans="46:47">
      <c r="AT46757" s="690"/>
      <c r="AU46757" s="690"/>
    </row>
    <row r="46758" spans="46:47">
      <c r="AT46758" s="690"/>
      <c r="AU46758" s="690"/>
    </row>
    <row r="46759" spans="46:47">
      <c r="AT46759" s="690"/>
      <c r="AU46759" s="690"/>
    </row>
    <row r="46760" spans="46:47">
      <c r="AT46760" s="690"/>
      <c r="AU46760" s="690"/>
    </row>
    <row r="46761" spans="46:47">
      <c r="AT46761" s="690"/>
      <c r="AU46761" s="690"/>
    </row>
    <row r="46762" spans="46:47">
      <c r="AT46762" s="690"/>
      <c r="AU46762" s="690"/>
    </row>
    <row r="46763" spans="46:47">
      <c r="AT46763" s="690"/>
      <c r="AU46763" s="690"/>
    </row>
    <row r="46764" spans="46:47">
      <c r="AT46764" s="690"/>
      <c r="AU46764" s="690"/>
    </row>
    <row r="46765" spans="46:47">
      <c r="AT46765" s="690"/>
      <c r="AU46765" s="690"/>
    </row>
    <row r="46766" spans="46:47">
      <c r="AT46766" s="690"/>
      <c r="AU46766" s="690"/>
    </row>
    <row r="46767" spans="46:47">
      <c r="AT46767" s="690"/>
      <c r="AU46767" s="690"/>
    </row>
    <row r="46768" spans="46:47">
      <c r="AT46768" s="690"/>
      <c r="AU46768" s="690"/>
    </row>
    <row r="46769" spans="46:47">
      <c r="AT46769" s="690"/>
      <c r="AU46769" s="690"/>
    </row>
    <row r="46770" spans="46:47">
      <c r="AT46770" s="690"/>
      <c r="AU46770" s="690"/>
    </row>
    <row r="46771" spans="46:47">
      <c r="AT46771" s="690"/>
      <c r="AU46771" s="690"/>
    </row>
    <row r="46772" spans="46:47">
      <c r="AT46772" s="690"/>
      <c r="AU46772" s="690"/>
    </row>
    <row r="46773" spans="46:47">
      <c r="AT46773" s="690"/>
      <c r="AU46773" s="690"/>
    </row>
    <row r="46774" spans="46:47">
      <c r="AT46774" s="690"/>
      <c r="AU46774" s="690"/>
    </row>
    <row r="46775" spans="46:47">
      <c r="AT46775" s="690"/>
      <c r="AU46775" s="690"/>
    </row>
    <row r="46776" spans="46:47">
      <c r="AT46776" s="690"/>
      <c r="AU46776" s="690"/>
    </row>
    <row r="46777" spans="46:47">
      <c r="AT46777" s="690"/>
      <c r="AU46777" s="690"/>
    </row>
    <row r="46778" spans="46:47">
      <c r="AT46778" s="690"/>
      <c r="AU46778" s="690"/>
    </row>
    <row r="46779" spans="46:47">
      <c r="AT46779" s="690"/>
      <c r="AU46779" s="690"/>
    </row>
    <row r="46780" spans="46:47">
      <c r="AT46780" s="690"/>
      <c r="AU46780" s="690"/>
    </row>
    <row r="46781" spans="46:47">
      <c r="AT46781" s="690"/>
      <c r="AU46781" s="690"/>
    </row>
    <row r="46782" spans="46:47">
      <c r="AT46782" s="690"/>
      <c r="AU46782" s="690"/>
    </row>
    <row r="46783" spans="46:47">
      <c r="AT46783" s="690"/>
      <c r="AU46783" s="690"/>
    </row>
    <row r="46784" spans="46:47">
      <c r="AT46784" s="690"/>
      <c r="AU46784" s="690"/>
    </row>
    <row r="46785" spans="46:47">
      <c r="AT46785" s="690"/>
      <c r="AU46785" s="690"/>
    </row>
    <row r="46786" spans="46:47">
      <c r="AT46786" s="690"/>
      <c r="AU46786" s="690"/>
    </row>
    <row r="46787" spans="46:47">
      <c r="AT46787" s="690"/>
      <c r="AU46787" s="690"/>
    </row>
    <row r="46788" spans="46:47">
      <c r="AT46788" s="690"/>
      <c r="AU46788" s="690"/>
    </row>
    <row r="46789" spans="46:47">
      <c r="AT46789" s="690"/>
      <c r="AU46789" s="690"/>
    </row>
    <row r="46790" spans="46:47">
      <c r="AT46790" s="690"/>
      <c r="AU46790" s="690"/>
    </row>
    <row r="46791" spans="46:47">
      <c r="AT46791" s="690"/>
      <c r="AU46791" s="690"/>
    </row>
    <row r="46792" spans="46:47">
      <c r="AT46792" s="690"/>
      <c r="AU46792" s="690"/>
    </row>
    <row r="46793" spans="46:47">
      <c r="AT46793" s="690"/>
      <c r="AU46793" s="690"/>
    </row>
    <row r="46794" spans="46:47">
      <c r="AT46794" s="690"/>
      <c r="AU46794" s="690"/>
    </row>
    <row r="46795" spans="46:47">
      <c r="AT46795" s="690"/>
      <c r="AU46795" s="690"/>
    </row>
    <row r="46796" spans="46:47">
      <c r="AT46796" s="690"/>
      <c r="AU46796" s="690"/>
    </row>
    <row r="46797" spans="46:47">
      <c r="AT46797" s="690"/>
      <c r="AU46797" s="690"/>
    </row>
    <row r="46798" spans="46:47">
      <c r="AT46798" s="690"/>
      <c r="AU46798" s="690"/>
    </row>
    <row r="46799" spans="46:47">
      <c r="AT46799" s="690"/>
      <c r="AU46799" s="690"/>
    </row>
    <row r="46800" spans="46:47">
      <c r="AT46800" s="690"/>
      <c r="AU46800" s="690"/>
    </row>
    <row r="46801" spans="46:47">
      <c r="AT46801" s="690"/>
      <c r="AU46801" s="690"/>
    </row>
    <row r="46802" spans="46:47">
      <c r="AT46802" s="690"/>
      <c r="AU46802" s="690"/>
    </row>
    <row r="46803" spans="46:47">
      <c r="AT46803" s="690"/>
      <c r="AU46803" s="690"/>
    </row>
    <row r="46804" spans="46:47">
      <c r="AT46804" s="690"/>
      <c r="AU46804" s="690"/>
    </row>
    <row r="46805" spans="46:47">
      <c r="AT46805" s="690"/>
      <c r="AU46805" s="690"/>
    </row>
    <row r="46806" spans="46:47">
      <c r="AT46806" s="690"/>
      <c r="AU46806" s="690"/>
    </row>
    <row r="46807" spans="46:47">
      <c r="AT46807" s="690"/>
      <c r="AU46807" s="690"/>
    </row>
    <row r="46808" spans="46:47">
      <c r="AT46808" s="690"/>
      <c r="AU46808" s="690"/>
    </row>
    <row r="46809" spans="46:47">
      <c r="AT46809" s="690"/>
      <c r="AU46809" s="690"/>
    </row>
    <row r="46810" spans="46:47">
      <c r="AT46810" s="690"/>
      <c r="AU46810" s="690"/>
    </row>
    <row r="46811" spans="46:47">
      <c r="AT46811" s="690"/>
      <c r="AU46811" s="690"/>
    </row>
    <row r="46812" spans="46:47">
      <c r="AT46812" s="690"/>
      <c r="AU46812" s="690"/>
    </row>
    <row r="46813" spans="46:47">
      <c r="AT46813" s="690"/>
      <c r="AU46813" s="690"/>
    </row>
    <row r="46814" spans="46:47">
      <c r="AT46814" s="690"/>
      <c r="AU46814" s="690"/>
    </row>
    <row r="46815" spans="46:47">
      <c r="AT46815" s="690"/>
      <c r="AU46815" s="690"/>
    </row>
    <row r="46816" spans="46:47">
      <c r="AT46816" s="690"/>
      <c r="AU46816" s="690"/>
    </row>
    <row r="46817" spans="46:47">
      <c r="AT46817" s="690"/>
      <c r="AU46817" s="690"/>
    </row>
    <row r="46818" spans="46:47">
      <c r="AT46818" s="690"/>
      <c r="AU46818" s="690"/>
    </row>
    <row r="46819" spans="46:47">
      <c r="AT46819" s="690"/>
      <c r="AU46819" s="690"/>
    </row>
    <row r="46820" spans="46:47">
      <c r="AT46820" s="690"/>
      <c r="AU46820" s="690"/>
    </row>
    <row r="46821" spans="46:47">
      <c r="AT46821" s="690"/>
      <c r="AU46821" s="690"/>
    </row>
    <row r="46822" spans="46:47">
      <c r="AT46822" s="690"/>
      <c r="AU46822" s="690"/>
    </row>
    <row r="46823" spans="46:47">
      <c r="AT46823" s="690"/>
      <c r="AU46823" s="690"/>
    </row>
    <row r="46824" spans="46:47">
      <c r="AT46824" s="690"/>
      <c r="AU46824" s="690"/>
    </row>
    <row r="46825" spans="46:47">
      <c r="AT46825" s="690"/>
      <c r="AU46825" s="690"/>
    </row>
    <row r="46826" spans="46:47">
      <c r="AT46826" s="690"/>
      <c r="AU46826" s="690"/>
    </row>
    <row r="46827" spans="46:47">
      <c r="AT46827" s="690"/>
      <c r="AU46827" s="690"/>
    </row>
    <row r="46828" spans="46:47">
      <c r="AT46828" s="690"/>
      <c r="AU46828" s="690"/>
    </row>
    <row r="46829" spans="46:47">
      <c r="AT46829" s="690"/>
      <c r="AU46829" s="690"/>
    </row>
    <row r="46830" spans="46:47">
      <c r="AT46830" s="690"/>
      <c r="AU46830" s="690"/>
    </row>
    <row r="46831" spans="46:47">
      <c r="AT46831" s="690"/>
      <c r="AU46831" s="690"/>
    </row>
    <row r="46832" spans="46:47">
      <c r="AT46832" s="690"/>
      <c r="AU46832" s="690"/>
    </row>
    <row r="46833" spans="46:47">
      <c r="AT46833" s="690"/>
      <c r="AU46833" s="690"/>
    </row>
    <row r="46834" spans="46:47">
      <c r="AT46834" s="690"/>
      <c r="AU46834" s="690"/>
    </row>
    <row r="46835" spans="46:47">
      <c r="AT46835" s="690"/>
      <c r="AU46835" s="690"/>
    </row>
    <row r="46836" spans="46:47">
      <c r="AT46836" s="690"/>
      <c r="AU46836" s="690"/>
    </row>
    <row r="46837" spans="46:47">
      <c r="AT46837" s="690"/>
      <c r="AU46837" s="690"/>
    </row>
    <row r="46838" spans="46:47">
      <c r="AT46838" s="690"/>
      <c r="AU46838" s="690"/>
    </row>
    <row r="46839" spans="46:47">
      <c r="AT46839" s="690"/>
      <c r="AU46839" s="690"/>
    </row>
    <row r="46840" spans="46:47">
      <c r="AT46840" s="690"/>
      <c r="AU46840" s="690"/>
    </row>
    <row r="46841" spans="46:47">
      <c r="AT46841" s="690"/>
      <c r="AU46841" s="690"/>
    </row>
    <row r="46842" spans="46:47">
      <c r="AT46842" s="690"/>
      <c r="AU46842" s="690"/>
    </row>
    <row r="46843" spans="46:47">
      <c r="AT46843" s="690"/>
      <c r="AU46843" s="690"/>
    </row>
    <row r="46844" spans="46:47">
      <c r="AT46844" s="690"/>
      <c r="AU46844" s="690"/>
    </row>
    <row r="46845" spans="46:47">
      <c r="AT46845" s="690"/>
      <c r="AU46845" s="690"/>
    </row>
    <row r="46846" spans="46:47">
      <c r="AT46846" s="690"/>
      <c r="AU46846" s="690"/>
    </row>
    <row r="46847" spans="46:47">
      <c r="AT46847" s="690"/>
      <c r="AU46847" s="690"/>
    </row>
    <row r="46848" spans="46:47">
      <c r="AT46848" s="690"/>
      <c r="AU46848" s="690"/>
    </row>
    <row r="46849" spans="46:47">
      <c r="AT46849" s="690"/>
      <c r="AU46849" s="690"/>
    </row>
    <row r="46850" spans="46:47">
      <c r="AT46850" s="690"/>
      <c r="AU46850" s="690"/>
    </row>
    <row r="46851" spans="46:47">
      <c r="AT46851" s="690"/>
      <c r="AU46851" s="690"/>
    </row>
    <row r="46852" spans="46:47">
      <c r="AT46852" s="690"/>
      <c r="AU46852" s="690"/>
    </row>
    <row r="46853" spans="46:47">
      <c r="AT46853" s="690"/>
      <c r="AU46853" s="690"/>
    </row>
    <row r="46854" spans="46:47">
      <c r="AT46854" s="690"/>
      <c r="AU46854" s="690"/>
    </row>
    <row r="46855" spans="46:47">
      <c r="AT46855" s="690"/>
      <c r="AU46855" s="690"/>
    </row>
    <row r="46856" spans="46:47">
      <c r="AT46856" s="690"/>
      <c r="AU46856" s="690"/>
    </row>
    <row r="46857" spans="46:47">
      <c r="AT46857" s="690"/>
      <c r="AU46857" s="690"/>
    </row>
    <row r="46858" spans="46:47">
      <c r="AT46858" s="690"/>
      <c r="AU46858" s="690"/>
    </row>
    <row r="46859" spans="46:47">
      <c r="AT46859" s="690"/>
      <c r="AU46859" s="690"/>
    </row>
    <row r="46860" spans="46:47">
      <c r="AT46860" s="690"/>
      <c r="AU46860" s="690"/>
    </row>
    <row r="46861" spans="46:47">
      <c r="AT46861" s="690"/>
      <c r="AU46861" s="690"/>
    </row>
    <row r="46862" spans="46:47">
      <c r="AT46862" s="690"/>
      <c r="AU46862" s="690"/>
    </row>
    <row r="46863" spans="46:47">
      <c r="AT46863" s="690"/>
      <c r="AU46863" s="690"/>
    </row>
    <row r="46864" spans="46:47">
      <c r="AT46864" s="690"/>
      <c r="AU46864" s="690"/>
    </row>
    <row r="46865" spans="46:47">
      <c r="AT46865" s="690"/>
      <c r="AU46865" s="690"/>
    </row>
    <row r="46866" spans="46:47">
      <c r="AT46866" s="690"/>
      <c r="AU46866" s="690"/>
    </row>
    <row r="46867" spans="46:47">
      <c r="AT46867" s="690"/>
      <c r="AU46867" s="690"/>
    </row>
    <row r="46868" spans="46:47">
      <c r="AT46868" s="690"/>
      <c r="AU46868" s="690"/>
    </row>
    <row r="46869" spans="46:47">
      <c r="AT46869" s="690"/>
      <c r="AU46869" s="690"/>
    </row>
    <row r="46870" spans="46:47">
      <c r="AT46870" s="690"/>
      <c r="AU46870" s="690"/>
    </row>
    <row r="46871" spans="46:47">
      <c r="AT46871" s="690"/>
      <c r="AU46871" s="690"/>
    </row>
    <row r="46872" spans="46:47">
      <c r="AT46872" s="690"/>
      <c r="AU46872" s="690"/>
    </row>
    <row r="46873" spans="46:47">
      <c r="AT46873" s="690"/>
      <c r="AU46873" s="690"/>
    </row>
    <row r="46874" spans="46:47">
      <c r="AT46874" s="690"/>
      <c r="AU46874" s="690"/>
    </row>
    <row r="46875" spans="46:47">
      <c r="AT46875" s="690"/>
      <c r="AU46875" s="690"/>
    </row>
    <row r="46876" spans="46:47">
      <c r="AT46876" s="690"/>
      <c r="AU46876" s="690"/>
    </row>
    <row r="46877" spans="46:47">
      <c r="AT46877" s="690"/>
      <c r="AU46877" s="690"/>
    </row>
    <row r="46878" spans="46:47">
      <c r="AT46878" s="690"/>
      <c r="AU46878" s="690"/>
    </row>
    <row r="46879" spans="46:47">
      <c r="AT46879" s="690"/>
      <c r="AU46879" s="690"/>
    </row>
    <row r="46880" spans="46:47">
      <c r="AT46880" s="690"/>
      <c r="AU46880" s="690"/>
    </row>
    <row r="46881" spans="46:47">
      <c r="AT46881" s="690"/>
      <c r="AU46881" s="690"/>
    </row>
    <row r="46882" spans="46:47">
      <c r="AT46882" s="690"/>
      <c r="AU46882" s="690"/>
    </row>
    <row r="46883" spans="46:47">
      <c r="AT46883" s="690"/>
      <c r="AU46883" s="690"/>
    </row>
    <row r="46884" spans="46:47">
      <c r="AT46884" s="690"/>
      <c r="AU46884" s="690"/>
    </row>
    <row r="46885" spans="46:47">
      <c r="AT46885" s="690"/>
      <c r="AU46885" s="690"/>
    </row>
    <row r="46886" spans="46:47">
      <c r="AT46886" s="690"/>
      <c r="AU46886" s="690"/>
    </row>
    <row r="46887" spans="46:47">
      <c r="AT46887" s="690"/>
      <c r="AU46887" s="690"/>
    </row>
    <row r="46888" spans="46:47">
      <c r="AT46888" s="690"/>
      <c r="AU46888" s="690"/>
    </row>
    <row r="46889" spans="46:47">
      <c r="AT46889" s="690"/>
      <c r="AU46889" s="690"/>
    </row>
    <row r="46890" spans="46:47">
      <c r="AT46890" s="690"/>
      <c r="AU46890" s="690"/>
    </row>
    <row r="46891" spans="46:47">
      <c r="AT46891" s="690"/>
      <c r="AU46891" s="690"/>
    </row>
    <row r="46892" spans="46:47">
      <c r="AT46892" s="690"/>
      <c r="AU46892" s="690"/>
    </row>
    <row r="46893" spans="46:47">
      <c r="AT46893" s="690"/>
      <c r="AU46893" s="690"/>
    </row>
    <row r="46894" spans="46:47">
      <c r="AT46894" s="690"/>
      <c r="AU46894" s="690"/>
    </row>
    <row r="46895" spans="46:47">
      <c r="AT46895" s="690"/>
      <c r="AU46895" s="690"/>
    </row>
    <row r="46896" spans="46:47">
      <c r="AT46896" s="690"/>
      <c r="AU46896" s="690"/>
    </row>
    <row r="46897" spans="46:47">
      <c r="AT46897" s="690"/>
      <c r="AU46897" s="690"/>
    </row>
    <row r="46898" spans="46:47">
      <c r="AT46898" s="690"/>
      <c r="AU46898" s="690"/>
    </row>
    <row r="46899" spans="46:47">
      <c r="AT46899" s="690"/>
      <c r="AU46899" s="690"/>
    </row>
    <row r="46900" spans="46:47">
      <c r="AT46900" s="690"/>
      <c r="AU46900" s="690"/>
    </row>
    <row r="46901" spans="46:47">
      <c r="AT46901" s="690"/>
      <c r="AU46901" s="690"/>
    </row>
    <row r="46902" spans="46:47">
      <c r="AT46902" s="690"/>
      <c r="AU46902" s="690"/>
    </row>
    <row r="46903" spans="46:47">
      <c r="AT46903" s="690"/>
      <c r="AU46903" s="690"/>
    </row>
    <row r="46904" spans="46:47">
      <c r="AT46904" s="690"/>
      <c r="AU46904" s="690"/>
    </row>
    <row r="46905" spans="46:47">
      <c r="AT46905" s="690"/>
      <c r="AU46905" s="690"/>
    </row>
    <row r="46906" spans="46:47">
      <c r="AT46906" s="690"/>
      <c r="AU46906" s="690"/>
    </row>
    <row r="46907" spans="46:47">
      <c r="AT46907" s="690"/>
      <c r="AU46907" s="690"/>
    </row>
    <row r="46908" spans="46:47">
      <c r="AT46908" s="690"/>
      <c r="AU46908" s="690"/>
    </row>
    <row r="46909" spans="46:47">
      <c r="AT46909" s="690"/>
      <c r="AU46909" s="690"/>
    </row>
    <row r="46910" spans="46:47">
      <c r="AT46910" s="690"/>
      <c r="AU46910" s="690"/>
    </row>
    <row r="46911" spans="46:47">
      <c r="AT46911" s="690"/>
      <c r="AU46911" s="690"/>
    </row>
    <row r="46912" spans="46:47">
      <c r="AT46912" s="690"/>
      <c r="AU46912" s="690"/>
    </row>
    <row r="46913" spans="46:47">
      <c r="AT46913" s="690"/>
      <c r="AU46913" s="690"/>
    </row>
    <row r="46914" spans="46:47">
      <c r="AT46914" s="690"/>
      <c r="AU46914" s="690"/>
    </row>
    <row r="46915" spans="46:47">
      <c r="AT46915" s="690"/>
      <c r="AU46915" s="690"/>
    </row>
    <row r="46916" spans="46:47">
      <c r="AT46916" s="690"/>
      <c r="AU46916" s="690"/>
    </row>
    <row r="46917" spans="46:47">
      <c r="AT46917" s="690"/>
      <c r="AU46917" s="690"/>
    </row>
    <row r="46918" spans="46:47">
      <c r="AT46918" s="690"/>
      <c r="AU46918" s="690"/>
    </row>
    <row r="46919" spans="46:47">
      <c r="AT46919" s="690"/>
      <c r="AU46919" s="690"/>
    </row>
    <row r="46920" spans="46:47">
      <c r="AT46920" s="690"/>
      <c r="AU46920" s="690"/>
    </row>
    <row r="46921" spans="46:47">
      <c r="AT46921" s="690"/>
      <c r="AU46921" s="690"/>
    </row>
    <row r="46922" spans="46:47">
      <c r="AT46922" s="690"/>
      <c r="AU46922" s="690"/>
    </row>
    <row r="46923" spans="46:47">
      <c r="AT46923" s="690"/>
      <c r="AU46923" s="690"/>
    </row>
    <row r="46924" spans="46:47">
      <c r="AT46924" s="690"/>
      <c r="AU46924" s="690"/>
    </row>
    <row r="46925" spans="46:47">
      <c r="AT46925" s="690"/>
      <c r="AU46925" s="690"/>
    </row>
    <row r="46926" spans="46:47">
      <c r="AT46926" s="690"/>
      <c r="AU46926" s="690"/>
    </row>
    <row r="46927" spans="46:47">
      <c r="AT46927" s="690"/>
      <c r="AU46927" s="690"/>
    </row>
    <row r="46928" spans="46:47">
      <c r="AT46928" s="690"/>
      <c r="AU46928" s="690"/>
    </row>
    <row r="46929" spans="46:47">
      <c r="AT46929" s="690"/>
      <c r="AU46929" s="690"/>
    </row>
    <row r="46930" spans="46:47">
      <c r="AT46930" s="690"/>
      <c r="AU46930" s="690"/>
    </row>
    <row r="46931" spans="46:47">
      <c r="AT46931" s="690"/>
      <c r="AU46931" s="690"/>
    </row>
    <row r="46932" spans="46:47">
      <c r="AT46932" s="690"/>
      <c r="AU46932" s="690"/>
    </row>
    <row r="46933" spans="46:47">
      <c r="AT46933" s="690"/>
      <c r="AU46933" s="690"/>
    </row>
    <row r="46934" spans="46:47">
      <c r="AT46934" s="690"/>
      <c r="AU46934" s="690"/>
    </row>
    <row r="46935" spans="46:47">
      <c r="AT46935" s="690"/>
      <c r="AU46935" s="690"/>
    </row>
    <row r="46936" spans="46:47">
      <c r="AT46936" s="690"/>
      <c r="AU46936" s="690"/>
    </row>
    <row r="46937" spans="46:47">
      <c r="AT46937" s="690"/>
      <c r="AU46937" s="690"/>
    </row>
    <row r="46938" spans="46:47">
      <c r="AT46938" s="690"/>
      <c r="AU46938" s="690"/>
    </row>
    <row r="46939" spans="46:47">
      <c r="AT46939" s="690"/>
      <c r="AU46939" s="690"/>
    </row>
    <row r="46940" spans="46:47">
      <c r="AT46940" s="690"/>
      <c r="AU46940" s="690"/>
    </row>
    <row r="46941" spans="46:47">
      <c r="AT46941" s="690"/>
      <c r="AU46941" s="690"/>
    </row>
    <row r="46942" spans="46:47">
      <c r="AT46942" s="690"/>
      <c r="AU46942" s="690"/>
    </row>
    <row r="46943" spans="46:47">
      <c r="AT46943" s="690"/>
      <c r="AU46943" s="690"/>
    </row>
    <row r="46944" spans="46:47">
      <c r="AT46944" s="690"/>
      <c r="AU46944" s="690"/>
    </row>
    <row r="46945" spans="46:47">
      <c r="AT46945" s="690"/>
      <c r="AU46945" s="690"/>
    </row>
    <row r="46946" spans="46:47">
      <c r="AT46946" s="690"/>
      <c r="AU46946" s="690"/>
    </row>
    <row r="46947" spans="46:47">
      <c r="AT46947" s="690"/>
      <c r="AU46947" s="690"/>
    </row>
    <row r="46948" spans="46:47">
      <c r="AT46948" s="690"/>
      <c r="AU46948" s="690"/>
    </row>
    <row r="46949" spans="46:47">
      <c r="AT46949" s="690"/>
      <c r="AU46949" s="690"/>
    </row>
    <row r="46950" spans="46:47">
      <c r="AT46950" s="690"/>
      <c r="AU46950" s="690"/>
    </row>
    <row r="46951" spans="46:47">
      <c r="AT46951" s="690"/>
      <c r="AU46951" s="690"/>
    </row>
    <row r="46952" spans="46:47">
      <c r="AT46952" s="690"/>
      <c r="AU46952" s="690"/>
    </row>
    <row r="46953" spans="46:47">
      <c r="AT46953" s="690"/>
      <c r="AU46953" s="690"/>
    </row>
    <row r="46954" spans="46:47">
      <c r="AT46954" s="690"/>
      <c r="AU46954" s="690"/>
    </row>
    <row r="46955" spans="46:47">
      <c r="AT46955" s="690"/>
      <c r="AU46955" s="690"/>
    </row>
    <row r="46956" spans="46:47">
      <c r="AT46956" s="690"/>
      <c r="AU46956" s="690"/>
    </row>
    <row r="46957" spans="46:47">
      <c r="AT46957" s="690"/>
      <c r="AU46957" s="690"/>
    </row>
    <row r="46958" spans="46:47">
      <c r="AT46958" s="690"/>
      <c r="AU46958" s="690"/>
    </row>
    <row r="46959" spans="46:47">
      <c r="AT46959" s="690"/>
      <c r="AU46959" s="690"/>
    </row>
    <row r="46960" spans="46:47">
      <c r="AT46960" s="690"/>
      <c r="AU46960" s="690"/>
    </row>
    <row r="46961" spans="46:47">
      <c r="AT46961" s="690"/>
      <c r="AU46961" s="690"/>
    </row>
    <row r="46962" spans="46:47">
      <c r="AT46962" s="690"/>
      <c r="AU46962" s="690"/>
    </row>
    <row r="46963" spans="46:47">
      <c r="AT46963" s="690"/>
      <c r="AU46963" s="690"/>
    </row>
    <row r="46964" spans="46:47">
      <c r="AT46964" s="690"/>
      <c r="AU46964" s="690"/>
    </row>
    <row r="46965" spans="46:47">
      <c r="AT46965" s="690"/>
      <c r="AU46965" s="690"/>
    </row>
    <row r="46966" spans="46:47">
      <c r="AT46966" s="690"/>
      <c r="AU46966" s="690"/>
    </row>
    <row r="46967" spans="46:47">
      <c r="AT46967" s="690"/>
      <c r="AU46967" s="690"/>
    </row>
    <row r="46968" spans="46:47">
      <c r="AT46968" s="690"/>
      <c r="AU46968" s="690"/>
    </row>
    <row r="46969" spans="46:47">
      <c r="AT46969" s="690"/>
      <c r="AU46969" s="690"/>
    </row>
    <row r="46970" spans="46:47">
      <c r="AT46970" s="690"/>
      <c r="AU46970" s="690"/>
    </row>
    <row r="46971" spans="46:47">
      <c r="AT46971" s="690"/>
      <c r="AU46971" s="690"/>
    </row>
    <row r="46972" spans="46:47">
      <c r="AT46972" s="690"/>
      <c r="AU46972" s="690"/>
    </row>
    <row r="46973" spans="46:47">
      <c r="AT46973" s="690"/>
      <c r="AU46973" s="690"/>
    </row>
    <row r="46974" spans="46:47">
      <c r="AT46974" s="690"/>
      <c r="AU46974" s="690"/>
    </row>
    <row r="46975" spans="46:47">
      <c r="AT46975" s="690"/>
      <c r="AU46975" s="690"/>
    </row>
    <row r="46976" spans="46:47">
      <c r="AT46976" s="690"/>
      <c r="AU46976" s="690"/>
    </row>
    <row r="46977" spans="46:47">
      <c r="AT46977" s="690"/>
      <c r="AU46977" s="690"/>
    </row>
    <row r="46978" spans="46:47">
      <c r="AT46978" s="690"/>
      <c r="AU46978" s="690"/>
    </row>
    <row r="46979" spans="46:47">
      <c r="AT46979" s="690"/>
      <c r="AU46979" s="690"/>
    </row>
    <row r="46980" spans="46:47">
      <c r="AT46980" s="690"/>
      <c r="AU46980" s="690"/>
    </row>
    <row r="46981" spans="46:47">
      <c r="AT46981" s="690"/>
      <c r="AU46981" s="690"/>
    </row>
    <row r="46982" spans="46:47">
      <c r="AT46982" s="690"/>
      <c r="AU46982" s="690"/>
    </row>
    <row r="46983" spans="46:47">
      <c r="AT46983" s="690"/>
      <c r="AU46983" s="690"/>
    </row>
    <row r="46984" spans="46:47">
      <c r="AT46984" s="690"/>
      <c r="AU46984" s="690"/>
    </row>
    <row r="46985" spans="46:47">
      <c r="AT46985" s="690"/>
      <c r="AU46985" s="690"/>
    </row>
    <row r="46986" spans="46:47">
      <c r="AT46986" s="690"/>
      <c r="AU46986" s="690"/>
    </row>
    <row r="46987" spans="46:47">
      <c r="AT46987" s="690"/>
      <c r="AU46987" s="690"/>
    </row>
    <row r="46988" spans="46:47">
      <c r="AT46988" s="690"/>
      <c r="AU46988" s="690"/>
    </row>
    <row r="46989" spans="46:47">
      <c r="AT46989" s="690"/>
      <c r="AU46989" s="690"/>
    </row>
    <row r="46990" spans="46:47">
      <c r="AT46990" s="690"/>
      <c r="AU46990" s="690"/>
    </row>
    <row r="46991" spans="46:47">
      <c r="AT46991" s="690"/>
      <c r="AU46991" s="690"/>
    </row>
    <row r="46992" spans="46:47">
      <c r="AT46992" s="690"/>
      <c r="AU46992" s="690"/>
    </row>
    <row r="46993" spans="46:47">
      <c r="AT46993" s="690"/>
      <c r="AU46993" s="690"/>
    </row>
    <row r="46994" spans="46:47">
      <c r="AT46994" s="690"/>
      <c r="AU46994" s="690"/>
    </row>
    <row r="46995" spans="46:47">
      <c r="AT46995" s="690"/>
      <c r="AU46995" s="690"/>
    </row>
    <row r="46996" spans="46:47">
      <c r="AT46996" s="690"/>
      <c r="AU46996" s="690"/>
    </row>
    <row r="46997" spans="46:47">
      <c r="AT46997" s="690"/>
      <c r="AU46997" s="690"/>
    </row>
    <row r="46998" spans="46:47">
      <c r="AT46998" s="690"/>
      <c r="AU46998" s="690"/>
    </row>
    <row r="46999" spans="46:47">
      <c r="AT46999" s="690"/>
      <c r="AU46999" s="690"/>
    </row>
    <row r="47000" spans="46:47">
      <c r="AT47000" s="690"/>
      <c r="AU47000" s="690"/>
    </row>
    <row r="47001" spans="46:47">
      <c r="AT47001" s="690"/>
      <c r="AU47001" s="690"/>
    </row>
    <row r="47002" spans="46:47">
      <c r="AT47002" s="690"/>
      <c r="AU47002" s="690"/>
    </row>
    <row r="47003" spans="46:47">
      <c r="AT47003" s="690"/>
      <c r="AU47003" s="690"/>
    </row>
    <row r="47004" spans="46:47">
      <c r="AT47004" s="690"/>
      <c r="AU47004" s="690"/>
    </row>
    <row r="47005" spans="46:47">
      <c r="AT47005" s="690"/>
      <c r="AU47005" s="690"/>
    </row>
    <row r="47006" spans="46:47">
      <c r="AT47006" s="690"/>
      <c r="AU47006" s="690"/>
    </row>
    <row r="47007" spans="46:47">
      <c r="AT47007" s="690"/>
      <c r="AU47007" s="690"/>
    </row>
    <row r="47008" spans="46:47">
      <c r="AT47008" s="690"/>
      <c r="AU47008" s="690"/>
    </row>
    <row r="47009" spans="46:47">
      <c r="AT47009" s="690"/>
      <c r="AU47009" s="690"/>
    </row>
    <row r="47010" spans="46:47">
      <c r="AT47010" s="690"/>
      <c r="AU47010" s="690"/>
    </row>
    <row r="47011" spans="46:47">
      <c r="AT47011" s="690"/>
      <c r="AU47011" s="690"/>
    </row>
    <row r="47012" spans="46:47">
      <c r="AT47012" s="690"/>
      <c r="AU47012" s="690"/>
    </row>
    <row r="47013" spans="46:47">
      <c r="AT47013" s="690"/>
      <c r="AU47013" s="690"/>
    </row>
    <row r="47014" spans="46:47">
      <c r="AT47014" s="690"/>
      <c r="AU47014" s="690"/>
    </row>
    <row r="47015" spans="46:47">
      <c r="AT47015" s="690"/>
      <c r="AU47015" s="690"/>
    </row>
    <row r="47016" spans="46:47">
      <c r="AT47016" s="690"/>
      <c r="AU47016" s="690"/>
    </row>
    <row r="47017" spans="46:47">
      <c r="AT47017" s="690"/>
      <c r="AU47017" s="690"/>
    </row>
    <row r="47018" spans="46:47">
      <c r="AT47018" s="690"/>
      <c r="AU47018" s="690"/>
    </row>
    <row r="47019" spans="46:47">
      <c r="AT47019" s="690"/>
      <c r="AU47019" s="690"/>
    </row>
    <row r="47020" spans="46:47">
      <c r="AT47020" s="690"/>
      <c r="AU47020" s="690"/>
    </row>
    <row r="47021" spans="46:47">
      <c r="AT47021" s="690"/>
      <c r="AU47021" s="690"/>
    </row>
    <row r="47022" spans="46:47">
      <c r="AT47022" s="690"/>
      <c r="AU47022" s="690"/>
    </row>
    <row r="47023" spans="46:47">
      <c r="AT47023" s="690"/>
      <c r="AU47023" s="690"/>
    </row>
    <row r="47024" spans="46:47">
      <c r="AT47024" s="690"/>
      <c r="AU47024" s="690"/>
    </row>
    <row r="47025" spans="46:47">
      <c r="AT47025" s="690"/>
      <c r="AU47025" s="690"/>
    </row>
    <row r="47026" spans="46:47">
      <c r="AT47026" s="690"/>
      <c r="AU47026" s="690"/>
    </row>
    <row r="47027" spans="46:47">
      <c r="AT47027" s="690"/>
      <c r="AU47027" s="690"/>
    </row>
    <row r="47028" spans="46:47">
      <c r="AT47028" s="690"/>
      <c r="AU47028" s="690"/>
    </row>
    <row r="47029" spans="46:47">
      <c r="AT47029" s="690"/>
      <c r="AU47029" s="690"/>
    </row>
    <row r="47030" spans="46:47">
      <c r="AT47030" s="690"/>
      <c r="AU47030" s="690"/>
    </row>
    <row r="47031" spans="46:47">
      <c r="AT47031" s="690"/>
      <c r="AU47031" s="690"/>
    </row>
    <row r="47032" spans="46:47">
      <c r="AT47032" s="690"/>
      <c r="AU47032" s="690"/>
    </row>
    <row r="47033" spans="46:47">
      <c r="AT47033" s="690"/>
      <c r="AU47033" s="690"/>
    </row>
    <row r="47034" spans="46:47">
      <c r="AT47034" s="690"/>
      <c r="AU47034" s="690"/>
    </row>
    <row r="47035" spans="46:47">
      <c r="AT47035" s="690"/>
      <c r="AU47035" s="690"/>
    </row>
    <row r="47036" spans="46:47">
      <c r="AT47036" s="690"/>
      <c r="AU47036" s="690"/>
    </row>
    <row r="47037" spans="46:47">
      <c r="AT47037" s="690"/>
      <c r="AU47037" s="690"/>
    </row>
    <row r="47038" spans="46:47">
      <c r="AT47038" s="690"/>
      <c r="AU47038" s="690"/>
    </row>
    <row r="47039" spans="46:47">
      <c r="AT47039" s="690"/>
      <c r="AU47039" s="690"/>
    </row>
    <row r="47040" spans="46:47">
      <c r="AT47040" s="690"/>
      <c r="AU47040" s="690"/>
    </row>
    <row r="47041" spans="46:47">
      <c r="AT47041" s="690"/>
      <c r="AU47041" s="690"/>
    </row>
    <row r="47042" spans="46:47">
      <c r="AT47042" s="690"/>
      <c r="AU47042" s="690"/>
    </row>
    <row r="47043" spans="46:47">
      <c r="AT47043" s="690"/>
      <c r="AU47043" s="690"/>
    </row>
    <row r="47044" spans="46:47">
      <c r="AT47044" s="690"/>
      <c r="AU47044" s="690"/>
    </row>
    <row r="47045" spans="46:47">
      <c r="AT47045" s="690"/>
      <c r="AU47045" s="690"/>
    </row>
    <row r="47046" spans="46:47">
      <c r="AT47046" s="690"/>
      <c r="AU47046" s="690"/>
    </row>
    <row r="47047" spans="46:47">
      <c r="AT47047" s="690"/>
      <c r="AU47047" s="690"/>
    </row>
    <row r="47048" spans="46:47">
      <c r="AT47048" s="690"/>
      <c r="AU47048" s="690"/>
    </row>
    <row r="47049" spans="46:47">
      <c r="AT47049" s="690"/>
      <c r="AU47049" s="690"/>
    </row>
    <row r="47050" spans="46:47">
      <c r="AT47050" s="690"/>
      <c r="AU47050" s="690"/>
    </row>
    <row r="47051" spans="46:47">
      <c r="AT47051" s="690"/>
      <c r="AU47051" s="690"/>
    </row>
    <row r="47052" spans="46:47">
      <c r="AT47052" s="690"/>
      <c r="AU47052" s="690"/>
    </row>
    <row r="47053" spans="46:47">
      <c r="AT47053" s="690"/>
      <c r="AU47053" s="690"/>
    </row>
    <row r="47054" spans="46:47">
      <c r="AT47054" s="690"/>
      <c r="AU47054" s="690"/>
    </row>
    <row r="47055" spans="46:47">
      <c r="AT47055" s="690"/>
      <c r="AU47055" s="690"/>
    </row>
    <row r="47056" spans="46:47">
      <c r="AT47056" s="690"/>
      <c r="AU47056" s="690"/>
    </row>
    <row r="47057" spans="46:47">
      <c r="AT47057" s="690"/>
      <c r="AU47057" s="690"/>
    </row>
    <row r="47058" spans="46:47">
      <c r="AT47058" s="690"/>
      <c r="AU47058" s="690"/>
    </row>
    <row r="47059" spans="46:47">
      <c r="AT47059" s="690"/>
      <c r="AU47059" s="690"/>
    </row>
    <row r="47060" spans="46:47">
      <c r="AT47060" s="690"/>
      <c r="AU47060" s="690"/>
    </row>
    <row r="47061" spans="46:47">
      <c r="AT47061" s="690"/>
      <c r="AU47061" s="690"/>
    </row>
    <row r="47062" spans="46:47">
      <c r="AT47062" s="690"/>
      <c r="AU47062" s="690"/>
    </row>
    <row r="47063" spans="46:47">
      <c r="AT47063" s="690"/>
      <c r="AU47063" s="690"/>
    </row>
    <row r="47064" spans="46:47">
      <c r="AT47064" s="690"/>
      <c r="AU47064" s="690"/>
    </row>
    <row r="47065" spans="46:47">
      <c r="AT47065" s="690"/>
      <c r="AU47065" s="690"/>
    </row>
    <row r="47066" spans="46:47">
      <c r="AT47066" s="690"/>
      <c r="AU47066" s="690"/>
    </row>
    <row r="47067" spans="46:47">
      <c r="AT47067" s="690"/>
      <c r="AU47067" s="690"/>
    </row>
    <row r="47068" spans="46:47">
      <c r="AT47068" s="690"/>
      <c r="AU47068" s="690"/>
    </row>
    <row r="47069" spans="46:47">
      <c r="AT47069" s="690"/>
      <c r="AU47069" s="690"/>
    </row>
    <row r="47070" spans="46:47">
      <c r="AT47070" s="690"/>
      <c r="AU47070" s="690"/>
    </row>
    <row r="47071" spans="46:47">
      <c r="AT47071" s="690"/>
      <c r="AU47071" s="690"/>
    </row>
    <row r="47072" spans="46:47">
      <c r="AT47072" s="690"/>
      <c r="AU47072" s="690"/>
    </row>
    <row r="47073" spans="46:47">
      <c r="AT47073" s="690"/>
      <c r="AU47073" s="690"/>
    </row>
    <row r="47074" spans="46:47">
      <c r="AT47074" s="690"/>
      <c r="AU47074" s="690"/>
    </row>
    <row r="47075" spans="46:47">
      <c r="AT47075" s="690"/>
      <c r="AU47075" s="690"/>
    </row>
    <row r="47076" spans="46:47">
      <c r="AT47076" s="690"/>
      <c r="AU47076" s="690"/>
    </row>
    <row r="47077" spans="46:47">
      <c r="AT47077" s="690"/>
      <c r="AU47077" s="690"/>
    </row>
    <row r="47078" spans="46:47">
      <c r="AT47078" s="690"/>
      <c r="AU47078" s="690"/>
    </row>
    <row r="47079" spans="46:47">
      <c r="AT47079" s="690"/>
      <c r="AU47079" s="690"/>
    </row>
    <row r="47080" spans="46:47">
      <c r="AT47080" s="690"/>
      <c r="AU47080" s="690"/>
    </row>
    <row r="47081" spans="46:47">
      <c r="AT47081" s="690"/>
      <c r="AU47081" s="690"/>
    </row>
    <row r="47082" spans="46:47">
      <c r="AT47082" s="690"/>
      <c r="AU47082" s="690"/>
    </row>
    <row r="47083" spans="46:47">
      <c r="AT47083" s="690"/>
      <c r="AU47083" s="690"/>
    </row>
    <row r="47084" spans="46:47">
      <c r="AT47084" s="690"/>
      <c r="AU47084" s="690"/>
    </row>
    <row r="47085" spans="46:47">
      <c r="AT47085" s="690"/>
      <c r="AU47085" s="690"/>
    </row>
    <row r="47086" spans="46:47">
      <c r="AT47086" s="690"/>
      <c r="AU47086" s="690"/>
    </row>
    <row r="47087" spans="46:47">
      <c r="AT47087" s="690"/>
      <c r="AU47087" s="690"/>
    </row>
    <row r="47088" spans="46:47">
      <c r="AT47088" s="690"/>
      <c r="AU47088" s="690"/>
    </row>
    <row r="47089" spans="46:47">
      <c r="AT47089" s="690"/>
      <c r="AU47089" s="690"/>
    </row>
    <row r="47090" spans="46:47">
      <c r="AT47090" s="690"/>
      <c r="AU47090" s="690"/>
    </row>
    <row r="47091" spans="46:47">
      <c r="AT47091" s="690"/>
      <c r="AU47091" s="690"/>
    </row>
    <row r="47092" spans="46:47">
      <c r="AT47092" s="690"/>
      <c r="AU47092" s="690"/>
    </row>
    <row r="47093" spans="46:47">
      <c r="AT47093" s="690"/>
      <c r="AU47093" s="690"/>
    </row>
    <row r="47094" spans="46:47">
      <c r="AT47094" s="690"/>
      <c r="AU47094" s="690"/>
    </row>
    <row r="47095" spans="46:47">
      <c r="AT47095" s="690"/>
      <c r="AU47095" s="690"/>
    </row>
    <row r="47096" spans="46:47">
      <c r="AT47096" s="690"/>
      <c r="AU47096" s="690"/>
    </row>
    <row r="47097" spans="46:47">
      <c r="AT47097" s="690"/>
      <c r="AU47097" s="690"/>
    </row>
    <row r="47098" spans="46:47">
      <c r="AT47098" s="690"/>
      <c r="AU47098" s="690"/>
    </row>
    <row r="47099" spans="46:47">
      <c r="AT47099" s="690"/>
      <c r="AU47099" s="690"/>
    </row>
    <row r="47100" spans="46:47">
      <c r="AT47100" s="690"/>
      <c r="AU47100" s="690"/>
    </row>
    <row r="47101" spans="46:47">
      <c r="AT47101" s="690"/>
      <c r="AU47101" s="690"/>
    </row>
    <row r="47102" spans="46:47">
      <c r="AT47102" s="690"/>
      <c r="AU47102" s="690"/>
    </row>
    <row r="47103" spans="46:47">
      <c r="AT47103" s="690"/>
      <c r="AU47103" s="690"/>
    </row>
    <row r="47104" spans="46:47">
      <c r="AT47104" s="690"/>
      <c r="AU47104" s="690"/>
    </row>
    <row r="47105" spans="46:47">
      <c r="AT47105" s="690"/>
      <c r="AU47105" s="690"/>
    </row>
    <row r="47106" spans="46:47">
      <c r="AT47106" s="690"/>
      <c r="AU47106" s="690"/>
    </row>
    <row r="47107" spans="46:47">
      <c r="AT47107" s="690"/>
      <c r="AU47107" s="690"/>
    </row>
    <row r="47108" spans="46:47">
      <c r="AT47108" s="690"/>
      <c r="AU47108" s="690"/>
    </row>
    <row r="47109" spans="46:47">
      <c r="AT47109" s="690"/>
      <c r="AU47109" s="690"/>
    </row>
    <row r="47110" spans="46:47">
      <c r="AT47110" s="690"/>
      <c r="AU47110" s="690"/>
    </row>
    <row r="47111" spans="46:47">
      <c r="AT47111" s="690"/>
      <c r="AU47111" s="690"/>
    </row>
    <row r="47112" spans="46:47">
      <c r="AT47112" s="690"/>
      <c r="AU47112" s="690"/>
    </row>
    <row r="47113" spans="46:47">
      <c r="AT47113" s="690"/>
      <c r="AU47113" s="690"/>
    </row>
    <row r="47114" spans="46:47">
      <c r="AT47114" s="690"/>
      <c r="AU47114" s="690"/>
    </row>
    <row r="47115" spans="46:47">
      <c r="AT47115" s="690"/>
      <c r="AU47115" s="690"/>
    </row>
    <row r="47116" spans="46:47">
      <c r="AT47116" s="690"/>
      <c r="AU47116" s="690"/>
    </row>
    <row r="47117" spans="46:47">
      <c r="AT47117" s="690"/>
      <c r="AU47117" s="690"/>
    </row>
    <row r="47118" spans="46:47">
      <c r="AT47118" s="690"/>
      <c r="AU47118" s="690"/>
    </row>
    <row r="47119" spans="46:47">
      <c r="AT47119" s="690"/>
      <c r="AU47119" s="690"/>
    </row>
    <row r="47120" spans="46:47">
      <c r="AT47120" s="690"/>
      <c r="AU47120" s="690"/>
    </row>
    <row r="47121" spans="46:47">
      <c r="AT47121" s="690"/>
      <c r="AU47121" s="690"/>
    </row>
    <row r="47122" spans="46:47">
      <c r="AT47122" s="690"/>
      <c r="AU47122" s="690"/>
    </row>
    <row r="47123" spans="46:47">
      <c r="AT47123" s="690"/>
      <c r="AU47123" s="690"/>
    </row>
    <row r="47124" spans="46:47">
      <c r="AT47124" s="690"/>
      <c r="AU47124" s="690"/>
    </row>
    <row r="47125" spans="46:47">
      <c r="AT47125" s="690"/>
      <c r="AU47125" s="690"/>
    </row>
    <row r="47126" spans="46:47">
      <c r="AT47126" s="690"/>
      <c r="AU47126" s="690"/>
    </row>
    <row r="47127" spans="46:47">
      <c r="AT47127" s="690"/>
      <c r="AU47127" s="690"/>
    </row>
    <row r="47128" spans="46:47">
      <c r="AT47128" s="690"/>
      <c r="AU47128" s="690"/>
    </row>
    <row r="47129" spans="46:47">
      <c r="AT47129" s="690"/>
      <c r="AU47129" s="690"/>
    </row>
    <row r="47130" spans="46:47">
      <c r="AT47130" s="690"/>
      <c r="AU47130" s="690"/>
    </row>
    <row r="47131" spans="46:47">
      <c r="AT47131" s="690"/>
      <c r="AU47131" s="690"/>
    </row>
    <row r="47132" spans="46:47">
      <c r="AT47132" s="690"/>
      <c r="AU47132" s="690"/>
    </row>
    <row r="47133" spans="46:47">
      <c r="AT47133" s="690"/>
      <c r="AU47133" s="690"/>
    </row>
    <row r="47134" spans="46:47">
      <c r="AT47134" s="690"/>
      <c r="AU47134" s="690"/>
    </row>
    <row r="47135" spans="46:47">
      <c r="AT47135" s="690"/>
      <c r="AU47135" s="690"/>
    </row>
    <row r="47136" spans="46:47">
      <c r="AT47136" s="690"/>
      <c r="AU47136" s="690"/>
    </row>
    <row r="47137" spans="46:47">
      <c r="AT47137" s="690"/>
      <c r="AU47137" s="690"/>
    </row>
    <row r="47138" spans="46:47">
      <c r="AT47138" s="690"/>
      <c r="AU47138" s="690"/>
    </row>
    <row r="47139" spans="46:47">
      <c r="AT47139" s="690"/>
      <c r="AU47139" s="690"/>
    </row>
    <row r="47140" spans="46:47">
      <c r="AT47140" s="690"/>
      <c r="AU47140" s="690"/>
    </row>
    <row r="47141" spans="46:47">
      <c r="AT47141" s="690"/>
      <c r="AU47141" s="690"/>
    </row>
    <row r="47142" spans="46:47">
      <c r="AT47142" s="690"/>
      <c r="AU47142" s="690"/>
    </row>
    <row r="47143" spans="46:47">
      <c r="AT47143" s="690"/>
      <c r="AU47143" s="690"/>
    </row>
    <row r="47144" spans="46:47">
      <c r="AT47144" s="690"/>
      <c r="AU47144" s="690"/>
    </row>
    <row r="47145" spans="46:47">
      <c r="AT47145" s="690"/>
      <c r="AU47145" s="690"/>
    </row>
    <row r="47146" spans="46:47">
      <c r="AT47146" s="690"/>
      <c r="AU47146" s="690"/>
    </row>
    <row r="47147" spans="46:47">
      <c r="AT47147" s="690"/>
      <c r="AU47147" s="690"/>
    </row>
    <row r="47148" spans="46:47">
      <c r="AT47148" s="690"/>
      <c r="AU47148" s="690"/>
    </row>
    <row r="47149" spans="46:47">
      <c r="AT47149" s="690"/>
      <c r="AU47149" s="690"/>
    </row>
    <row r="47150" spans="46:47">
      <c r="AT47150" s="690"/>
      <c r="AU47150" s="690"/>
    </row>
    <row r="47151" spans="46:47">
      <c r="AT47151" s="690"/>
      <c r="AU47151" s="690"/>
    </row>
    <row r="47152" spans="46:47">
      <c r="AT47152" s="690"/>
      <c r="AU47152" s="690"/>
    </row>
    <row r="47153" spans="46:47">
      <c r="AT47153" s="690"/>
      <c r="AU47153" s="690"/>
    </row>
    <row r="47154" spans="46:47">
      <c r="AT47154" s="690"/>
      <c r="AU47154" s="690"/>
    </row>
    <row r="47155" spans="46:47">
      <c r="AT47155" s="690"/>
      <c r="AU47155" s="690"/>
    </row>
    <row r="47156" spans="46:47">
      <c r="AT47156" s="690"/>
      <c r="AU47156" s="690"/>
    </row>
    <row r="47157" spans="46:47">
      <c r="AT47157" s="690"/>
      <c r="AU47157" s="690"/>
    </row>
    <row r="47158" spans="46:47">
      <c r="AT47158" s="690"/>
      <c r="AU47158" s="690"/>
    </row>
    <row r="47159" spans="46:47">
      <c r="AT47159" s="690"/>
      <c r="AU47159" s="690"/>
    </row>
    <row r="47160" spans="46:47">
      <c r="AT47160" s="690"/>
      <c r="AU47160" s="690"/>
    </row>
    <row r="47161" spans="46:47">
      <c r="AT47161" s="690"/>
      <c r="AU47161" s="690"/>
    </row>
    <row r="47162" spans="46:47">
      <c r="AT47162" s="690"/>
      <c r="AU47162" s="690"/>
    </row>
    <row r="47163" spans="46:47">
      <c r="AT47163" s="690"/>
      <c r="AU47163" s="690"/>
    </row>
    <row r="47164" spans="46:47">
      <c r="AT47164" s="690"/>
      <c r="AU47164" s="690"/>
    </row>
    <row r="47165" spans="46:47">
      <c r="AT47165" s="690"/>
      <c r="AU47165" s="690"/>
    </row>
    <row r="47166" spans="46:47">
      <c r="AT47166" s="690"/>
      <c r="AU47166" s="690"/>
    </row>
    <row r="47167" spans="46:47">
      <c r="AT47167" s="690"/>
      <c r="AU47167" s="690"/>
    </row>
    <row r="47168" spans="46:47">
      <c r="AT47168" s="690"/>
      <c r="AU47168" s="690"/>
    </row>
    <row r="47169" spans="46:47">
      <c r="AT47169" s="690"/>
      <c r="AU47169" s="690"/>
    </row>
    <row r="47170" spans="46:47">
      <c r="AT47170" s="690"/>
      <c r="AU47170" s="690"/>
    </row>
    <row r="47171" spans="46:47">
      <c r="AT47171" s="690"/>
      <c r="AU47171" s="690"/>
    </row>
    <row r="47172" spans="46:47">
      <c r="AT47172" s="690"/>
      <c r="AU47172" s="690"/>
    </row>
    <row r="47173" spans="46:47">
      <c r="AT47173" s="690"/>
      <c r="AU47173" s="690"/>
    </row>
    <row r="47174" spans="46:47">
      <c r="AT47174" s="690"/>
      <c r="AU47174" s="690"/>
    </row>
    <row r="47175" spans="46:47">
      <c r="AT47175" s="690"/>
      <c r="AU47175" s="690"/>
    </row>
    <row r="47176" spans="46:47">
      <c r="AT47176" s="690"/>
      <c r="AU47176" s="690"/>
    </row>
    <row r="47177" spans="46:47">
      <c r="AT47177" s="690"/>
      <c r="AU47177" s="690"/>
    </row>
    <row r="47178" spans="46:47">
      <c r="AT47178" s="690"/>
      <c r="AU47178" s="690"/>
    </row>
    <row r="47179" spans="46:47">
      <c r="AT47179" s="690"/>
      <c r="AU47179" s="690"/>
    </row>
    <row r="47180" spans="46:47">
      <c r="AT47180" s="690"/>
      <c r="AU47180" s="690"/>
    </row>
    <row r="47181" spans="46:47">
      <c r="AT47181" s="690"/>
      <c r="AU47181" s="690"/>
    </row>
    <row r="47182" spans="46:47">
      <c r="AT47182" s="690"/>
      <c r="AU47182" s="690"/>
    </row>
    <row r="47183" spans="46:47">
      <c r="AT47183" s="690"/>
      <c r="AU47183" s="690"/>
    </row>
    <row r="47184" spans="46:47">
      <c r="AT47184" s="690"/>
      <c r="AU47184" s="690"/>
    </row>
    <row r="47185" spans="46:47">
      <c r="AT47185" s="690"/>
      <c r="AU47185" s="690"/>
    </row>
    <row r="47186" spans="46:47">
      <c r="AT47186" s="690"/>
      <c r="AU47186" s="690"/>
    </row>
    <row r="47187" spans="46:47">
      <c r="AT47187" s="690"/>
      <c r="AU47187" s="690"/>
    </row>
    <row r="47188" spans="46:47">
      <c r="AT47188" s="690"/>
      <c r="AU47188" s="690"/>
    </row>
    <row r="47189" spans="46:47">
      <c r="AT47189" s="690"/>
      <c r="AU47189" s="690"/>
    </row>
    <row r="47190" spans="46:47">
      <c r="AT47190" s="690"/>
      <c r="AU47190" s="690"/>
    </row>
    <row r="47191" spans="46:47">
      <c r="AT47191" s="690"/>
      <c r="AU47191" s="690"/>
    </row>
    <row r="47192" spans="46:47">
      <c r="AT47192" s="690"/>
      <c r="AU47192" s="690"/>
    </row>
    <row r="47193" spans="46:47">
      <c r="AT47193" s="690"/>
      <c r="AU47193" s="690"/>
    </row>
    <row r="47194" spans="46:47">
      <c r="AT47194" s="690"/>
      <c r="AU47194" s="690"/>
    </row>
    <row r="47195" spans="46:47">
      <c r="AT47195" s="690"/>
      <c r="AU47195" s="690"/>
    </row>
    <row r="47196" spans="46:47">
      <c r="AT47196" s="690"/>
      <c r="AU47196" s="690"/>
    </row>
    <row r="47197" spans="46:47">
      <c r="AT47197" s="690"/>
      <c r="AU47197" s="690"/>
    </row>
    <row r="47198" spans="46:47">
      <c r="AT47198" s="690"/>
      <c r="AU47198" s="690"/>
    </row>
    <row r="47199" spans="46:47">
      <c r="AT47199" s="690"/>
      <c r="AU47199" s="690"/>
    </row>
    <row r="47200" spans="46:47">
      <c r="AT47200" s="690"/>
      <c r="AU47200" s="690"/>
    </row>
    <row r="47201" spans="46:47">
      <c r="AT47201" s="690"/>
      <c r="AU47201" s="690"/>
    </row>
    <row r="47202" spans="46:47">
      <c r="AT47202" s="690"/>
      <c r="AU47202" s="690"/>
    </row>
    <row r="47203" spans="46:47">
      <c r="AT47203" s="690"/>
      <c r="AU47203" s="690"/>
    </row>
    <row r="47204" spans="46:47">
      <c r="AT47204" s="690"/>
      <c r="AU47204" s="690"/>
    </row>
    <row r="47205" spans="46:47">
      <c r="AT47205" s="690"/>
      <c r="AU47205" s="690"/>
    </row>
    <row r="47206" spans="46:47">
      <c r="AT47206" s="690"/>
      <c r="AU47206" s="690"/>
    </row>
    <row r="47207" spans="46:47">
      <c r="AT47207" s="690"/>
      <c r="AU47207" s="690"/>
    </row>
    <row r="47208" spans="46:47">
      <c r="AT47208" s="690"/>
      <c r="AU47208" s="690"/>
    </row>
    <row r="47209" spans="46:47">
      <c r="AT47209" s="690"/>
      <c r="AU47209" s="690"/>
    </row>
    <row r="47210" spans="46:47">
      <c r="AT47210" s="690"/>
      <c r="AU47210" s="690"/>
    </row>
    <row r="47211" spans="46:47">
      <c r="AT47211" s="690"/>
      <c r="AU47211" s="690"/>
    </row>
    <row r="47212" spans="46:47">
      <c r="AT47212" s="690"/>
      <c r="AU47212" s="690"/>
    </row>
    <row r="47213" spans="46:47">
      <c r="AT47213" s="690"/>
      <c r="AU47213" s="690"/>
    </row>
    <row r="47214" spans="46:47">
      <c r="AT47214" s="690"/>
      <c r="AU47214" s="690"/>
    </row>
    <row r="47215" spans="46:47">
      <c r="AT47215" s="690"/>
      <c r="AU47215" s="690"/>
    </row>
    <row r="47216" spans="46:47">
      <c r="AT47216" s="690"/>
      <c r="AU47216" s="690"/>
    </row>
    <row r="47217" spans="46:47">
      <c r="AT47217" s="690"/>
      <c r="AU47217" s="690"/>
    </row>
    <row r="47218" spans="46:47">
      <c r="AT47218" s="690"/>
      <c r="AU47218" s="690"/>
    </row>
    <row r="47219" spans="46:47">
      <c r="AT47219" s="690"/>
      <c r="AU47219" s="690"/>
    </row>
    <row r="47220" spans="46:47">
      <c r="AT47220" s="690"/>
      <c r="AU47220" s="690"/>
    </row>
    <row r="47221" spans="46:47">
      <c r="AT47221" s="690"/>
      <c r="AU47221" s="690"/>
    </row>
    <row r="47222" spans="46:47">
      <c r="AT47222" s="690"/>
      <c r="AU47222" s="690"/>
    </row>
    <row r="47223" spans="46:47">
      <c r="AT47223" s="690"/>
      <c r="AU47223" s="690"/>
    </row>
    <row r="47224" spans="46:47">
      <c r="AT47224" s="690"/>
      <c r="AU47224" s="690"/>
    </row>
    <row r="47225" spans="46:47">
      <c r="AT47225" s="690"/>
      <c r="AU47225" s="690"/>
    </row>
    <row r="47226" spans="46:47">
      <c r="AT47226" s="690"/>
      <c r="AU47226" s="690"/>
    </row>
    <row r="47227" spans="46:47">
      <c r="AT47227" s="690"/>
      <c r="AU47227" s="690"/>
    </row>
    <row r="47228" spans="46:47">
      <c r="AT47228" s="690"/>
      <c r="AU47228" s="690"/>
    </row>
    <row r="47229" spans="46:47">
      <c r="AT47229" s="690"/>
      <c r="AU47229" s="690"/>
    </row>
    <row r="47230" spans="46:47">
      <c r="AT47230" s="690"/>
      <c r="AU47230" s="690"/>
    </row>
    <row r="47231" spans="46:47">
      <c r="AT47231" s="690"/>
      <c r="AU47231" s="690"/>
    </row>
    <row r="47232" spans="46:47">
      <c r="AT47232" s="690"/>
      <c r="AU47232" s="690"/>
    </row>
    <row r="47233" spans="46:47">
      <c r="AT47233" s="690"/>
      <c r="AU47233" s="690"/>
    </row>
    <row r="47234" spans="46:47">
      <c r="AT47234" s="690"/>
      <c r="AU47234" s="690"/>
    </row>
    <row r="47235" spans="46:47">
      <c r="AT47235" s="690"/>
      <c r="AU47235" s="690"/>
    </row>
    <row r="47236" spans="46:47">
      <c r="AT47236" s="690"/>
      <c r="AU47236" s="690"/>
    </row>
    <row r="47237" spans="46:47">
      <c r="AT47237" s="690"/>
      <c r="AU47237" s="690"/>
    </row>
    <row r="47238" spans="46:47">
      <c r="AT47238" s="690"/>
      <c r="AU47238" s="690"/>
    </row>
    <row r="47239" spans="46:47">
      <c r="AT47239" s="690"/>
      <c r="AU47239" s="690"/>
    </row>
    <row r="47240" spans="46:47">
      <c r="AT47240" s="690"/>
      <c r="AU47240" s="690"/>
    </row>
    <row r="47241" spans="46:47">
      <c r="AT47241" s="690"/>
      <c r="AU47241" s="690"/>
    </row>
    <row r="47242" spans="46:47">
      <c r="AT47242" s="690"/>
      <c r="AU47242" s="690"/>
    </row>
    <row r="47243" spans="46:47">
      <c r="AT47243" s="690"/>
      <c r="AU47243" s="690"/>
    </row>
    <row r="47244" spans="46:47">
      <c r="AT47244" s="690"/>
      <c r="AU47244" s="690"/>
    </row>
    <row r="47245" spans="46:47">
      <c r="AT47245" s="690"/>
      <c r="AU47245" s="690"/>
    </row>
    <row r="47246" spans="46:47">
      <c r="AT47246" s="690"/>
      <c r="AU47246" s="690"/>
    </row>
    <row r="47247" spans="46:47">
      <c r="AT47247" s="690"/>
      <c r="AU47247" s="690"/>
    </row>
    <row r="47248" spans="46:47">
      <c r="AT47248" s="690"/>
      <c r="AU47248" s="690"/>
    </row>
    <row r="47249" spans="46:47">
      <c r="AT47249" s="690"/>
      <c r="AU47249" s="690"/>
    </row>
    <row r="47250" spans="46:47">
      <c r="AT47250" s="690"/>
      <c r="AU47250" s="690"/>
    </row>
    <row r="47251" spans="46:47">
      <c r="AT47251" s="690"/>
      <c r="AU47251" s="690"/>
    </row>
    <row r="47252" spans="46:47">
      <c r="AT47252" s="690"/>
      <c r="AU47252" s="690"/>
    </row>
    <row r="47253" spans="46:47">
      <c r="AT47253" s="690"/>
      <c r="AU47253" s="690"/>
    </row>
    <row r="47254" spans="46:47">
      <c r="AT47254" s="690"/>
      <c r="AU47254" s="690"/>
    </row>
    <row r="47255" spans="46:47">
      <c r="AT47255" s="690"/>
      <c r="AU47255" s="690"/>
    </row>
    <row r="47256" spans="46:47">
      <c r="AT47256" s="690"/>
      <c r="AU47256" s="690"/>
    </row>
    <row r="47257" spans="46:47">
      <c r="AT47257" s="690"/>
      <c r="AU47257" s="690"/>
    </row>
    <row r="47258" spans="46:47">
      <c r="AT47258" s="690"/>
      <c r="AU47258" s="690"/>
    </row>
    <row r="47259" spans="46:47">
      <c r="AT47259" s="690"/>
      <c r="AU47259" s="690"/>
    </row>
    <row r="47260" spans="46:47">
      <c r="AT47260" s="690"/>
      <c r="AU47260" s="690"/>
    </row>
    <row r="47261" spans="46:47">
      <c r="AT47261" s="690"/>
      <c r="AU47261" s="690"/>
    </row>
    <row r="47262" spans="46:47">
      <c r="AT47262" s="690"/>
      <c r="AU47262" s="690"/>
    </row>
    <row r="47263" spans="46:47">
      <c r="AT47263" s="690"/>
      <c r="AU47263" s="690"/>
    </row>
    <row r="47264" spans="46:47">
      <c r="AT47264" s="690"/>
      <c r="AU47264" s="690"/>
    </row>
    <row r="47265" spans="46:47">
      <c r="AT47265" s="690"/>
      <c r="AU47265" s="690"/>
    </row>
    <row r="47266" spans="46:47">
      <c r="AT47266" s="690"/>
      <c r="AU47266" s="690"/>
    </row>
    <row r="47267" spans="46:47">
      <c r="AT47267" s="690"/>
      <c r="AU47267" s="690"/>
    </row>
    <row r="47268" spans="46:47">
      <c r="AT47268" s="690"/>
      <c r="AU47268" s="690"/>
    </row>
    <row r="47269" spans="46:47">
      <c r="AT47269" s="690"/>
      <c r="AU47269" s="690"/>
    </row>
    <row r="47270" spans="46:47">
      <c r="AT47270" s="690"/>
      <c r="AU47270" s="690"/>
    </row>
    <row r="47271" spans="46:47">
      <c r="AT47271" s="690"/>
      <c r="AU47271" s="690"/>
    </row>
    <row r="47272" spans="46:47">
      <c r="AT47272" s="690"/>
      <c r="AU47272" s="690"/>
    </row>
    <row r="47273" spans="46:47">
      <c r="AT47273" s="690"/>
      <c r="AU47273" s="690"/>
    </row>
    <row r="47274" spans="46:47">
      <c r="AT47274" s="690"/>
      <c r="AU47274" s="690"/>
    </row>
    <row r="47275" spans="46:47">
      <c r="AT47275" s="690"/>
      <c r="AU47275" s="690"/>
    </row>
    <row r="47276" spans="46:47">
      <c r="AT47276" s="690"/>
      <c r="AU47276" s="690"/>
    </row>
    <row r="47277" spans="46:47">
      <c r="AT47277" s="690"/>
      <c r="AU47277" s="690"/>
    </row>
    <row r="47278" spans="46:47">
      <c r="AT47278" s="690"/>
      <c r="AU47278" s="690"/>
    </row>
    <row r="47279" spans="46:47">
      <c r="AT47279" s="690"/>
      <c r="AU47279" s="690"/>
    </row>
    <row r="47280" spans="46:47">
      <c r="AT47280" s="690"/>
      <c r="AU47280" s="690"/>
    </row>
    <row r="47281" spans="46:47">
      <c r="AT47281" s="690"/>
      <c r="AU47281" s="690"/>
    </row>
    <row r="47282" spans="46:47">
      <c r="AT47282" s="690"/>
      <c r="AU47282" s="690"/>
    </row>
    <row r="47283" spans="46:47">
      <c r="AT47283" s="690"/>
      <c r="AU47283" s="690"/>
    </row>
    <row r="47284" spans="46:47">
      <c r="AT47284" s="690"/>
      <c r="AU47284" s="690"/>
    </row>
    <row r="47285" spans="46:47">
      <c r="AT47285" s="690"/>
      <c r="AU47285" s="690"/>
    </row>
    <row r="47286" spans="46:47">
      <c r="AT47286" s="690"/>
      <c r="AU47286" s="690"/>
    </row>
    <row r="47287" spans="46:47">
      <c r="AT47287" s="690"/>
      <c r="AU47287" s="690"/>
    </row>
    <row r="47288" spans="46:47">
      <c r="AT47288" s="690"/>
      <c r="AU47288" s="690"/>
    </row>
    <row r="47289" spans="46:47">
      <c r="AT47289" s="690"/>
      <c r="AU47289" s="690"/>
    </row>
    <row r="47290" spans="46:47">
      <c r="AT47290" s="690"/>
      <c r="AU47290" s="690"/>
    </row>
    <row r="47291" spans="46:47">
      <c r="AT47291" s="690"/>
      <c r="AU47291" s="690"/>
    </row>
    <row r="47292" spans="46:47">
      <c r="AT47292" s="690"/>
      <c r="AU47292" s="690"/>
    </row>
    <row r="47293" spans="46:47">
      <c r="AT47293" s="690"/>
      <c r="AU47293" s="690"/>
    </row>
    <row r="47294" spans="46:47">
      <c r="AT47294" s="690"/>
      <c r="AU47294" s="690"/>
    </row>
    <row r="47295" spans="46:47">
      <c r="AT47295" s="690"/>
      <c r="AU47295" s="690"/>
    </row>
    <row r="47296" spans="46:47">
      <c r="AT47296" s="690"/>
      <c r="AU47296" s="690"/>
    </row>
    <row r="47297" spans="46:47">
      <c r="AT47297" s="690"/>
      <c r="AU47297" s="690"/>
    </row>
    <row r="47298" spans="46:47">
      <c r="AT47298" s="690"/>
      <c r="AU47298" s="690"/>
    </row>
    <row r="47299" spans="46:47">
      <c r="AT47299" s="690"/>
      <c r="AU47299" s="690"/>
    </row>
    <row r="47300" spans="46:47">
      <c r="AT47300" s="690"/>
      <c r="AU47300" s="690"/>
    </row>
    <row r="47301" spans="46:47">
      <c r="AT47301" s="690"/>
      <c r="AU47301" s="690"/>
    </row>
    <row r="47302" spans="46:47">
      <c r="AT47302" s="690"/>
      <c r="AU47302" s="690"/>
    </row>
    <row r="47303" spans="46:47">
      <c r="AT47303" s="690"/>
      <c r="AU47303" s="690"/>
    </row>
    <row r="47304" spans="46:47">
      <c r="AT47304" s="690"/>
      <c r="AU47304" s="690"/>
    </row>
    <row r="47305" spans="46:47">
      <c r="AT47305" s="690"/>
      <c r="AU47305" s="690"/>
    </row>
    <row r="47306" spans="46:47">
      <c r="AT47306" s="690"/>
      <c r="AU47306" s="690"/>
    </row>
    <row r="47307" spans="46:47">
      <c r="AT47307" s="690"/>
      <c r="AU47307" s="690"/>
    </row>
    <row r="47308" spans="46:47">
      <c r="AT47308" s="690"/>
      <c r="AU47308" s="690"/>
    </row>
    <row r="47309" spans="46:47">
      <c r="AT47309" s="690"/>
      <c r="AU47309" s="690"/>
    </row>
    <row r="47310" spans="46:47">
      <c r="AT47310" s="690"/>
      <c r="AU47310" s="690"/>
    </row>
    <row r="47311" spans="46:47">
      <c r="AT47311" s="690"/>
      <c r="AU47311" s="690"/>
    </row>
    <row r="47312" spans="46:47">
      <c r="AT47312" s="690"/>
      <c r="AU47312" s="690"/>
    </row>
    <row r="47313" spans="46:47">
      <c r="AT47313" s="690"/>
      <c r="AU47313" s="690"/>
    </row>
    <row r="47314" spans="46:47">
      <c r="AT47314" s="690"/>
      <c r="AU47314" s="690"/>
    </row>
    <row r="47315" spans="46:47">
      <c r="AT47315" s="690"/>
      <c r="AU47315" s="690"/>
    </row>
    <row r="47316" spans="46:47">
      <c r="AT47316" s="690"/>
      <c r="AU47316" s="690"/>
    </row>
    <row r="47317" spans="46:47">
      <c r="AT47317" s="690"/>
      <c r="AU47317" s="690"/>
    </row>
    <row r="47318" spans="46:47">
      <c r="AT47318" s="690"/>
      <c r="AU47318" s="690"/>
    </row>
    <row r="47319" spans="46:47">
      <c r="AT47319" s="690"/>
      <c r="AU47319" s="690"/>
    </row>
    <row r="47320" spans="46:47">
      <c r="AT47320" s="690"/>
      <c r="AU47320" s="690"/>
    </row>
    <row r="47321" spans="46:47">
      <c r="AT47321" s="690"/>
      <c r="AU47321" s="690"/>
    </row>
    <row r="47322" spans="46:47">
      <c r="AT47322" s="690"/>
      <c r="AU47322" s="690"/>
    </row>
    <row r="47323" spans="46:47">
      <c r="AT47323" s="690"/>
      <c r="AU47323" s="690"/>
    </row>
    <row r="47324" spans="46:47">
      <c r="AT47324" s="690"/>
      <c r="AU47324" s="690"/>
    </row>
    <row r="47325" spans="46:47">
      <c r="AT47325" s="690"/>
      <c r="AU47325" s="690"/>
    </row>
    <row r="47326" spans="46:47">
      <c r="AT47326" s="690"/>
      <c r="AU47326" s="690"/>
    </row>
    <row r="47327" spans="46:47">
      <c r="AT47327" s="690"/>
      <c r="AU47327" s="690"/>
    </row>
    <row r="47328" spans="46:47">
      <c r="AT47328" s="690"/>
      <c r="AU47328" s="690"/>
    </row>
    <row r="47329" spans="46:47">
      <c r="AT47329" s="690"/>
      <c r="AU47329" s="690"/>
    </row>
    <row r="47330" spans="46:47">
      <c r="AT47330" s="690"/>
      <c r="AU47330" s="690"/>
    </row>
    <row r="47331" spans="46:47">
      <c r="AT47331" s="690"/>
      <c r="AU47331" s="690"/>
    </row>
    <row r="47332" spans="46:47">
      <c r="AT47332" s="690"/>
      <c r="AU47332" s="690"/>
    </row>
    <row r="47333" spans="46:47">
      <c r="AT47333" s="690"/>
      <c r="AU47333" s="690"/>
    </row>
    <row r="47334" spans="46:47">
      <c r="AT47334" s="690"/>
      <c r="AU47334" s="690"/>
    </row>
    <row r="47335" spans="46:47">
      <c r="AT47335" s="690"/>
      <c r="AU47335" s="690"/>
    </row>
    <row r="47336" spans="46:47">
      <c r="AT47336" s="690"/>
      <c r="AU47336" s="690"/>
    </row>
    <row r="47337" spans="46:47">
      <c r="AT47337" s="690"/>
      <c r="AU47337" s="690"/>
    </row>
    <row r="47338" spans="46:47">
      <c r="AT47338" s="690"/>
      <c r="AU47338" s="690"/>
    </row>
    <row r="47339" spans="46:47">
      <c r="AT47339" s="690"/>
      <c r="AU47339" s="690"/>
    </row>
    <row r="47340" spans="46:47">
      <c r="AT47340" s="690"/>
      <c r="AU47340" s="690"/>
    </row>
    <row r="47341" spans="46:47">
      <c r="AT47341" s="690"/>
      <c r="AU47341" s="690"/>
    </row>
    <row r="47342" spans="46:47">
      <c r="AT47342" s="690"/>
      <c r="AU47342" s="690"/>
    </row>
    <row r="47343" spans="46:47">
      <c r="AT47343" s="690"/>
      <c r="AU47343" s="690"/>
    </row>
    <row r="47344" spans="46:47">
      <c r="AT47344" s="690"/>
      <c r="AU47344" s="690"/>
    </row>
    <row r="47345" spans="46:47">
      <c r="AT47345" s="690"/>
      <c r="AU47345" s="690"/>
    </row>
    <row r="47346" spans="46:47">
      <c r="AT47346" s="690"/>
      <c r="AU47346" s="690"/>
    </row>
    <row r="47347" spans="46:47">
      <c r="AT47347" s="690"/>
      <c r="AU47347" s="690"/>
    </row>
    <row r="47348" spans="46:47">
      <c r="AT47348" s="690"/>
      <c r="AU47348" s="690"/>
    </row>
    <row r="47349" spans="46:47">
      <c r="AT47349" s="690"/>
      <c r="AU47349" s="690"/>
    </row>
    <row r="47350" spans="46:47">
      <c r="AT47350" s="690"/>
      <c r="AU47350" s="690"/>
    </row>
    <row r="47351" spans="46:47">
      <c r="AT47351" s="690"/>
      <c r="AU47351" s="690"/>
    </row>
    <row r="47352" spans="46:47">
      <c r="AT47352" s="690"/>
      <c r="AU47352" s="690"/>
    </row>
    <row r="47353" spans="46:47">
      <c r="AT47353" s="690"/>
      <c r="AU47353" s="690"/>
    </row>
    <row r="47354" spans="46:47">
      <c r="AT47354" s="690"/>
      <c r="AU47354" s="690"/>
    </row>
    <row r="47355" spans="46:47">
      <c r="AT47355" s="690"/>
      <c r="AU47355" s="690"/>
    </row>
    <row r="47356" spans="46:47">
      <c r="AT47356" s="690"/>
      <c r="AU47356" s="690"/>
    </row>
    <row r="47357" spans="46:47">
      <c r="AT47357" s="690"/>
      <c r="AU47357" s="690"/>
    </row>
    <row r="47358" spans="46:47">
      <c r="AT47358" s="690"/>
      <c r="AU47358" s="690"/>
    </row>
    <row r="47359" spans="46:47">
      <c r="AT47359" s="690"/>
      <c r="AU47359" s="690"/>
    </row>
    <row r="47360" spans="46:47">
      <c r="AT47360" s="690"/>
      <c r="AU47360" s="690"/>
    </row>
    <row r="47361" spans="46:47">
      <c r="AT47361" s="690"/>
      <c r="AU47361" s="690"/>
    </row>
    <row r="47362" spans="46:47">
      <c r="AT47362" s="690"/>
      <c r="AU47362" s="690"/>
    </row>
    <row r="47363" spans="46:47">
      <c r="AT47363" s="690"/>
      <c r="AU47363" s="690"/>
    </row>
    <row r="47364" spans="46:47">
      <c r="AT47364" s="690"/>
      <c r="AU47364" s="690"/>
    </row>
    <row r="47365" spans="46:47">
      <c r="AT47365" s="690"/>
      <c r="AU47365" s="690"/>
    </row>
    <row r="47366" spans="46:47">
      <c r="AT47366" s="690"/>
      <c r="AU47366" s="690"/>
    </row>
    <row r="47367" spans="46:47">
      <c r="AT47367" s="690"/>
      <c r="AU47367" s="690"/>
    </row>
    <row r="47368" spans="46:47">
      <c r="AT47368" s="690"/>
      <c r="AU47368" s="690"/>
    </row>
    <row r="47369" spans="46:47">
      <c r="AT47369" s="690"/>
      <c r="AU47369" s="690"/>
    </row>
    <row r="47370" spans="46:47">
      <c r="AT47370" s="690"/>
      <c r="AU47370" s="690"/>
    </row>
    <row r="47371" spans="46:47">
      <c r="AT47371" s="690"/>
      <c r="AU47371" s="690"/>
    </row>
    <row r="47372" spans="46:47">
      <c r="AT47372" s="690"/>
      <c r="AU47372" s="690"/>
    </row>
    <row r="47373" spans="46:47">
      <c r="AT47373" s="690"/>
      <c r="AU47373" s="690"/>
    </row>
    <row r="47374" spans="46:47">
      <c r="AT47374" s="690"/>
      <c r="AU47374" s="690"/>
    </row>
    <row r="47375" spans="46:47">
      <c r="AT47375" s="690"/>
      <c r="AU47375" s="690"/>
    </row>
    <row r="47376" spans="46:47">
      <c r="AT47376" s="690"/>
      <c r="AU47376" s="690"/>
    </row>
    <row r="47377" spans="46:47">
      <c r="AT47377" s="690"/>
      <c r="AU47377" s="690"/>
    </row>
    <row r="47378" spans="46:47">
      <c r="AT47378" s="690"/>
      <c r="AU47378" s="690"/>
    </row>
    <row r="47379" spans="46:47">
      <c r="AT47379" s="690"/>
      <c r="AU47379" s="690"/>
    </row>
    <row r="47380" spans="46:47">
      <c r="AT47380" s="690"/>
      <c r="AU47380" s="690"/>
    </row>
    <row r="47381" spans="46:47">
      <c r="AT47381" s="690"/>
      <c r="AU47381" s="690"/>
    </row>
    <row r="47382" spans="46:47">
      <c r="AT47382" s="690"/>
      <c r="AU47382" s="690"/>
    </row>
    <row r="47383" spans="46:47">
      <c r="AT47383" s="690"/>
      <c r="AU47383" s="690"/>
    </row>
    <row r="47384" spans="46:47">
      <c r="AT47384" s="690"/>
      <c r="AU47384" s="690"/>
    </row>
    <row r="47385" spans="46:47">
      <c r="AT47385" s="690"/>
      <c r="AU47385" s="690"/>
    </row>
    <row r="47386" spans="46:47">
      <c r="AT47386" s="690"/>
      <c r="AU47386" s="690"/>
    </row>
    <row r="47387" spans="46:47">
      <c r="AT47387" s="690"/>
      <c r="AU47387" s="690"/>
    </row>
    <row r="47388" spans="46:47">
      <c r="AT47388" s="690"/>
      <c r="AU47388" s="690"/>
    </row>
    <row r="47389" spans="46:47">
      <c r="AT47389" s="690"/>
      <c r="AU47389" s="690"/>
    </row>
    <row r="47390" spans="46:47">
      <c r="AT47390" s="690"/>
      <c r="AU47390" s="690"/>
    </row>
    <row r="47391" spans="46:47">
      <c r="AT47391" s="690"/>
      <c r="AU47391" s="690"/>
    </row>
    <row r="47392" spans="46:47">
      <c r="AT47392" s="690"/>
      <c r="AU47392" s="690"/>
    </row>
    <row r="47393" spans="46:47">
      <c r="AT47393" s="690"/>
      <c r="AU47393" s="690"/>
    </row>
    <row r="47394" spans="46:47">
      <c r="AT47394" s="690"/>
      <c r="AU47394" s="690"/>
    </row>
    <row r="47395" spans="46:47">
      <c r="AT47395" s="690"/>
      <c r="AU47395" s="690"/>
    </row>
    <row r="47396" spans="46:47">
      <c r="AT47396" s="690"/>
      <c r="AU47396" s="690"/>
    </row>
    <row r="47397" spans="46:47">
      <c r="AT47397" s="690"/>
      <c r="AU47397" s="690"/>
    </row>
    <row r="47398" spans="46:47">
      <c r="AT47398" s="690"/>
      <c r="AU47398" s="690"/>
    </row>
    <row r="47399" spans="46:47">
      <c r="AT47399" s="690"/>
      <c r="AU47399" s="690"/>
    </row>
    <row r="47400" spans="46:47">
      <c r="AT47400" s="690"/>
      <c r="AU47400" s="690"/>
    </row>
    <row r="47401" spans="46:47">
      <c r="AT47401" s="690"/>
      <c r="AU47401" s="690"/>
    </row>
    <row r="47402" spans="46:47">
      <c r="AT47402" s="690"/>
      <c r="AU47402" s="690"/>
    </row>
    <row r="47403" spans="46:47">
      <c r="AT47403" s="690"/>
      <c r="AU47403" s="690"/>
    </row>
    <row r="47404" spans="46:47">
      <c r="AT47404" s="690"/>
      <c r="AU47404" s="690"/>
    </row>
    <row r="47405" spans="46:47">
      <c r="AT47405" s="690"/>
      <c r="AU47405" s="690"/>
    </row>
    <row r="47406" spans="46:47">
      <c r="AT47406" s="690"/>
      <c r="AU47406" s="690"/>
    </row>
    <row r="47407" spans="46:47">
      <c r="AT47407" s="690"/>
      <c r="AU47407" s="690"/>
    </row>
    <row r="47408" spans="46:47">
      <c r="AT47408" s="690"/>
      <c r="AU47408" s="690"/>
    </row>
    <row r="47409" spans="46:47">
      <c r="AT47409" s="690"/>
      <c r="AU47409" s="690"/>
    </row>
    <row r="47410" spans="46:47">
      <c r="AT47410" s="690"/>
      <c r="AU47410" s="690"/>
    </row>
    <row r="47411" spans="46:47">
      <c r="AT47411" s="690"/>
      <c r="AU47411" s="690"/>
    </row>
    <row r="47412" spans="46:47">
      <c r="AT47412" s="690"/>
      <c r="AU47412" s="690"/>
    </row>
    <row r="47413" spans="46:47">
      <c r="AT47413" s="690"/>
      <c r="AU47413" s="690"/>
    </row>
    <row r="47414" spans="46:47">
      <c r="AT47414" s="690"/>
      <c r="AU47414" s="690"/>
    </row>
    <row r="47415" spans="46:47">
      <c r="AT47415" s="690"/>
      <c r="AU47415" s="690"/>
    </row>
    <row r="47416" spans="46:47">
      <c r="AT47416" s="690"/>
      <c r="AU47416" s="690"/>
    </row>
    <row r="47417" spans="46:47">
      <c r="AT47417" s="690"/>
      <c r="AU47417" s="690"/>
    </row>
    <row r="47418" spans="46:47">
      <c r="AT47418" s="690"/>
      <c r="AU47418" s="690"/>
    </row>
    <row r="47419" spans="46:47">
      <c r="AT47419" s="690"/>
      <c r="AU47419" s="690"/>
    </row>
    <row r="47420" spans="46:47">
      <c r="AT47420" s="690"/>
      <c r="AU47420" s="690"/>
    </row>
    <row r="47421" spans="46:47">
      <c r="AT47421" s="690"/>
      <c r="AU47421" s="690"/>
    </row>
    <row r="47422" spans="46:47">
      <c r="AT47422" s="690"/>
      <c r="AU47422" s="690"/>
    </row>
    <row r="47423" spans="46:47">
      <c r="AT47423" s="690"/>
      <c r="AU47423" s="690"/>
    </row>
    <row r="47424" spans="46:47">
      <c r="AT47424" s="690"/>
      <c r="AU47424" s="690"/>
    </row>
    <row r="47425" spans="46:47">
      <c r="AT47425" s="690"/>
      <c r="AU47425" s="690"/>
    </row>
    <row r="47426" spans="46:47">
      <c r="AT47426" s="690"/>
      <c r="AU47426" s="690"/>
    </row>
    <row r="47427" spans="46:47">
      <c r="AT47427" s="690"/>
      <c r="AU47427" s="690"/>
    </row>
    <row r="47428" spans="46:47">
      <c r="AT47428" s="690"/>
      <c r="AU47428" s="690"/>
    </row>
    <row r="47429" spans="46:47">
      <c r="AT47429" s="690"/>
      <c r="AU47429" s="690"/>
    </row>
    <row r="47430" spans="46:47">
      <c r="AT47430" s="690"/>
      <c r="AU47430" s="690"/>
    </row>
    <row r="47431" spans="46:47">
      <c r="AT47431" s="690"/>
      <c r="AU47431" s="690"/>
    </row>
    <row r="47432" spans="46:47">
      <c r="AT47432" s="690"/>
      <c r="AU47432" s="690"/>
    </row>
    <row r="47433" spans="46:47">
      <c r="AT47433" s="690"/>
      <c r="AU47433" s="690"/>
    </row>
    <row r="47434" spans="46:47">
      <c r="AT47434" s="690"/>
      <c r="AU47434" s="690"/>
    </row>
    <row r="47435" spans="46:47">
      <c r="AT47435" s="690"/>
      <c r="AU47435" s="690"/>
    </row>
    <row r="47436" spans="46:47">
      <c r="AT47436" s="690"/>
      <c r="AU47436" s="690"/>
    </row>
    <row r="47437" spans="46:47">
      <c r="AT47437" s="690"/>
      <c r="AU47437" s="690"/>
    </row>
    <row r="47438" spans="46:47">
      <c r="AT47438" s="690"/>
      <c r="AU47438" s="690"/>
    </row>
    <row r="47439" spans="46:47">
      <c r="AT47439" s="690"/>
      <c r="AU47439" s="690"/>
    </row>
    <row r="47440" spans="46:47">
      <c r="AT47440" s="690"/>
      <c r="AU47440" s="690"/>
    </row>
    <row r="47441" spans="46:47">
      <c r="AT47441" s="690"/>
      <c r="AU47441" s="690"/>
    </row>
    <row r="47442" spans="46:47">
      <c r="AT47442" s="690"/>
      <c r="AU47442" s="690"/>
    </row>
    <row r="47443" spans="46:47">
      <c r="AT47443" s="690"/>
      <c r="AU47443" s="690"/>
    </row>
    <row r="47444" spans="46:47">
      <c r="AT47444" s="690"/>
      <c r="AU47444" s="690"/>
    </row>
    <row r="47445" spans="46:47">
      <c r="AT47445" s="690"/>
      <c r="AU47445" s="690"/>
    </row>
    <row r="47446" spans="46:47">
      <c r="AT47446" s="690"/>
      <c r="AU47446" s="690"/>
    </row>
    <row r="47447" spans="46:47">
      <c r="AT47447" s="690"/>
      <c r="AU47447" s="690"/>
    </row>
    <row r="47448" spans="46:47">
      <c r="AT47448" s="690"/>
      <c r="AU47448" s="690"/>
    </row>
    <row r="47449" spans="46:47">
      <c r="AT47449" s="690"/>
      <c r="AU47449" s="690"/>
    </row>
    <row r="47450" spans="46:47">
      <c r="AT47450" s="690"/>
      <c r="AU47450" s="690"/>
    </row>
    <row r="47451" spans="46:47">
      <c r="AT47451" s="690"/>
      <c r="AU47451" s="690"/>
    </row>
    <row r="47452" spans="46:47">
      <c r="AT47452" s="690"/>
      <c r="AU47452" s="690"/>
    </row>
    <row r="47453" spans="46:47">
      <c r="AT47453" s="690"/>
      <c r="AU47453" s="690"/>
    </row>
    <row r="47454" spans="46:47">
      <c r="AT47454" s="690"/>
      <c r="AU47454" s="690"/>
    </row>
    <row r="47455" spans="46:47">
      <c r="AT47455" s="690"/>
      <c r="AU47455" s="690"/>
    </row>
    <row r="47456" spans="46:47">
      <c r="AT47456" s="690"/>
      <c r="AU47456" s="690"/>
    </row>
    <row r="47457" spans="46:47">
      <c r="AT47457" s="690"/>
      <c r="AU47457" s="690"/>
    </row>
    <row r="47458" spans="46:47">
      <c r="AT47458" s="690"/>
      <c r="AU47458" s="690"/>
    </row>
    <row r="47459" spans="46:47">
      <c r="AT47459" s="690"/>
      <c r="AU47459" s="690"/>
    </row>
    <row r="47460" spans="46:47">
      <c r="AT47460" s="690"/>
      <c r="AU47460" s="690"/>
    </row>
    <row r="47461" spans="46:47">
      <c r="AT47461" s="690"/>
      <c r="AU47461" s="690"/>
    </row>
    <row r="47462" spans="46:47">
      <c r="AT47462" s="690"/>
      <c r="AU47462" s="690"/>
    </row>
    <row r="47463" spans="46:47">
      <c r="AT47463" s="690"/>
      <c r="AU47463" s="690"/>
    </row>
    <row r="47464" spans="46:47">
      <c r="AT47464" s="690"/>
      <c r="AU47464" s="690"/>
    </row>
    <row r="47465" spans="46:47">
      <c r="AT47465" s="690"/>
      <c r="AU47465" s="690"/>
    </row>
    <row r="47466" spans="46:47">
      <c r="AT47466" s="690"/>
      <c r="AU47466" s="690"/>
    </row>
    <row r="47467" spans="46:47">
      <c r="AT47467" s="690"/>
      <c r="AU47467" s="690"/>
    </row>
    <row r="47468" spans="46:47">
      <c r="AT47468" s="690"/>
      <c r="AU47468" s="690"/>
    </row>
    <row r="47469" spans="46:47">
      <c r="AT47469" s="690"/>
      <c r="AU47469" s="690"/>
    </row>
    <row r="47470" spans="46:47">
      <c r="AT47470" s="690"/>
      <c r="AU47470" s="690"/>
    </row>
    <row r="47471" spans="46:47">
      <c r="AT47471" s="690"/>
      <c r="AU47471" s="690"/>
    </row>
    <row r="47472" spans="46:47">
      <c r="AT47472" s="690"/>
      <c r="AU47472" s="690"/>
    </row>
    <row r="47473" spans="46:47">
      <c r="AT47473" s="690"/>
      <c r="AU47473" s="690"/>
    </row>
    <row r="47474" spans="46:47">
      <c r="AT47474" s="690"/>
      <c r="AU47474" s="690"/>
    </row>
    <row r="47475" spans="46:47">
      <c r="AT47475" s="690"/>
      <c r="AU47475" s="690"/>
    </row>
    <row r="47476" spans="46:47">
      <c r="AT47476" s="690"/>
      <c r="AU47476" s="690"/>
    </row>
    <row r="47477" spans="46:47">
      <c r="AT47477" s="690"/>
      <c r="AU47477" s="690"/>
    </row>
    <row r="47478" spans="46:47">
      <c r="AT47478" s="690"/>
      <c r="AU47478" s="690"/>
    </row>
    <row r="47479" spans="46:47">
      <c r="AT47479" s="690"/>
      <c r="AU47479" s="690"/>
    </row>
    <row r="47480" spans="46:47">
      <c r="AT47480" s="690"/>
      <c r="AU47480" s="690"/>
    </row>
    <row r="47481" spans="46:47">
      <c r="AT47481" s="690"/>
      <c r="AU47481" s="690"/>
    </row>
    <row r="47482" spans="46:47">
      <c r="AT47482" s="690"/>
      <c r="AU47482" s="690"/>
    </row>
    <row r="47483" spans="46:47">
      <c r="AT47483" s="690"/>
      <c r="AU47483" s="690"/>
    </row>
    <row r="47484" spans="46:47">
      <c r="AT47484" s="690"/>
      <c r="AU47484" s="690"/>
    </row>
    <row r="47485" spans="46:47">
      <c r="AT47485" s="690"/>
      <c r="AU47485" s="690"/>
    </row>
    <row r="47486" spans="46:47">
      <c r="AT47486" s="690"/>
      <c r="AU47486" s="690"/>
    </row>
    <row r="47487" spans="46:47">
      <c r="AT47487" s="690"/>
      <c r="AU47487" s="690"/>
    </row>
    <row r="47488" spans="46:47">
      <c r="AT47488" s="690"/>
      <c r="AU47488" s="690"/>
    </row>
    <row r="47489" spans="46:47">
      <c r="AT47489" s="690"/>
      <c r="AU47489" s="690"/>
    </row>
    <row r="47490" spans="46:47">
      <c r="AT47490" s="690"/>
      <c r="AU47490" s="690"/>
    </row>
    <row r="47491" spans="46:47">
      <c r="AT47491" s="690"/>
      <c r="AU47491" s="690"/>
    </row>
    <row r="47492" spans="46:47">
      <c r="AT47492" s="690"/>
      <c r="AU47492" s="690"/>
    </row>
    <row r="47493" spans="46:47">
      <c r="AT47493" s="690"/>
      <c r="AU47493" s="690"/>
    </row>
    <row r="47494" spans="46:47">
      <c r="AT47494" s="690"/>
      <c r="AU47494" s="690"/>
    </row>
    <row r="47495" spans="46:47">
      <c r="AT47495" s="690"/>
      <c r="AU47495" s="690"/>
    </row>
    <row r="47496" spans="46:47">
      <c r="AT47496" s="690"/>
      <c r="AU47496" s="690"/>
    </row>
    <row r="47497" spans="46:47">
      <c r="AT47497" s="690"/>
      <c r="AU47497" s="690"/>
    </row>
    <row r="47498" spans="46:47">
      <c r="AT47498" s="690"/>
      <c r="AU47498" s="690"/>
    </row>
    <row r="47499" spans="46:47">
      <c r="AT47499" s="690"/>
      <c r="AU47499" s="690"/>
    </row>
    <row r="47500" spans="46:47">
      <c r="AT47500" s="690"/>
      <c r="AU47500" s="690"/>
    </row>
    <row r="47501" spans="46:47">
      <c r="AT47501" s="690"/>
      <c r="AU47501" s="690"/>
    </row>
    <row r="47502" spans="46:47">
      <c r="AT47502" s="690"/>
      <c r="AU47502" s="690"/>
    </row>
    <row r="47503" spans="46:47">
      <c r="AT47503" s="690"/>
      <c r="AU47503" s="690"/>
    </row>
    <row r="47504" spans="46:47">
      <c r="AT47504" s="690"/>
      <c r="AU47504" s="690"/>
    </row>
    <row r="47505" spans="46:47">
      <c r="AT47505" s="690"/>
      <c r="AU47505" s="690"/>
    </row>
    <row r="47506" spans="46:47">
      <c r="AT47506" s="690"/>
      <c r="AU47506" s="690"/>
    </row>
    <row r="47507" spans="46:47">
      <c r="AT47507" s="690"/>
      <c r="AU47507" s="690"/>
    </row>
    <row r="47508" spans="46:47">
      <c r="AT47508" s="690"/>
      <c r="AU47508" s="690"/>
    </row>
    <row r="47509" spans="46:47">
      <c r="AT47509" s="690"/>
      <c r="AU47509" s="690"/>
    </row>
    <row r="47510" spans="46:47">
      <c r="AT47510" s="690"/>
      <c r="AU47510" s="690"/>
    </row>
    <row r="47511" spans="46:47">
      <c r="AT47511" s="690"/>
      <c r="AU47511" s="690"/>
    </row>
    <row r="47512" spans="46:47">
      <c r="AT47512" s="690"/>
      <c r="AU47512" s="690"/>
    </row>
    <row r="47513" spans="46:47">
      <c r="AT47513" s="690"/>
      <c r="AU47513" s="690"/>
    </row>
    <row r="47514" spans="46:47">
      <c r="AT47514" s="690"/>
      <c r="AU47514" s="690"/>
    </row>
    <row r="47515" spans="46:47">
      <c r="AT47515" s="690"/>
      <c r="AU47515" s="690"/>
    </row>
    <row r="47516" spans="46:47">
      <c r="AT47516" s="690"/>
      <c r="AU47516" s="690"/>
    </row>
    <row r="47517" spans="46:47">
      <c r="AT47517" s="690"/>
      <c r="AU47517" s="690"/>
    </row>
    <row r="47518" spans="46:47">
      <c r="AT47518" s="690"/>
      <c r="AU47518" s="690"/>
    </row>
    <row r="47519" spans="46:47">
      <c r="AT47519" s="690"/>
      <c r="AU47519" s="690"/>
    </row>
    <row r="47520" spans="46:47">
      <c r="AT47520" s="690"/>
      <c r="AU47520" s="690"/>
    </row>
    <row r="47521" spans="46:47">
      <c r="AT47521" s="690"/>
      <c r="AU47521" s="690"/>
    </row>
    <row r="47522" spans="46:47">
      <c r="AT47522" s="690"/>
      <c r="AU47522" s="690"/>
    </row>
    <row r="47523" spans="46:47">
      <c r="AT47523" s="690"/>
      <c r="AU47523" s="690"/>
    </row>
    <row r="47524" spans="46:47">
      <c r="AT47524" s="690"/>
      <c r="AU47524" s="690"/>
    </row>
    <row r="47525" spans="46:47">
      <c r="AT47525" s="690"/>
      <c r="AU47525" s="690"/>
    </row>
    <row r="47526" spans="46:47">
      <c r="AT47526" s="690"/>
      <c r="AU47526" s="690"/>
    </row>
    <row r="47527" spans="46:47">
      <c r="AT47527" s="690"/>
      <c r="AU47527" s="690"/>
    </row>
    <row r="47528" spans="46:47">
      <c r="AT47528" s="690"/>
      <c r="AU47528" s="690"/>
    </row>
    <row r="47529" spans="46:47">
      <c r="AT47529" s="690"/>
      <c r="AU47529" s="690"/>
    </row>
    <row r="47530" spans="46:47">
      <c r="AT47530" s="690"/>
      <c r="AU47530" s="690"/>
    </row>
    <row r="47531" spans="46:47">
      <c r="AT47531" s="690"/>
      <c r="AU47531" s="690"/>
    </row>
    <row r="47532" spans="46:47">
      <c r="AT47532" s="690"/>
      <c r="AU47532" s="690"/>
    </row>
    <row r="47533" spans="46:47">
      <c r="AT47533" s="690"/>
      <c r="AU47533" s="690"/>
    </row>
    <row r="47534" spans="46:47">
      <c r="AT47534" s="690"/>
      <c r="AU47534" s="690"/>
    </row>
    <row r="47535" spans="46:47">
      <c r="AT47535" s="690"/>
      <c r="AU47535" s="690"/>
    </row>
    <row r="47536" spans="46:47">
      <c r="AT47536" s="690"/>
      <c r="AU47536" s="690"/>
    </row>
    <row r="47537" spans="46:47">
      <c r="AT47537" s="690"/>
      <c r="AU47537" s="690"/>
    </row>
    <row r="47538" spans="46:47">
      <c r="AT47538" s="690"/>
      <c r="AU47538" s="690"/>
    </row>
    <row r="47539" spans="46:47">
      <c r="AT47539" s="690"/>
      <c r="AU47539" s="690"/>
    </row>
    <row r="47540" spans="46:47">
      <c r="AT47540" s="690"/>
      <c r="AU47540" s="690"/>
    </row>
    <row r="47541" spans="46:47">
      <c r="AT47541" s="690"/>
      <c r="AU47541" s="690"/>
    </row>
    <row r="47542" spans="46:47">
      <c r="AT47542" s="690"/>
      <c r="AU47542" s="690"/>
    </row>
    <row r="47543" spans="46:47">
      <c r="AT47543" s="690"/>
      <c r="AU47543" s="690"/>
    </row>
    <row r="47544" spans="46:47">
      <c r="AT47544" s="690"/>
      <c r="AU47544" s="690"/>
    </row>
    <row r="47545" spans="46:47">
      <c r="AT47545" s="690"/>
      <c r="AU47545" s="690"/>
    </row>
    <row r="47546" spans="46:47">
      <c r="AT47546" s="690"/>
      <c r="AU47546" s="690"/>
    </row>
    <row r="47547" spans="46:47">
      <c r="AT47547" s="690"/>
      <c r="AU47547" s="690"/>
    </row>
    <row r="47548" spans="46:47">
      <c r="AT47548" s="690"/>
      <c r="AU47548" s="690"/>
    </row>
    <row r="47549" spans="46:47">
      <c r="AT47549" s="690"/>
      <c r="AU47549" s="690"/>
    </row>
    <row r="47550" spans="46:47">
      <c r="AT47550" s="690"/>
      <c r="AU47550" s="690"/>
    </row>
    <row r="47551" spans="46:47">
      <c r="AT47551" s="690"/>
      <c r="AU47551" s="690"/>
    </row>
    <row r="47552" spans="46:47">
      <c r="AT47552" s="690"/>
      <c r="AU47552" s="690"/>
    </row>
    <row r="47553" spans="46:47">
      <c r="AT47553" s="690"/>
      <c r="AU47553" s="690"/>
    </row>
    <row r="47554" spans="46:47">
      <c r="AT47554" s="690"/>
      <c r="AU47554" s="690"/>
    </row>
    <row r="47555" spans="46:47">
      <c r="AT47555" s="690"/>
      <c r="AU47555" s="690"/>
    </row>
    <row r="47556" spans="46:47">
      <c r="AT47556" s="690"/>
      <c r="AU47556" s="690"/>
    </row>
    <row r="47557" spans="46:47">
      <c r="AT47557" s="690"/>
      <c r="AU47557" s="690"/>
    </row>
    <row r="47558" spans="46:47">
      <c r="AT47558" s="690"/>
      <c r="AU47558" s="690"/>
    </row>
    <row r="47559" spans="46:47">
      <c r="AT47559" s="690"/>
      <c r="AU47559" s="690"/>
    </row>
    <row r="47560" spans="46:47">
      <c r="AT47560" s="690"/>
      <c r="AU47560" s="690"/>
    </row>
    <row r="47561" spans="46:47">
      <c r="AT47561" s="690"/>
      <c r="AU47561" s="690"/>
    </row>
    <row r="47562" spans="46:47">
      <c r="AT47562" s="690"/>
      <c r="AU47562" s="690"/>
    </row>
    <row r="47563" spans="46:47">
      <c r="AT47563" s="690"/>
      <c r="AU47563" s="690"/>
    </row>
    <row r="47564" spans="46:47">
      <c r="AT47564" s="690"/>
      <c r="AU47564" s="690"/>
    </row>
    <row r="47565" spans="46:47">
      <c r="AT47565" s="690"/>
      <c r="AU47565" s="690"/>
    </row>
    <row r="47566" spans="46:47">
      <c r="AT47566" s="690"/>
      <c r="AU47566" s="690"/>
    </row>
    <row r="47567" spans="46:47">
      <c r="AT47567" s="690"/>
      <c r="AU47567" s="690"/>
    </row>
    <row r="47568" spans="46:47">
      <c r="AT47568" s="690"/>
      <c r="AU47568" s="690"/>
    </row>
    <row r="47569" spans="46:47">
      <c r="AT47569" s="690"/>
      <c r="AU47569" s="690"/>
    </row>
    <row r="47570" spans="46:47">
      <c r="AT47570" s="690"/>
      <c r="AU47570" s="690"/>
    </row>
    <row r="47571" spans="46:47">
      <c r="AT47571" s="690"/>
      <c r="AU47571" s="690"/>
    </row>
    <row r="47572" spans="46:47">
      <c r="AT47572" s="690"/>
      <c r="AU47572" s="690"/>
    </row>
    <row r="47573" spans="46:47">
      <c r="AT47573" s="690"/>
      <c r="AU47573" s="690"/>
    </row>
    <row r="47574" spans="46:47">
      <c r="AT47574" s="690"/>
      <c r="AU47574" s="690"/>
    </row>
    <row r="47575" spans="46:47">
      <c r="AT47575" s="690"/>
      <c r="AU47575" s="690"/>
    </row>
    <row r="47576" spans="46:47">
      <c r="AT47576" s="690"/>
      <c r="AU47576" s="690"/>
    </row>
    <row r="47577" spans="46:47">
      <c r="AT47577" s="690"/>
      <c r="AU47577" s="690"/>
    </row>
    <row r="47578" spans="46:47">
      <c r="AT47578" s="690"/>
      <c r="AU47578" s="690"/>
    </row>
    <row r="47579" spans="46:47">
      <c r="AT47579" s="690"/>
      <c r="AU47579" s="690"/>
    </row>
    <row r="47580" spans="46:47">
      <c r="AT47580" s="690"/>
      <c r="AU47580" s="690"/>
    </row>
    <row r="47581" spans="46:47">
      <c r="AT47581" s="690"/>
      <c r="AU47581" s="690"/>
    </row>
    <row r="47582" spans="46:47">
      <c r="AT47582" s="690"/>
      <c r="AU47582" s="690"/>
    </row>
    <row r="47583" spans="46:47">
      <c r="AT47583" s="690"/>
      <c r="AU47583" s="690"/>
    </row>
    <row r="47584" spans="46:47">
      <c r="AT47584" s="690"/>
      <c r="AU47584" s="690"/>
    </row>
    <row r="47585" spans="46:47">
      <c r="AT47585" s="690"/>
      <c r="AU47585" s="690"/>
    </row>
    <row r="47586" spans="46:47">
      <c r="AT47586" s="690"/>
      <c r="AU47586" s="690"/>
    </row>
    <row r="47587" spans="46:47">
      <c r="AT47587" s="690"/>
      <c r="AU47587" s="690"/>
    </row>
    <row r="47588" spans="46:47">
      <c r="AT47588" s="690"/>
      <c r="AU47588" s="690"/>
    </row>
    <row r="47589" spans="46:47">
      <c r="AT47589" s="690"/>
      <c r="AU47589" s="690"/>
    </row>
    <row r="47590" spans="46:47">
      <c r="AT47590" s="690"/>
      <c r="AU47590" s="690"/>
    </row>
    <row r="47591" spans="46:47">
      <c r="AT47591" s="690"/>
      <c r="AU47591" s="690"/>
    </row>
    <row r="47592" spans="46:47">
      <c r="AT47592" s="690"/>
      <c r="AU47592" s="690"/>
    </row>
    <row r="47593" spans="46:47">
      <c r="AT47593" s="690"/>
      <c r="AU47593" s="690"/>
    </row>
    <row r="47594" spans="46:47">
      <c r="AT47594" s="690"/>
      <c r="AU47594" s="690"/>
    </row>
    <row r="47595" spans="46:47">
      <c r="AT47595" s="690"/>
      <c r="AU47595" s="690"/>
    </row>
    <row r="47596" spans="46:47">
      <c r="AT47596" s="690"/>
      <c r="AU47596" s="690"/>
    </row>
    <row r="47597" spans="46:47">
      <c r="AT47597" s="690"/>
      <c r="AU47597" s="690"/>
    </row>
    <row r="47598" spans="46:47">
      <c r="AT47598" s="690"/>
      <c r="AU47598" s="690"/>
    </row>
    <row r="47599" spans="46:47">
      <c r="AT47599" s="690"/>
      <c r="AU47599" s="690"/>
    </row>
    <row r="47600" spans="46:47">
      <c r="AT47600" s="690"/>
      <c r="AU47600" s="690"/>
    </row>
    <row r="47601" spans="46:47">
      <c r="AT47601" s="690"/>
      <c r="AU47601" s="690"/>
    </row>
    <row r="47602" spans="46:47">
      <c r="AT47602" s="690"/>
      <c r="AU47602" s="690"/>
    </row>
    <row r="47603" spans="46:47">
      <c r="AT47603" s="690"/>
      <c r="AU47603" s="690"/>
    </row>
    <row r="47604" spans="46:47">
      <c r="AT47604" s="690"/>
      <c r="AU47604" s="690"/>
    </row>
    <row r="47605" spans="46:47">
      <c r="AT47605" s="690"/>
      <c r="AU47605" s="690"/>
    </row>
    <row r="47606" spans="46:47">
      <c r="AT47606" s="690"/>
      <c r="AU47606" s="690"/>
    </row>
    <row r="47607" spans="46:47">
      <c r="AT47607" s="690"/>
      <c r="AU47607" s="690"/>
    </row>
    <row r="47608" spans="46:47">
      <c r="AT47608" s="690"/>
      <c r="AU47608" s="690"/>
    </row>
    <row r="47609" spans="46:47">
      <c r="AT47609" s="690"/>
      <c r="AU47609" s="690"/>
    </row>
    <row r="47610" spans="46:47">
      <c r="AT47610" s="690"/>
      <c r="AU47610" s="690"/>
    </row>
    <row r="47611" spans="46:47">
      <c r="AT47611" s="690"/>
      <c r="AU47611" s="690"/>
    </row>
    <row r="47612" spans="46:47">
      <c r="AT47612" s="690"/>
      <c r="AU47612" s="690"/>
    </row>
    <row r="47613" spans="46:47">
      <c r="AT47613" s="690"/>
      <c r="AU47613" s="690"/>
    </row>
    <row r="47614" spans="46:47">
      <c r="AT47614" s="690"/>
      <c r="AU47614" s="690"/>
    </row>
    <row r="47615" spans="46:47">
      <c r="AT47615" s="690"/>
      <c r="AU47615" s="690"/>
    </row>
    <row r="47616" spans="46:47">
      <c r="AT47616" s="690"/>
      <c r="AU47616" s="690"/>
    </row>
    <row r="47617" spans="46:47">
      <c r="AT47617" s="690"/>
      <c r="AU47617" s="690"/>
    </row>
    <row r="47618" spans="46:47">
      <c r="AT47618" s="690"/>
      <c r="AU47618" s="690"/>
    </row>
    <row r="47619" spans="46:47">
      <c r="AT47619" s="690"/>
      <c r="AU47619" s="690"/>
    </row>
    <row r="47620" spans="46:47">
      <c r="AT47620" s="690"/>
      <c r="AU47620" s="690"/>
    </row>
    <row r="47621" spans="46:47">
      <c r="AT47621" s="690"/>
      <c r="AU47621" s="690"/>
    </row>
    <row r="47622" spans="46:47">
      <c r="AT47622" s="690"/>
      <c r="AU47622" s="690"/>
    </row>
    <row r="47623" spans="46:47">
      <c r="AT47623" s="690"/>
      <c r="AU47623" s="690"/>
    </row>
    <row r="47624" spans="46:47">
      <c r="AT47624" s="690"/>
      <c r="AU47624" s="690"/>
    </row>
    <row r="47625" spans="46:47">
      <c r="AT47625" s="690"/>
      <c r="AU47625" s="690"/>
    </row>
    <row r="47626" spans="46:47">
      <c r="AT47626" s="690"/>
      <c r="AU47626" s="690"/>
    </row>
    <row r="47627" spans="46:47">
      <c r="AT47627" s="690"/>
      <c r="AU47627" s="690"/>
    </row>
    <row r="47628" spans="46:47">
      <c r="AT47628" s="690"/>
      <c r="AU47628" s="690"/>
    </row>
    <row r="47629" spans="46:47">
      <c r="AT47629" s="690"/>
      <c r="AU47629" s="690"/>
    </row>
    <row r="47630" spans="46:47">
      <c r="AT47630" s="690"/>
      <c r="AU47630" s="690"/>
    </row>
    <row r="47631" spans="46:47">
      <c r="AT47631" s="690"/>
      <c r="AU47631" s="690"/>
    </row>
    <row r="47632" spans="46:47">
      <c r="AT47632" s="690"/>
      <c r="AU47632" s="690"/>
    </row>
    <row r="47633" spans="46:47">
      <c r="AT47633" s="690"/>
      <c r="AU47633" s="690"/>
    </row>
    <row r="47634" spans="46:47">
      <c r="AT47634" s="690"/>
      <c r="AU47634" s="690"/>
    </row>
    <row r="47635" spans="46:47">
      <c r="AT47635" s="690"/>
      <c r="AU47635" s="690"/>
    </row>
    <row r="47636" spans="46:47">
      <c r="AT47636" s="690"/>
      <c r="AU47636" s="690"/>
    </row>
    <row r="47637" spans="46:47">
      <c r="AT47637" s="690"/>
      <c r="AU47637" s="690"/>
    </row>
    <row r="47638" spans="46:47">
      <c r="AT47638" s="690"/>
      <c r="AU47638" s="690"/>
    </row>
    <row r="47639" spans="46:47">
      <c r="AT47639" s="690"/>
      <c r="AU47639" s="690"/>
    </row>
    <row r="47640" spans="46:47">
      <c r="AT47640" s="690"/>
      <c r="AU47640" s="690"/>
    </row>
    <row r="47641" spans="46:47">
      <c r="AT47641" s="690"/>
      <c r="AU47641" s="690"/>
    </row>
    <row r="47642" spans="46:47">
      <c r="AT47642" s="690"/>
      <c r="AU47642" s="690"/>
    </row>
    <row r="47643" spans="46:47">
      <c r="AT47643" s="690"/>
      <c r="AU47643" s="690"/>
    </row>
    <row r="47644" spans="46:47">
      <c r="AT47644" s="690"/>
      <c r="AU47644" s="690"/>
    </row>
    <row r="47645" spans="46:47">
      <c r="AT47645" s="690"/>
      <c r="AU47645" s="690"/>
    </row>
    <row r="47646" spans="46:47">
      <c r="AT47646" s="690"/>
      <c r="AU47646" s="690"/>
    </row>
    <row r="47647" spans="46:47">
      <c r="AT47647" s="690"/>
      <c r="AU47647" s="690"/>
    </row>
    <row r="47648" spans="46:47">
      <c r="AT47648" s="690"/>
      <c r="AU47648" s="690"/>
    </row>
    <row r="47649" spans="46:47">
      <c r="AT47649" s="690"/>
      <c r="AU47649" s="690"/>
    </row>
    <row r="47650" spans="46:47">
      <c r="AT47650" s="690"/>
      <c r="AU47650" s="690"/>
    </row>
    <row r="47651" spans="46:47">
      <c r="AT47651" s="690"/>
      <c r="AU47651" s="690"/>
    </row>
    <row r="47652" spans="46:47">
      <c r="AT47652" s="690"/>
      <c r="AU47652" s="690"/>
    </row>
    <row r="47653" spans="46:47">
      <c r="AT47653" s="690"/>
      <c r="AU47653" s="690"/>
    </row>
    <row r="47654" spans="46:47">
      <c r="AT47654" s="690"/>
      <c r="AU47654" s="690"/>
    </row>
    <row r="47655" spans="46:47">
      <c r="AT47655" s="690"/>
      <c r="AU47655" s="690"/>
    </row>
    <row r="47656" spans="46:47">
      <c r="AT47656" s="690"/>
      <c r="AU47656" s="690"/>
    </row>
    <row r="47657" spans="46:47">
      <c r="AT47657" s="690"/>
      <c r="AU47657" s="690"/>
    </row>
    <row r="47658" spans="46:47">
      <c r="AT47658" s="690"/>
      <c r="AU47658" s="690"/>
    </row>
    <row r="47659" spans="46:47">
      <c r="AT47659" s="690"/>
      <c r="AU47659" s="690"/>
    </row>
    <row r="47660" spans="46:47">
      <c r="AT47660" s="690"/>
      <c r="AU47660" s="690"/>
    </row>
    <row r="47661" spans="46:47">
      <c r="AT47661" s="690"/>
      <c r="AU47661" s="690"/>
    </row>
    <row r="47662" spans="46:47">
      <c r="AT47662" s="690"/>
      <c r="AU47662" s="690"/>
    </row>
    <row r="47663" spans="46:47">
      <c r="AT47663" s="690"/>
      <c r="AU47663" s="690"/>
    </row>
    <row r="47664" spans="46:47">
      <c r="AT47664" s="690"/>
      <c r="AU47664" s="690"/>
    </row>
    <row r="47665" spans="46:47">
      <c r="AT47665" s="690"/>
      <c r="AU47665" s="690"/>
    </row>
    <row r="47666" spans="46:47">
      <c r="AT47666" s="690"/>
      <c r="AU47666" s="690"/>
    </row>
    <row r="47667" spans="46:47">
      <c r="AT47667" s="690"/>
      <c r="AU47667" s="690"/>
    </row>
    <row r="47668" spans="46:47">
      <c r="AT47668" s="690"/>
      <c r="AU47668" s="690"/>
    </row>
    <row r="47669" spans="46:47">
      <c r="AT47669" s="690"/>
      <c r="AU47669" s="690"/>
    </row>
    <row r="47670" spans="46:47">
      <c r="AT47670" s="690"/>
      <c r="AU47670" s="690"/>
    </row>
    <row r="47671" spans="46:47">
      <c r="AT47671" s="690"/>
      <c r="AU47671" s="690"/>
    </row>
    <row r="47672" spans="46:47">
      <c r="AT47672" s="690"/>
      <c r="AU47672" s="690"/>
    </row>
    <row r="47673" spans="46:47">
      <c r="AT47673" s="690"/>
      <c r="AU47673" s="690"/>
    </row>
    <row r="47674" spans="46:47">
      <c r="AT47674" s="690"/>
      <c r="AU47674" s="690"/>
    </row>
    <row r="47675" spans="46:47">
      <c r="AT47675" s="690"/>
      <c r="AU47675" s="690"/>
    </row>
    <row r="47676" spans="46:47">
      <c r="AT47676" s="690"/>
      <c r="AU47676" s="690"/>
    </row>
    <row r="47677" spans="46:47">
      <c r="AT47677" s="690"/>
      <c r="AU47677" s="690"/>
    </row>
    <row r="47678" spans="46:47">
      <c r="AT47678" s="690"/>
      <c r="AU47678" s="690"/>
    </row>
    <row r="47679" spans="46:47">
      <c r="AT47679" s="690"/>
      <c r="AU47679" s="690"/>
    </row>
    <row r="47680" spans="46:47">
      <c r="AT47680" s="690"/>
      <c r="AU47680" s="690"/>
    </row>
    <row r="47681" spans="46:47">
      <c r="AT47681" s="690"/>
      <c r="AU47681" s="690"/>
    </row>
    <row r="47682" spans="46:47">
      <c r="AT47682" s="690"/>
      <c r="AU47682" s="690"/>
    </row>
    <row r="47683" spans="46:47">
      <c r="AT47683" s="690"/>
      <c r="AU47683" s="690"/>
    </row>
    <row r="47684" spans="46:47">
      <c r="AT47684" s="690"/>
      <c r="AU47684" s="690"/>
    </row>
    <row r="47685" spans="46:47">
      <c r="AT47685" s="690"/>
      <c r="AU47685" s="690"/>
    </row>
    <row r="47686" spans="46:47">
      <c r="AT47686" s="690"/>
      <c r="AU47686" s="690"/>
    </row>
    <row r="47687" spans="46:47">
      <c r="AT47687" s="690"/>
      <c r="AU47687" s="690"/>
    </row>
    <row r="47688" spans="46:47">
      <c r="AT47688" s="690"/>
      <c r="AU47688" s="690"/>
    </row>
    <row r="47689" spans="46:47">
      <c r="AT47689" s="690"/>
      <c r="AU47689" s="690"/>
    </row>
    <row r="47690" spans="46:47">
      <c r="AT47690" s="690"/>
      <c r="AU47690" s="690"/>
    </row>
    <row r="47691" spans="46:47">
      <c r="AT47691" s="690"/>
      <c r="AU47691" s="690"/>
    </row>
    <row r="47692" spans="46:47">
      <c r="AT47692" s="690"/>
      <c r="AU47692" s="690"/>
    </row>
    <row r="47693" spans="46:47">
      <c r="AT47693" s="690"/>
      <c r="AU47693" s="690"/>
    </row>
    <row r="47694" spans="46:47">
      <c r="AT47694" s="690"/>
      <c r="AU47694" s="690"/>
    </row>
    <row r="47695" spans="46:47">
      <c r="AT47695" s="690"/>
      <c r="AU47695" s="690"/>
    </row>
    <row r="47696" spans="46:47">
      <c r="AT47696" s="690"/>
      <c r="AU47696" s="690"/>
    </row>
    <row r="47697" spans="46:47">
      <c r="AT47697" s="690"/>
      <c r="AU47697" s="690"/>
    </row>
    <row r="47698" spans="46:47">
      <c r="AT47698" s="690"/>
      <c r="AU47698" s="690"/>
    </row>
    <row r="47699" spans="46:47">
      <c r="AT47699" s="690"/>
      <c r="AU47699" s="690"/>
    </row>
    <row r="47700" spans="46:47">
      <c r="AT47700" s="690"/>
      <c r="AU47700" s="690"/>
    </row>
    <row r="47701" spans="46:47">
      <c r="AT47701" s="690"/>
      <c r="AU47701" s="690"/>
    </row>
    <row r="47702" spans="46:47">
      <c r="AT47702" s="690"/>
      <c r="AU47702" s="690"/>
    </row>
    <row r="47703" spans="46:47">
      <c r="AT47703" s="690"/>
      <c r="AU47703" s="690"/>
    </row>
    <row r="47704" spans="46:47">
      <c r="AT47704" s="690"/>
      <c r="AU47704" s="690"/>
    </row>
    <row r="47705" spans="46:47">
      <c r="AT47705" s="690"/>
      <c r="AU47705" s="690"/>
    </row>
    <row r="47706" spans="46:47">
      <c r="AT47706" s="690"/>
      <c r="AU47706" s="690"/>
    </row>
    <row r="47707" spans="46:47">
      <c r="AT47707" s="690"/>
      <c r="AU47707" s="690"/>
    </row>
    <row r="47708" spans="46:47">
      <c r="AT47708" s="690"/>
      <c r="AU47708" s="690"/>
    </row>
    <row r="47709" spans="46:47">
      <c r="AT47709" s="690"/>
      <c r="AU47709" s="690"/>
    </row>
    <row r="47710" spans="46:47">
      <c r="AT47710" s="690"/>
      <c r="AU47710" s="690"/>
    </row>
    <row r="47711" spans="46:47">
      <c r="AT47711" s="690"/>
      <c r="AU47711" s="690"/>
    </row>
    <row r="47712" spans="46:47">
      <c r="AT47712" s="690"/>
      <c r="AU47712" s="690"/>
    </row>
    <row r="47713" spans="46:47">
      <c r="AT47713" s="690"/>
      <c r="AU47713" s="690"/>
    </row>
    <row r="47714" spans="46:47">
      <c r="AT47714" s="690"/>
      <c r="AU47714" s="690"/>
    </row>
    <row r="47715" spans="46:47">
      <c r="AT47715" s="690"/>
      <c r="AU47715" s="690"/>
    </row>
    <row r="47716" spans="46:47">
      <c r="AT47716" s="690"/>
      <c r="AU47716" s="690"/>
    </row>
    <row r="47717" spans="46:47">
      <c r="AT47717" s="690"/>
      <c r="AU47717" s="690"/>
    </row>
    <row r="47718" spans="46:47">
      <c r="AT47718" s="690"/>
      <c r="AU47718" s="690"/>
    </row>
    <row r="47719" spans="46:47">
      <c r="AT47719" s="690"/>
      <c r="AU47719" s="690"/>
    </row>
    <row r="47720" spans="46:47">
      <c r="AT47720" s="690"/>
      <c r="AU47720" s="690"/>
    </row>
    <row r="47721" spans="46:47">
      <c r="AT47721" s="690"/>
      <c r="AU47721" s="690"/>
    </row>
    <row r="47722" spans="46:47">
      <c r="AT47722" s="690"/>
      <c r="AU47722" s="690"/>
    </row>
    <row r="47723" spans="46:47">
      <c r="AT47723" s="690"/>
      <c r="AU47723" s="690"/>
    </row>
    <row r="47724" spans="46:47">
      <c r="AT47724" s="690"/>
      <c r="AU47724" s="690"/>
    </row>
    <row r="47725" spans="46:47">
      <c r="AT47725" s="690"/>
      <c r="AU47725" s="690"/>
    </row>
    <row r="47726" spans="46:47">
      <c r="AT47726" s="690"/>
      <c r="AU47726" s="690"/>
    </row>
    <row r="47727" spans="46:47">
      <c r="AT47727" s="690"/>
      <c r="AU47727" s="690"/>
    </row>
    <row r="47728" spans="46:47">
      <c r="AT47728" s="690"/>
      <c r="AU47728" s="690"/>
    </row>
    <row r="47729" spans="46:47">
      <c r="AT47729" s="690"/>
      <c r="AU47729" s="690"/>
    </row>
    <row r="47730" spans="46:47">
      <c r="AT47730" s="690"/>
      <c r="AU47730" s="690"/>
    </row>
    <row r="47731" spans="46:47">
      <c r="AT47731" s="690"/>
      <c r="AU47731" s="690"/>
    </row>
    <row r="47732" spans="46:47">
      <c r="AT47732" s="690"/>
      <c r="AU47732" s="690"/>
    </row>
    <row r="47733" spans="46:47">
      <c r="AT47733" s="690"/>
      <c r="AU47733" s="690"/>
    </row>
    <row r="47734" spans="46:47">
      <c r="AT47734" s="690"/>
      <c r="AU47734" s="690"/>
    </row>
    <row r="47735" spans="46:47">
      <c r="AT47735" s="690"/>
      <c r="AU47735" s="690"/>
    </row>
    <row r="47736" spans="46:47">
      <c r="AT47736" s="690"/>
      <c r="AU47736" s="690"/>
    </row>
    <row r="47737" spans="46:47">
      <c r="AT47737" s="690"/>
      <c r="AU47737" s="690"/>
    </row>
    <row r="47738" spans="46:47">
      <c r="AT47738" s="690"/>
      <c r="AU47738" s="690"/>
    </row>
    <row r="47739" spans="46:47">
      <c r="AT47739" s="690"/>
      <c r="AU47739" s="690"/>
    </row>
    <row r="47740" spans="46:47">
      <c r="AT47740" s="690"/>
      <c r="AU47740" s="690"/>
    </row>
    <row r="47741" spans="46:47">
      <c r="AT47741" s="690"/>
      <c r="AU47741" s="690"/>
    </row>
    <row r="47742" spans="46:47">
      <c r="AT47742" s="690"/>
      <c r="AU47742" s="690"/>
    </row>
    <row r="47743" spans="46:47">
      <c r="AT47743" s="690"/>
      <c r="AU47743" s="690"/>
    </row>
    <row r="47744" spans="46:47">
      <c r="AT47744" s="690"/>
      <c r="AU47744" s="690"/>
    </row>
    <row r="47745" spans="46:47">
      <c r="AT47745" s="690"/>
      <c r="AU47745" s="690"/>
    </row>
    <row r="47746" spans="46:47">
      <c r="AT47746" s="690"/>
      <c r="AU47746" s="690"/>
    </row>
    <row r="47747" spans="46:47">
      <c r="AT47747" s="690"/>
      <c r="AU47747" s="690"/>
    </row>
    <row r="47748" spans="46:47">
      <c r="AT47748" s="690"/>
      <c r="AU47748" s="690"/>
    </row>
    <row r="47749" spans="46:47">
      <c r="AT47749" s="690"/>
      <c r="AU47749" s="690"/>
    </row>
    <row r="47750" spans="46:47">
      <c r="AT47750" s="690"/>
      <c r="AU47750" s="690"/>
    </row>
    <row r="47751" spans="46:47">
      <c r="AT47751" s="690"/>
      <c r="AU47751" s="690"/>
    </row>
    <row r="47752" spans="46:47">
      <c r="AT47752" s="690"/>
      <c r="AU47752" s="690"/>
    </row>
    <row r="47753" spans="46:47">
      <c r="AT47753" s="690"/>
      <c r="AU47753" s="690"/>
    </row>
    <row r="47754" spans="46:47">
      <c r="AT47754" s="690"/>
      <c r="AU47754" s="690"/>
    </row>
    <row r="47755" spans="46:47">
      <c r="AT47755" s="690"/>
      <c r="AU47755" s="690"/>
    </row>
    <row r="47756" spans="46:47">
      <c r="AT47756" s="690"/>
      <c r="AU47756" s="690"/>
    </row>
    <row r="47757" spans="46:47">
      <c r="AT47757" s="690"/>
      <c r="AU47757" s="690"/>
    </row>
    <row r="47758" spans="46:47">
      <c r="AT47758" s="690"/>
      <c r="AU47758" s="690"/>
    </row>
    <row r="47759" spans="46:47">
      <c r="AT47759" s="690"/>
      <c r="AU47759" s="690"/>
    </row>
    <row r="47760" spans="46:47">
      <c r="AT47760" s="690"/>
      <c r="AU47760" s="690"/>
    </row>
    <row r="47761" spans="46:47">
      <c r="AT47761" s="690"/>
      <c r="AU47761" s="690"/>
    </row>
    <row r="47762" spans="46:47">
      <c r="AT47762" s="690"/>
      <c r="AU47762" s="690"/>
    </row>
    <row r="47763" spans="46:47">
      <c r="AT47763" s="690"/>
      <c r="AU47763" s="690"/>
    </row>
    <row r="47764" spans="46:47">
      <c r="AT47764" s="690"/>
      <c r="AU47764" s="690"/>
    </row>
    <row r="47765" spans="46:47">
      <c r="AT47765" s="690"/>
      <c r="AU47765" s="690"/>
    </row>
    <row r="47766" spans="46:47">
      <c r="AT47766" s="690"/>
      <c r="AU47766" s="690"/>
    </row>
    <row r="47767" spans="46:47">
      <c r="AT47767" s="690"/>
      <c r="AU47767" s="690"/>
    </row>
    <row r="47768" spans="46:47">
      <c r="AT47768" s="690"/>
      <c r="AU47768" s="690"/>
    </row>
    <row r="47769" spans="46:47">
      <c r="AT47769" s="690"/>
      <c r="AU47769" s="690"/>
    </row>
    <row r="47770" spans="46:47">
      <c r="AT47770" s="690"/>
      <c r="AU47770" s="690"/>
    </row>
    <row r="47771" spans="46:47">
      <c r="AT47771" s="690"/>
      <c r="AU47771" s="690"/>
    </row>
    <row r="47772" spans="46:47">
      <c r="AT47772" s="690"/>
      <c r="AU47772" s="690"/>
    </row>
    <row r="47773" spans="46:47">
      <c r="AT47773" s="690"/>
      <c r="AU47773" s="690"/>
    </row>
    <row r="47774" spans="46:47">
      <c r="AT47774" s="690"/>
      <c r="AU47774" s="690"/>
    </row>
    <row r="47775" spans="46:47">
      <c r="AT47775" s="690"/>
      <c r="AU47775" s="690"/>
    </row>
    <row r="47776" spans="46:47">
      <c r="AT47776" s="690"/>
      <c r="AU47776" s="690"/>
    </row>
    <row r="47777" spans="46:47">
      <c r="AT47777" s="690"/>
      <c r="AU47777" s="690"/>
    </row>
    <row r="47778" spans="46:47">
      <c r="AT47778" s="690"/>
      <c r="AU47778" s="690"/>
    </row>
    <row r="47779" spans="46:47">
      <c r="AT47779" s="690"/>
      <c r="AU47779" s="690"/>
    </row>
    <row r="47780" spans="46:47">
      <c r="AT47780" s="690"/>
      <c r="AU47780" s="690"/>
    </row>
    <row r="47781" spans="46:47">
      <c r="AT47781" s="690"/>
      <c r="AU47781" s="690"/>
    </row>
    <row r="47782" spans="46:47">
      <c r="AT47782" s="690"/>
      <c r="AU47782" s="690"/>
    </row>
    <row r="47783" spans="46:47">
      <c r="AT47783" s="690"/>
      <c r="AU47783" s="690"/>
    </row>
    <row r="47784" spans="46:47">
      <c r="AT47784" s="690"/>
      <c r="AU47784" s="690"/>
    </row>
    <row r="47785" spans="46:47">
      <c r="AT47785" s="690"/>
      <c r="AU47785" s="690"/>
    </row>
    <row r="47786" spans="46:47">
      <c r="AT47786" s="690"/>
      <c r="AU47786" s="690"/>
    </row>
    <row r="47787" spans="46:47">
      <c r="AT47787" s="690"/>
      <c r="AU47787" s="690"/>
    </row>
    <row r="47788" spans="46:47">
      <c r="AT47788" s="690"/>
      <c r="AU47788" s="690"/>
    </row>
    <row r="47789" spans="46:47">
      <c r="AT47789" s="690"/>
      <c r="AU47789" s="690"/>
    </row>
    <row r="47790" spans="46:47">
      <c r="AT47790" s="690"/>
      <c r="AU47790" s="690"/>
    </row>
    <row r="47791" spans="46:47">
      <c r="AT47791" s="690"/>
      <c r="AU47791" s="690"/>
    </row>
    <row r="47792" spans="46:47">
      <c r="AT47792" s="690"/>
      <c r="AU47792" s="690"/>
    </row>
    <row r="47793" spans="46:47">
      <c r="AT47793" s="690"/>
      <c r="AU47793" s="690"/>
    </row>
    <row r="47794" spans="46:47">
      <c r="AT47794" s="690"/>
      <c r="AU47794" s="690"/>
    </row>
    <row r="47795" spans="46:47">
      <c r="AT47795" s="690"/>
      <c r="AU47795" s="690"/>
    </row>
    <row r="47796" spans="46:47">
      <c r="AT47796" s="690"/>
      <c r="AU47796" s="690"/>
    </row>
    <row r="47797" spans="46:47">
      <c r="AT47797" s="690"/>
      <c r="AU47797" s="690"/>
    </row>
    <row r="47798" spans="46:47">
      <c r="AT47798" s="690"/>
      <c r="AU47798" s="690"/>
    </row>
    <row r="47799" spans="46:47">
      <c r="AT47799" s="690"/>
      <c r="AU47799" s="690"/>
    </row>
    <row r="47800" spans="46:47">
      <c r="AT47800" s="690"/>
      <c r="AU47800" s="690"/>
    </row>
    <row r="47801" spans="46:47">
      <c r="AT47801" s="690"/>
      <c r="AU47801" s="690"/>
    </row>
    <row r="47802" spans="46:47">
      <c r="AT47802" s="690"/>
      <c r="AU47802" s="690"/>
    </row>
    <row r="47803" spans="46:47">
      <c r="AT47803" s="690"/>
      <c r="AU47803" s="690"/>
    </row>
    <row r="47804" spans="46:47">
      <c r="AT47804" s="690"/>
      <c r="AU47804" s="690"/>
    </row>
    <row r="47805" spans="46:47">
      <c r="AT47805" s="690"/>
      <c r="AU47805" s="690"/>
    </row>
    <row r="47806" spans="46:47">
      <c r="AT47806" s="690"/>
      <c r="AU47806" s="690"/>
    </row>
    <row r="47807" spans="46:47">
      <c r="AT47807" s="690"/>
      <c r="AU47807" s="690"/>
    </row>
    <row r="47808" spans="46:47">
      <c r="AT47808" s="690"/>
      <c r="AU47808" s="690"/>
    </row>
    <row r="47809" spans="46:47">
      <c r="AT47809" s="690"/>
      <c r="AU47809" s="690"/>
    </row>
    <row r="47810" spans="46:47">
      <c r="AT47810" s="690"/>
      <c r="AU47810" s="690"/>
    </row>
    <row r="47811" spans="46:47">
      <c r="AT47811" s="690"/>
      <c r="AU47811" s="690"/>
    </row>
    <row r="47812" spans="46:47">
      <c r="AT47812" s="690"/>
      <c r="AU47812" s="690"/>
    </row>
    <row r="47813" spans="46:47">
      <c r="AT47813" s="690"/>
      <c r="AU47813" s="690"/>
    </row>
    <row r="47814" spans="46:47">
      <c r="AT47814" s="690"/>
      <c r="AU47814" s="690"/>
    </row>
    <row r="47815" spans="46:47">
      <c r="AT47815" s="690"/>
      <c r="AU47815" s="690"/>
    </row>
    <row r="47816" spans="46:47">
      <c r="AT47816" s="690"/>
      <c r="AU47816" s="690"/>
    </row>
    <row r="47817" spans="46:47">
      <c r="AT47817" s="690"/>
      <c r="AU47817" s="690"/>
    </row>
    <row r="47818" spans="46:47">
      <c r="AT47818" s="690"/>
      <c r="AU47818" s="690"/>
    </row>
    <row r="47819" spans="46:47">
      <c r="AT47819" s="690"/>
      <c r="AU47819" s="690"/>
    </row>
    <row r="47820" spans="46:47">
      <c r="AT47820" s="690"/>
      <c r="AU47820" s="690"/>
    </row>
    <row r="47821" spans="46:47">
      <c r="AT47821" s="690"/>
      <c r="AU47821" s="690"/>
    </row>
    <row r="47822" spans="46:47">
      <c r="AT47822" s="690"/>
      <c r="AU47822" s="690"/>
    </row>
    <row r="47823" spans="46:47">
      <c r="AT47823" s="690"/>
      <c r="AU47823" s="690"/>
    </row>
    <row r="47824" spans="46:47">
      <c r="AT47824" s="690"/>
      <c r="AU47824" s="690"/>
    </row>
    <row r="47825" spans="46:47">
      <c r="AT47825" s="690"/>
      <c r="AU47825" s="690"/>
    </row>
    <row r="47826" spans="46:47">
      <c r="AT47826" s="690"/>
      <c r="AU47826" s="690"/>
    </row>
    <row r="47827" spans="46:47">
      <c r="AT47827" s="690"/>
      <c r="AU47827" s="690"/>
    </row>
    <row r="47828" spans="46:47">
      <c r="AT47828" s="690"/>
      <c r="AU47828" s="690"/>
    </row>
    <row r="47829" spans="46:47">
      <c r="AT47829" s="690"/>
      <c r="AU47829" s="690"/>
    </row>
    <row r="47830" spans="46:47">
      <c r="AT47830" s="690"/>
      <c r="AU47830" s="690"/>
    </row>
    <row r="47831" spans="46:47">
      <c r="AT47831" s="690"/>
      <c r="AU47831" s="690"/>
    </row>
    <row r="47832" spans="46:47">
      <c r="AT47832" s="690"/>
      <c r="AU47832" s="690"/>
    </row>
    <row r="47833" spans="46:47">
      <c r="AT47833" s="690"/>
      <c r="AU47833" s="690"/>
    </row>
    <row r="47834" spans="46:47">
      <c r="AT47834" s="690"/>
      <c r="AU47834" s="690"/>
    </row>
    <row r="47835" spans="46:47">
      <c r="AT47835" s="690"/>
      <c r="AU47835" s="690"/>
    </row>
    <row r="47836" spans="46:47">
      <c r="AT47836" s="690"/>
      <c r="AU47836" s="690"/>
    </row>
    <row r="47837" spans="46:47">
      <c r="AT47837" s="690"/>
      <c r="AU47837" s="690"/>
    </row>
    <row r="47838" spans="46:47">
      <c r="AT47838" s="690"/>
      <c r="AU47838" s="690"/>
    </row>
    <row r="47839" spans="46:47">
      <c r="AT47839" s="690"/>
      <c r="AU47839" s="690"/>
    </row>
    <row r="47840" spans="46:47">
      <c r="AT47840" s="690"/>
      <c r="AU47840" s="690"/>
    </row>
    <row r="47841" spans="46:47">
      <c r="AT47841" s="690"/>
      <c r="AU47841" s="690"/>
    </row>
    <row r="47842" spans="46:47">
      <c r="AT47842" s="690"/>
      <c r="AU47842" s="690"/>
    </row>
    <row r="47843" spans="46:47">
      <c r="AT47843" s="690"/>
      <c r="AU47843" s="690"/>
    </row>
    <row r="47844" spans="46:47">
      <c r="AT47844" s="690"/>
      <c r="AU47844" s="690"/>
    </row>
    <row r="47845" spans="46:47">
      <c r="AT47845" s="690"/>
      <c r="AU47845" s="690"/>
    </row>
    <row r="47846" spans="46:47">
      <c r="AT47846" s="690"/>
      <c r="AU47846" s="690"/>
    </row>
    <row r="47847" spans="46:47">
      <c r="AT47847" s="690"/>
      <c r="AU47847" s="690"/>
    </row>
    <row r="47848" spans="46:47">
      <c r="AT47848" s="690"/>
      <c r="AU47848" s="690"/>
    </row>
    <row r="47849" spans="46:47">
      <c r="AT47849" s="690"/>
      <c r="AU47849" s="690"/>
    </row>
    <row r="47850" spans="46:47">
      <c r="AT47850" s="690"/>
      <c r="AU47850" s="690"/>
    </row>
    <row r="47851" spans="46:47">
      <c r="AT47851" s="690"/>
      <c r="AU47851" s="690"/>
    </row>
    <row r="47852" spans="46:47">
      <c r="AT47852" s="690"/>
      <c r="AU47852" s="690"/>
    </row>
    <row r="47853" spans="46:47">
      <c r="AT47853" s="690"/>
      <c r="AU47853" s="690"/>
    </row>
    <row r="47854" spans="46:47">
      <c r="AT47854" s="690"/>
      <c r="AU47854" s="690"/>
    </row>
    <row r="47855" spans="46:47">
      <c r="AT47855" s="690"/>
      <c r="AU47855" s="690"/>
    </row>
    <row r="47856" spans="46:47">
      <c r="AT47856" s="690"/>
      <c r="AU47856" s="690"/>
    </row>
    <row r="47857" spans="46:47">
      <c r="AT47857" s="690"/>
      <c r="AU47857" s="690"/>
    </row>
    <row r="47858" spans="46:47">
      <c r="AT47858" s="690"/>
      <c r="AU47858" s="690"/>
    </row>
    <row r="47859" spans="46:47">
      <c r="AT47859" s="690"/>
      <c r="AU47859" s="690"/>
    </row>
    <row r="47860" spans="46:47">
      <c r="AT47860" s="690"/>
      <c r="AU47860" s="690"/>
    </row>
    <row r="47861" spans="46:47">
      <c r="AT47861" s="690"/>
      <c r="AU47861" s="690"/>
    </row>
    <row r="47862" spans="46:47">
      <c r="AT47862" s="690"/>
      <c r="AU47862" s="690"/>
    </row>
    <row r="47863" spans="46:47">
      <c r="AT47863" s="690"/>
      <c r="AU47863" s="690"/>
    </row>
    <row r="47864" spans="46:47">
      <c r="AT47864" s="690"/>
      <c r="AU47864" s="690"/>
    </row>
    <row r="47865" spans="46:47">
      <c r="AT47865" s="690"/>
      <c r="AU47865" s="690"/>
    </row>
    <row r="47866" spans="46:47">
      <c r="AT47866" s="690"/>
      <c r="AU47866" s="690"/>
    </row>
    <row r="47867" spans="46:47">
      <c r="AT47867" s="690"/>
      <c r="AU47867" s="690"/>
    </row>
    <row r="47868" spans="46:47">
      <c r="AT47868" s="690"/>
      <c r="AU47868" s="690"/>
    </row>
    <row r="47869" spans="46:47">
      <c r="AT47869" s="690"/>
      <c r="AU47869" s="690"/>
    </row>
    <row r="47870" spans="46:47">
      <c r="AT47870" s="690"/>
      <c r="AU47870" s="690"/>
    </row>
    <row r="47871" spans="46:47">
      <c r="AT47871" s="690"/>
      <c r="AU47871" s="690"/>
    </row>
    <row r="47872" spans="46:47">
      <c r="AT47872" s="690"/>
      <c r="AU47872" s="690"/>
    </row>
    <row r="47873" spans="46:47">
      <c r="AT47873" s="690"/>
      <c r="AU47873" s="690"/>
    </row>
    <row r="47874" spans="46:47">
      <c r="AT47874" s="690"/>
      <c r="AU47874" s="690"/>
    </row>
    <row r="47875" spans="46:47">
      <c r="AT47875" s="690"/>
      <c r="AU47875" s="690"/>
    </row>
    <row r="47876" spans="46:47">
      <c r="AT47876" s="690"/>
      <c r="AU47876" s="690"/>
    </row>
    <row r="47877" spans="46:47">
      <c r="AT47877" s="690"/>
      <c r="AU47877" s="690"/>
    </row>
    <row r="47878" spans="46:47">
      <c r="AT47878" s="690"/>
      <c r="AU47878" s="690"/>
    </row>
    <row r="47879" spans="46:47">
      <c r="AT47879" s="690"/>
      <c r="AU47879" s="690"/>
    </row>
    <row r="47880" spans="46:47">
      <c r="AT47880" s="690"/>
      <c r="AU47880" s="690"/>
    </row>
    <row r="47881" spans="46:47">
      <c r="AT47881" s="690"/>
      <c r="AU47881" s="690"/>
    </row>
    <row r="47882" spans="46:47">
      <c r="AT47882" s="690"/>
      <c r="AU47882" s="690"/>
    </row>
    <row r="47883" spans="46:47">
      <c r="AT47883" s="690"/>
      <c r="AU47883" s="690"/>
    </row>
    <row r="47884" spans="46:47">
      <c r="AT47884" s="690"/>
      <c r="AU47884" s="690"/>
    </row>
    <row r="47885" spans="46:47">
      <c r="AT47885" s="690"/>
      <c r="AU47885" s="690"/>
    </row>
    <row r="47886" spans="46:47">
      <c r="AT47886" s="690"/>
      <c r="AU47886" s="690"/>
    </row>
    <row r="47887" spans="46:47">
      <c r="AT47887" s="690"/>
      <c r="AU47887" s="690"/>
    </row>
    <row r="47888" spans="46:47">
      <c r="AT47888" s="690"/>
      <c r="AU47888" s="690"/>
    </row>
    <row r="47889" spans="46:47">
      <c r="AT47889" s="690"/>
      <c r="AU47889" s="690"/>
    </row>
    <row r="47890" spans="46:47">
      <c r="AT47890" s="690"/>
      <c r="AU47890" s="690"/>
    </row>
    <row r="47891" spans="46:47">
      <c r="AT47891" s="690"/>
      <c r="AU47891" s="690"/>
    </row>
    <row r="47892" spans="46:47">
      <c r="AT47892" s="690"/>
      <c r="AU47892" s="690"/>
    </row>
    <row r="47893" spans="46:47">
      <c r="AT47893" s="690"/>
      <c r="AU47893" s="690"/>
    </row>
    <row r="47894" spans="46:47">
      <c r="AT47894" s="690"/>
      <c r="AU47894" s="690"/>
    </row>
    <row r="47895" spans="46:47">
      <c r="AT47895" s="690"/>
      <c r="AU47895" s="690"/>
    </row>
    <row r="47896" spans="46:47">
      <c r="AT47896" s="690"/>
      <c r="AU47896" s="690"/>
    </row>
    <row r="47897" spans="46:47">
      <c r="AT47897" s="690"/>
      <c r="AU47897" s="690"/>
    </row>
    <row r="47898" spans="46:47">
      <c r="AT47898" s="690"/>
      <c r="AU47898" s="690"/>
    </row>
    <row r="47899" spans="46:47">
      <c r="AT47899" s="690"/>
      <c r="AU47899" s="690"/>
    </row>
    <row r="47900" spans="46:47">
      <c r="AT47900" s="690"/>
      <c r="AU47900" s="690"/>
    </row>
    <row r="47901" spans="46:47">
      <c r="AT47901" s="690"/>
      <c r="AU47901" s="690"/>
    </row>
    <row r="47902" spans="46:47">
      <c r="AT47902" s="690"/>
      <c r="AU47902" s="690"/>
    </row>
    <row r="47903" spans="46:47">
      <c r="AT47903" s="690"/>
      <c r="AU47903" s="690"/>
    </row>
    <row r="47904" spans="46:47">
      <c r="AT47904" s="690"/>
      <c r="AU47904" s="690"/>
    </row>
    <row r="47905" spans="46:47">
      <c r="AT47905" s="690"/>
      <c r="AU47905" s="690"/>
    </row>
    <row r="47906" spans="46:47">
      <c r="AT47906" s="690"/>
      <c r="AU47906" s="690"/>
    </row>
    <row r="47907" spans="46:47">
      <c r="AT47907" s="690"/>
      <c r="AU47907" s="690"/>
    </row>
    <row r="47908" spans="46:47">
      <c r="AT47908" s="690"/>
      <c r="AU47908" s="690"/>
    </row>
    <row r="47909" spans="46:47">
      <c r="AT47909" s="690"/>
      <c r="AU47909" s="690"/>
    </row>
    <row r="47910" spans="46:47">
      <c r="AT47910" s="690"/>
      <c r="AU47910" s="690"/>
    </row>
    <row r="47911" spans="46:47">
      <c r="AT47911" s="690"/>
      <c r="AU47911" s="690"/>
    </row>
    <row r="47912" spans="46:47">
      <c r="AT47912" s="690"/>
      <c r="AU47912" s="690"/>
    </row>
    <row r="47913" spans="46:47">
      <c r="AT47913" s="690"/>
      <c r="AU47913" s="690"/>
    </row>
    <row r="47914" spans="46:47">
      <c r="AT47914" s="690"/>
      <c r="AU47914" s="690"/>
    </row>
    <row r="47915" spans="46:47">
      <c r="AT47915" s="690"/>
      <c r="AU47915" s="690"/>
    </row>
    <row r="47916" spans="46:47">
      <c r="AT47916" s="690"/>
      <c r="AU47916" s="690"/>
    </row>
    <row r="47917" spans="46:47">
      <c r="AT47917" s="690"/>
      <c r="AU47917" s="690"/>
    </row>
    <row r="47918" spans="46:47">
      <c r="AT47918" s="690"/>
      <c r="AU47918" s="690"/>
    </row>
    <row r="47919" spans="46:47">
      <c r="AT47919" s="690"/>
      <c r="AU47919" s="690"/>
    </row>
    <row r="47920" spans="46:47">
      <c r="AT47920" s="690"/>
      <c r="AU47920" s="690"/>
    </row>
    <row r="47921" spans="46:47">
      <c r="AT47921" s="690"/>
      <c r="AU47921" s="690"/>
    </row>
    <row r="47922" spans="46:47">
      <c r="AT47922" s="690"/>
      <c r="AU47922" s="690"/>
    </row>
    <row r="47923" spans="46:47">
      <c r="AT47923" s="690"/>
      <c r="AU47923" s="690"/>
    </row>
    <row r="47924" spans="46:47">
      <c r="AT47924" s="690"/>
      <c r="AU47924" s="690"/>
    </row>
    <row r="47925" spans="46:47">
      <c r="AT47925" s="690"/>
      <c r="AU47925" s="690"/>
    </row>
    <row r="47926" spans="46:47">
      <c r="AT47926" s="690"/>
      <c r="AU47926" s="690"/>
    </row>
    <row r="47927" spans="46:47">
      <c r="AT47927" s="690"/>
      <c r="AU47927" s="690"/>
    </row>
    <row r="47928" spans="46:47">
      <c r="AT47928" s="690"/>
      <c r="AU47928" s="690"/>
    </row>
    <row r="47929" spans="46:47">
      <c r="AT47929" s="690"/>
      <c r="AU47929" s="690"/>
    </row>
    <row r="47930" spans="46:47">
      <c r="AT47930" s="690"/>
      <c r="AU47930" s="690"/>
    </row>
    <row r="47931" spans="46:47">
      <c r="AT47931" s="690"/>
      <c r="AU47931" s="690"/>
    </row>
    <row r="47932" spans="46:47">
      <c r="AT47932" s="690"/>
      <c r="AU47932" s="690"/>
    </row>
    <row r="47933" spans="46:47">
      <c r="AT47933" s="690"/>
      <c r="AU47933" s="690"/>
    </row>
    <row r="47934" spans="46:47">
      <c r="AT47934" s="690"/>
      <c r="AU47934" s="690"/>
    </row>
    <row r="47935" spans="46:47">
      <c r="AT47935" s="690"/>
      <c r="AU47935" s="690"/>
    </row>
    <row r="47936" spans="46:47">
      <c r="AT47936" s="690"/>
      <c r="AU47936" s="690"/>
    </row>
    <row r="47937" spans="46:47">
      <c r="AT47937" s="690"/>
      <c r="AU47937" s="690"/>
    </row>
    <row r="47938" spans="46:47">
      <c r="AT47938" s="690"/>
      <c r="AU47938" s="690"/>
    </row>
    <row r="47939" spans="46:47">
      <c r="AT47939" s="690"/>
      <c r="AU47939" s="690"/>
    </row>
    <row r="47940" spans="46:47">
      <c r="AT47940" s="690"/>
      <c r="AU47940" s="690"/>
    </row>
    <row r="47941" spans="46:47">
      <c r="AT47941" s="690"/>
      <c r="AU47941" s="690"/>
    </row>
    <row r="47942" spans="46:47">
      <c r="AT47942" s="690"/>
      <c r="AU47942" s="690"/>
    </row>
    <row r="47943" spans="46:47">
      <c r="AT47943" s="690"/>
      <c r="AU47943" s="690"/>
    </row>
    <row r="47944" spans="46:47">
      <c r="AT47944" s="690"/>
      <c r="AU47944" s="690"/>
    </row>
    <row r="47945" spans="46:47">
      <c r="AT47945" s="690"/>
      <c r="AU47945" s="690"/>
    </row>
    <row r="47946" spans="46:47">
      <c r="AT47946" s="690"/>
      <c r="AU47946" s="690"/>
    </row>
    <row r="47947" spans="46:47">
      <c r="AT47947" s="690"/>
      <c r="AU47947" s="690"/>
    </row>
    <row r="47948" spans="46:47">
      <c r="AT47948" s="690"/>
      <c r="AU47948" s="690"/>
    </row>
    <row r="47949" spans="46:47">
      <c r="AT47949" s="690"/>
      <c r="AU47949" s="690"/>
    </row>
    <row r="47950" spans="46:47">
      <c r="AT47950" s="690"/>
      <c r="AU47950" s="690"/>
    </row>
    <row r="47951" spans="46:47">
      <c r="AT47951" s="690"/>
      <c r="AU47951" s="690"/>
    </row>
    <row r="47952" spans="46:47">
      <c r="AT47952" s="690"/>
      <c r="AU47952" s="690"/>
    </row>
    <row r="47953" spans="46:47">
      <c r="AT47953" s="690"/>
      <c r="AU47953" s="690"/>
    </row>
    <row r="47954" spans="46:47">
      <c r="AT47954" s="690"/>
      <c r="AU47954" s="690"/>
    </row>
    <row r="47955" spans="46:47">
      <c r="AT47955" s="690"/>
      <c r="AU47955" s="690"/>
    </row>
    <row r="47956" spans="46:47">
      <c r="AT47956" s="690"/>
      <c r="AU47956" s="690"/>
    </row>
    <row r="47957" spans="46:47">
      <c r="AT47957" s="690"/>
      <c r="AU47957" s="690"/>
    </row>
    <row r="47958" spans="46:47">
      <c r="AT47958" s="690"/>
      <c r="AU47958" s="690"/>
    </row>
    <row r="47959" spans="46:47">
      <c r="AT47959" s="690"/>
      <c r="AU47959" s="690"/>
    </row>
    <row r="47960" spans="46:47">
      <c r="AT47960" s="690"/>
      <c r="AU47960" s="690"/>
    </row>
    <row r="47961" spans="46:47">
      <c r="AT47961" s="690"/>
      <c r="AU47961" s="690"/>
    </row>
    <row r="47962" spans="46:47">
      <c r="AT47962" s="690"/>
      <c r="AU47962" s="690"/>
    </row>
    <row r="47963" spans="46:47">
      <c r="AT47963" s="690"/>
      <c r="AU47963" s="690"/>
    </row>
    <row r="47964" spans="46:47">
      <c r="AT47964" s="690"/>
      <c r="AU47964" s="690"/>
    </row>
    <row r="47965" spans="46:47">
      <c r="AT47965" s="690"/>
      <c r="AU47965" s="690"/>
    </row>
    <row r="47966" spans="46:47">
      <c r="AT47966" s="690"/>
      <c r="AU47966" s="690"/>
    </row>
    <row r="47967" spans="46:47">
      <c r="AT47967" s="690"/>
      <c r="AU47967" s="690"/>
    </row>
    <row r="47968" spans="46:47">
      <c r="AT47968" s="690"/>
      <c r="AU47968" s="690"/>
    </row>
    <row r="47969" spans="46:47">
      <c r="AT47969" s="690"/>
      <c r="AU47969" s="690"/>
    </row>
    <row r="47970" spans="46:47">
      <c r="AT47970" s="690"/>
      <c r="AU47970" s="690"/>
    </row>
    <row r="47971" spans="46:47">
      <c r="AT47971" s="690"/>
      <c r="AU47971" s="690"/>
    </row>
    <row r="47972" spans="46:47">
      <c r="AT47972" s="690"/>
      <c r="AU47972" s="690"/>
    </row>
    <row r="47973" spans="46:47">
      <c r="AT47973" s="690"/>
      <c r="AU47973" s="690"/>
    </row>
    <row r="47974" spans="46:47">
      <c r="AT47974" s="690"/>
      <c r="AU47974" s="690"/>
    </row>
    <row r="47975" spans="46:47">
      <c r="AT47975" s="690"/>
      <c r="AU47975" s="690"/>
    </row>
    <row r="47976" spans="46:47">
      <c r="AT47976" s="690"/>
      <c r="AU47976" s="690"/>
    </row>
    <row r="47977" spans="46:47">
      <c r="AT47977" s="690"/>
      <c r="AU47977" s="690"/>
    </row>
    <row r="47978" spans="46:47">
      <c r="AT47978" s="690"/>
      <c r="AU47978" s="690"/>
    </row>
    <row r="47979" spans="46:47">
      <c r="AT47979" s="690"/>
      <c r="AU47979" s="690"/>
    </row>
    <row r="47980" spans="46:47">
      <c r="AT47980" s="690"/>
      <c r="AU47980" s="690"/>
    </row>
    <row r="47981" spans="46:47">
      <c r="AT47981" s="690"/>
      <c r="AU47981" s="690"/>
    </row>
    <row r="47982" spans="46:47">
      <c r="AT47982" s="690"/>
      <c r="AU47982" s="690"/>
    </row>
    <row r="47983" spans="46:47">
      <c r="AT47983" s="690"/>
      <c r="AU47983" s="690"/>
    </row>
    <row r="47984" spans="46:47">
      <c r="AT47984" s="690"/>
      <c r="AU47984" s="690"/>
    </row>
    <row r="47985" spans="46:47">
      <c r="AT47985" s="690"/>
      <c r="AU47985" s="690"/>
    </row>
    <row r="47986" spans="46:47">
      <c r="AT47986" s="690"/>
      <c r="AU47986" s="690"/>
    </row>
    <row r="47987" spans="46:47">
      <c r="AT47987" s="690"/>
      <c r="AU47987" s="690"/>
    </row>
    <row r="47988" spans="46:47">
      <c r="AT47988" s="690"/>
      <c r="AU47988" s="690"/>
    </row>
    <row r="47989" spans="46:47">
      <c r="AT47989" s="690"/>
      <c r="AU47989" s="690"/>
    </row>
    <row r="47990" spans="46:47">
      <c r="AT47990" s="690"/>
      <c r="AU47990" s="690"/>
    </row>
    <row r="47991" spans="46:47">
      <c r="AT47991" s="690"/>
      <c r="AU47991" s="690"/>
    </row>
    <row r="47992" spans="46:47">
      <c r="AT47992" s="690"/>
      <c r="AU47992" s="690"/>
    </row>
    <row r="47993" spans="46:47">
      <c r="AT47993" s="690"/>
      <c r="AU47993" s="690"/>
    </row>
    <row r="47994" spans="46:47">
      <c r="AT47994" s="690"/>
      <c r="AU47994" s="690"/>
    </row>
    <row r="47995" spans="46:47">
      <c r="AT47995" s="690"/>
      <c r="AU47995" s="690"/>
    </row>
    <row r="47996" spans="46:47">
      <c r="AT47996" s="690"/>
      <c r="AU47996" s="690"/>
    </row>
    <row r="47997" spans="46:47">
      <c r="AT47997" s="690"/>
      <c r="AU47997" s="690"/>
    </row>
    <row r="47998" spans="46:47">
      <c r="AT47998" s="690"/>
      <c r="AU47998" s="690"/>
    </row>
    <row r="47999" spans="46:47">
      <c r="AT47999" s="690"/>
      <c r="AU47999" s="690"/>
    </row>
    <row r="48000" spans="46:47">
      <c r="AT48000" s="690"/>
      <c r="AU48000" s="690"/>
    </row>
    <row r="48001" spans="46:47">
      <c r="AT48001" s="690"/>
      <c r="AU48001" s="690"/>
    </row>
    <row r="48002" spans="46:47">
      <c r="AT48002" s="690"/>
      <c r="AU48002" s="690"/>
    </row>
    <row r="48003" spans="46:47">
      <c r="AT48003" s="690"/>
      <c r="AU48003" s="690"/>
    </row>
    <row r="48004" spans="46:47">
      <c r="AT48004" s="690"/>
      <c r="AU48004" s="690"/>
    </row>
    <row r="48005" spans="46:47">
      <c r="AT48005" s="690"/>
      <c r="AU48005" s="690"/>
    </row>
    <row r="48006" spans="46:47">
      <c r="AT48006" s="690"/>
      <c r="AU48006" s="690"/>
    </row>
    <row r="48007" spans="46:47">
      <c r="AT48007" s="690"/>
      <c r="AU48007" s="690"/>
    </row>
    <row r="48008" spans="46:47">
      <c r="AT48008" s="690"/>
      <c r="AU48008" s="690"/>
    </row>
    <row r="48009" spans="46:47">
      <c r="AT48009" s="690"/>
      <c r="AU48009" s="690"/>
    </row>
    <row r="48010" spans="46:47">
      <c r="AT48010" s="690"/>
      <c r="AU48010" s="690"/>
    </row>
    <row r="48011" spans="46:47">
      <c r="AT48011" s="690"/>
      <c r="AU48011" s="690"/>
    </row>
    <row r="48012" spans="46:47">
      <c r="AT48012" s="690"/>
      <c r="AU48012" s="690"/>
    </row>
    <row r="48013" spans="46:47">
      <c r="AT48013" s="690"/>
      <c r="AU48013" s="690"/>
    </row>
    <row r="48014" spans="46:47">
      <c r="AT48014" s="690"/>
      <c r="AU48014" s="690"/>
    </row>
    <row r="48015" spans="46:47">
      <c r="AT48015" s="690"/>
      <c r="AU48015" s="690"/>
    </row>
    <row r="48016" spans="46:47">
      <c r="AT48016" s="690"/>
      <c r="AU48016" s="690"/>
    </row>
    <row r="48017" spans="46:47">
      <c r="AT48017" s="690"/>
      <c r="AU48017" s="690"/>
    </row>
    <row r="48018" spans="46:47">
      <c r="AT48018" s="690"/>
      <c r="AU48018" s="690"/>
    </row>
    <row r="48019" spans="46:47">
      <c r="AT48019" s="690"/>
      <c r="AU48019" s="690"/>
    </row>
    <row r="48020" spans="46:47">
      <c r="AT48020" s="690"/>
      <c r="AU48020" s="690"/>
    </row>
    <row r="48021" spans="46:47">
      <c r="AT48021" s="690"/>
      <c r="AU48021" s="690"/>
    </row>
    <row r="48022" spans="46:47">
      <c r="AT48022" s="690"/>
      <c r="AU48022" s="690"/>
    </row>
    <row r="48023" spans="46:47">
      <c r="AT48023" s="690"/>
      <c r="AU48023" s="690"/>
    </row>
    <row r="48024" spans="46:47">
      <c r="AT48024" s="690"/>
      <c r="AU48024" s="690"/>
    </row>
    <row r="48025" spans="46:47">
      <c r="AT48025" s="690"/>
      <c r="AU48025" s="690"/>
    </row>
    <row r="48026" spans="46:47">
      <c r="AT48026" s="690"/>
      <c r="AU48026" s="690"/>
    </row>
    <row r="48027" spans="46:47">
      <c r="AT48027" s="690"/>
      <c r="AU48027" s="690"/>
    </row>
    <row r="48028" spans="46:47">
      <c r="AT48028" s="690"/>
      <c r="AU48028" s="690"/>
    </row>
    <row r="48029" spans="46:47">
      <c r="AT48029" s="690"/>
      <c r="AU48029" s="690"/>
    </row>
    <row r="48030" spans="46:47">
      <c r="AT48030" s="690"/>
      <c r="AU48030" s="690"/>
    </row>
    <row r="48031" spans="46:47">
      <c r="AT48031" s="690"/>
      <c r="AU48031" s="690"/>
    </row>
    <row r="48032" spans="46:47">
      <c r="AT48032" s="690"/>
      <c r="AU48032" s="690"/>
    </row>
    <row r="48033" spans="46:47">
      <c r="AT48033" s="690"/>
      <c r="AU48033" s="690"/>
    </row>
    <row r="48034" spans="46:47">
      <c r="AT48034" s="690"/>
      <c r="AU48034" s="690"/>
    </row>
    <row r="48035" spans="46:47">
      <c r="AT48035" s="690"/>
      <c r="AU48035" s="690"/>
    </row>
    <row r="48036" spans="46:47">
      <c r="AT48036" s="690"/>
      <c r="AU48036" s="690"/>
    </row>
    <row r="48037" spans="46:47">
      <c r="AT48037" s="690"/>
      <c r="AU48037" s="690"/>
    </row>
    <row r="48038" spans="46:47">
      <c r="AT48038" s="690"/>
      <c r="AU48038" s="690"/>
    </row>
    <row r="48039" spans="46:47">
      <c r="AT48039" s="690"/>
      <c r="AU48039" s="690"/>
    </row>
    <row r="48040" spans="46:47">
      <c r="AT48040" s="690"/>
      <c r="AU48040" s="690"/>
    </row>
    <row r="48041" spans="46:47">
      <c r="AT48041" s="690"/>
      <c r="AU48041" s="690"/>
    </row>
    <row r="48042" spans="46:47">
      <c r="AT48042" s="690"/>
      <c r="AU48042" s="690"/>
    </row>
    <row r="48043" spans="46:47">
      <c r="AT48043" s="690"/>
      <c r="AU48043" s="690"/>
    </row>
    <row r="48044" spans="46:47">
      <c r="AT48044" s="690"/>
      <c r="AU48044" s="690"/>
    </row>
    <row r="48045" spans="46:47">
      <c r="AT48045" s="690"/>
      <c r="AU48045" s="690"/>
    </row>
    <row r="48046" spans="46:47">
      <c r="AT48046" s="690"/>
      <c r="AU48046" s="690"/>
    </row>
    <row r="48047" spans="46:47">
      <c r="AT48047" s="690"/>
      <c r="AU48047" s="690"/>
    </row>
    <row r="48048" spans="46:47">
      <c r="AT48048" s="690"/>
      <c r="AU48048" s="690"/>
    </row>
    <row r="48049" spans="46:47">
      <c r="AT48049" s="690"/>
      <c r="AU48049" s="690"/>
    </row>
    <row r="48050" spans="46:47">
      <c r="AT48050" s="690"/>
      <c r="AU48050" s="690"/>
    </row>
    <row r="48051" spans="46:47">
      <c r="AT48051" s="690"/>
      <c r="AU48051" s="690"/>
    </row>
    <row r="48052" spans="46:47">
      <c r="AT48052" s="690"/>
      <c r="AU48052" s="690"/>
    </row>
    <row r="48053" spans="46:47">
      <c r="AT48053" s="690"/>
      <c r="AU48053" s="690"/>
    </row>
    <row r="48054" spans="46:47">
      <c r="AT48054" s="690"/>
      <c r="AU48054" s="690"/>
    </row>
    <row r="48055" spans="46:47">
      <c r="AT48055" s="690"/>
      <c r="AU48055" s="690"/>
    </row>
    <row r="48056" spans="46:47">
      <c r="AT48056" s="690"/>
      <c r="AU48056" s="690"/>
    </row>
    <row r="48057" spans="46:47">
      <c r="AT48057" s="690"/>
      <c r="AU48057" s="690"/>
    </row>
    <row r="48058" spans="46:47">
      <c r="AT48058" s="690"/>
      <c r="AU48058" s="690"/>
    </row>
    <row r="48059" spans="46:47">
      <c r="AT48059" s="690"/>
      <c r="AU48059" s="690"/>
    </row>
    <row r="48060" spans="46:47">
      <c r="AT48060" s="690"/>
      <c r="AU48060" s="690"/>
    </row>
    <row r="48061" spans="46:47">
      <c r="AT48061" s="690"/>
      <c r="AU48061" s="690"/>
    </row>
    <row r="48062" spans="46:47">
      <c r="AT48062" s="690"/>
      <c r="AU48062" s="690"/>
    </row>
    <row r="48063" spans="46:47">
      <c r="AT48063" s="690"/>
      <c r="AU48063" s="690"/>
    </row>
    <row r="48064" spans="46:47">
      <c r="AT48064" s="690"/>
      <c r="AU48064" s="690"/>
    </row>
    <row r="48065" spans="46:47">
      <c r="AT48065" s="690"/>
      <c r="AU48065" s="690"/>
    </row>
    <row r="48066" spans="46:47">
      <c r="AT48066" s="690"/>
      <c r="AU48066" s="690"/>
    </row>
    <row r="48067" spans="46:47">
      <c r="AT48067" s="690"/>
      <c r="AU48067" s="690"/>
    </row>
    <row r="48068" spans="46:47">
      <c r="AT48068" s="690"/>
      <c r="AU48068" s="690"/>
    </row>
    <row r="48069" spans="46:47">
      <c r="AT48069" s="690"/>
      <c r="AU48069" s="690"/>
    </row>
    <row r="48070" spans="46:47">
      <c r="AT48070" s="690"/>
      <c r="AU48070" s="690"/>
    </row>
    <row r="48071" spans="46:47">
      <c r="AT48071" s="690"/>
      <c r="AU48071" s="690"/>
    </row>
    <row r="48072" spans="46:47">
      <c r="AT48072" s="690"/>
      <c r="AU48072" s="690"/>
    </row>
    <row r="48073" spans="46:47">
      <c r="AT48073" s="690"/>
      <c r="AU48073" s="690"/>
    </row>
    <row r="48074" spans="46:47">
      <c r="AT48074" s="690"/>
      <c r="AU48074" s="690"/>
    </row>
    <row r="48075" spans="46:47">
      <c r="AT48075" s="690"/>
      <c r="AU48075" s="690"/>
    </row>
    <row r="48076" spans="46:47">
      <c r="AT48076" s="690"/>
      <c r="AU48076" s="690"/>
    </row>
    <row r="48077" spans="46:47">
      <c r="AT48077" s="690"/>
      <c r="AU48077" s="690"/>
    </row>
    <row r="48078" spans="46:47">
      <c r="AT48078" s="690"/>
      <c r="AU48078" s="690"/>
    </row>
    <row r="48079" spans="46:47">
      <c r="AT48079" s="690"/>
      <c r="AU48079" s="690"/>
    </row>
    <row r="48080" spans="46:47">
      <c r="AT48080" s="690"/>
      <c r="AU48080" s="690"/>
    </row>
    <row r="48081" spans="46:47">
      <c r="AT48081" s="690"/>
      <c r="AU48081" s="690"/>
    </row>
    <row r="48082" spans="46:47">
      <c r="AT48082" s="690"/>
      <c r="AU48082" s="690"/>
    </row>
    <row r="48083" spans="46:47">
      <c r="AT48083" s="690"/>
      <c r="AU48083" s="690"/>
    </row>
    <row r="48084" spans="46:47">
      <c r="AT48084" s="690"/>
      <c r="AU48084" s="690"/>
    </row>
    <row r="48085" spans="46:47">
      <c r="AT48085" s="690"/>
      <c r="AU48085" s="690"/>
    </row>
    <row r="48086" spans="46:47">
      <c r="AT48086" s="690"/>
      <c r="AU48086" s="690"/>
    </row>
    <row r="48087" spans="46:47">
      <c r="AT48087" s="690"/>
      <c r="AU48087" s="690"/>
    </row>
    <row r="48088" spans="46:47">
      <c r="AT48088" s="690"/>
      <c r="AU48088" s="690"/>
    </row>
    <row r="48089" spans="46:47">
      <c r="AT48089" s="690"/>
      <c r="AU48089" s="690"/>
    </row>
    <row r="48090" spans="46:47">
      <c r="AT48090" s="690"/>
      <c r="AU48090" s="690"/>
    </row>
    <row r="48091" spans="46:47">
      <c r="AT48091" s="690"/>
      <c r="AU48091" s="690"/>
    </row>
    <row r="48092" spans="46:47">
      <c r="AT48092" s="690"/>
      <c r="AU48092" s="690"/>
    </row>
    <row r="48093" spans="46:47">
      <c r="AT48093" s="690"/>
      <c r="AU48093" s="690"/>
    </row>
    <row r="48094" spans="46:47">
      <c r="AT48094" s="690"/>
      <c r="AU48094" s="690"/>
    </row>
    <row r="48095" spans="46:47">
      <c r="AT48095" s="690"/>
      <c r="AU48095" s="690"/>
    </row>
    <row r="48096" spans="46:47">
      <c r="AT48096" s="690"/>
      <c r="AU48096" s="690"/>
    </row>
    <row r="48097" spans="46:47">
      <c r="AT48097" s="690"/>
      <c r="AU48097" s="690"/>
    </row>
    <row r="48098" spans="46:47">
      <c r="AT48098" s="690"/>
      <c r="AU48098" s="690"/>
    </row>
    <row r="48099" spans="46:47">
      <c r="AT48099" s="690"/>
      <c r="AU48099" s="690"/>
    </row>
    <row r="48100" spans="46:47">
      <c r="AT48100" s="690"/>
      <c r="AU48100" s="690"/>
    </row>
    <row r="48101" spans="46:47">
      <c r="AT48101" s="690"/>
      <c r="AU48101" s="690"/>
    </row>
    <row r="48102" spans="46:47">
      <c r="AT48102" s="690"/>
      <c r="AU48102" s="690"/>
    </row>
    <row r="48103" spans="46:47">
      <c r="AT48103" s="690"/>
      <c r="AU48103" s="690"/>
    </row>
    <row r="48104" spans="46:47">
      <c r="AT48104" s="690"/>
      <c r="AU48104" s="690"/>
    </row>
    <row r="48105" spans="46:47">
      <c r="AT48105" s="690"/>
      <c r="AU48105" s="690"/>
    </row>
    <row r="48106" spans="46:47">
      <c r="AT48106" s="690"/>
      <c r="AU48106" s="690"/>
    </row>
    <row r="48107" spans="46:47">
      <c r="AT48107" s="690"/>
      <c r="AU48107" s="690"/>
    </row>
    <row r="48108" spans="46:47">
      <c r="AT48108" s="690"/>
      <c r="AU48108" s="690"/>
    </row>
    <row r="48109" spans="46:47">
      <c r="AT48109" s="690"/>
      <c r="AU48109" s="690"/>
    </row>
    <row r="48110" spans="46:47">
      <c r="AT48110" s="690"/>
      <c r="AU48110" s="690"/>
    </row>
    <row r="48111" spans="46:47">
      <c r="AT48111" s="690"/>
      <c r="AU48111" s="690"/>
    </row>
    <row r="48112" spans="46:47">
      <c r="AT48112" s="690"/>
      <c r="AU48112" s="690"/>
    </row>
    <row r="48113" spans="46:47">
      <c r="AT48113" s="690"/>
      <c r="AU48113" s="690"/>
    </row>
    <row r="48114" spans="46:47">
      <c r="AT48114" s="690"/>
      <c r="AU48114" s="690"/>
    </row>
    <row r="48115" spans="46:47">
      <c r="AT48115" s="690"/>
      <c r="AU48115" s="690"/>
    </row>
    <row r="48116" spans="46:47">
      <c r="AT48116" s="690"/>
      <c r="AU48116" s="690"/>
    </row>
    <row r="48117" spans="46:47">
      <c r="AT48117" s="690"/>
      <c r="AU48117" s="690"/>
    </row>
    <row r="48118" spans="46:47">
      <c r="AT48118" s="690"/>
      <c r="AU48118" s="690"/>
    </row>
    <row r="48119" spans="46:47">
      <c r="AT48119" s="690"/>
      <c r="AU48119" s="690"/>
    </row>
    <row r="48120" spans="46:47">
      <c r="AT48120" s="690"/>
      <c r="AU48120" s="690"/>
    </row>
    <row r="48121" spans="46:47">
      <c r="AT48121" s="690"/>
      <c r="AU48121" s="690"/>
    </row>
    <row r="48122" spans="46:47">
      <c r="AT48122" s="690"/>
      <c r="AU48122" s="690"/>
    </row>
    <row r="48123" spans="46:47">
      <c r="AT48123" s="690"/>
      <c r="AU48123" s="690"/>
    </row>
    <row r="48124" spans="46:47">
      <c r="AT48124" s="690"/>
      <c r="AU48124" s="690"/>
    </row>
    <row r="48125" spans="46:47">
      <c r="AT48125" s="690"/>
      <c r="AU48125" s="690"/>
    </row>
    <row r="48126" spans="46:47">
      <c r="AT48126" s="690"/>
      <c r="AU48126" s="690"/>
    </row>
    <row r="48127" spans="46:47">
      <c r="AT48127" s="690"/>
      <c r="AU48127" s="690"/>
    </row>
    <row r="48128" spans="46:47">
      <c r="AT48128" s="690"/>
      <c r="AU48128" s="690"/>
    </row>
    <row r="48129" spans="46:47">
      <c r="AT48129" s="690"/>
      <c r="AU48129" s="690"/>
    </row>
    <row r="48130" spans="46:47">
      <c r="AT48130" s="690"/>
      <c r="AU48130" s="690"/>
    </row>
    <row r="48131" spans="46:47">
      <c r="AT48131" s="690"/>
      <c r="AU48131" s="690"/>
    </row>
    <row r="48132" spans="46:47">
      <c r="AT48132" s="690"/>
      <c r="AU48132" s="690"/>
    </row>
    <row r="48133" spans="46:47">
      <c r="AT48133" s="690"/>
      <c r="AU48133" s="690"/>
    </row>
    <row r="48134" spans="46:47">
      <c r="AT48134" s="690"/>
      <c r="AU48134" s="690"/>
    </row>
    <row r="48135" spans="46:47">
      <c r="AT48135" s="690"/>
      <c r="AU48135" s="690"/>
    </row>
    <row r="48136" spans="46:47">
      <c r="AT48136" s="690"/>
      <c r="AU48136" s="690"/>
    </row>
    <row r="48137" spans="46:47">
      <c r="AT48137" s="690"/>
      <c r="AU48137" s="690"/>
    </row>
    <row r="48138" spans="46:47">
      <c r="AT48138" s="690"/>
      <c r="AU48138" s="690"/>
    </row>
    <row r="48139" spans="46:47">
      <c r="AT48139" s="690"/>
      <c r="AU48139" s="690"/>
    </row>
    <row r="48140" spans="46:47">
      <c r="AT48140" s="690"/>
      <c r="AU48140" s="690"/>
    </row>
    <row r="48141" spans="46:47">
      <c r="AT48141" s="690"/>
      <c r="AU48141" s="690"/>
    </row>
    <row r="48142" spans="46:47">
      <c r="AT48142" s="690"/>
      <c r="AU48142" s="690"/>
    </row>
    <row r="48143" spans="46:47">
      <c r="AT48143" s="690"/>
      <c r="AU48143" s="690"/>
    </row>
    <row r="48144" spans="46:47">
      <c r="AT48144" s="690"/>
      <c r="AU48144" s="690"/>
    </row>
    <row r="48145" spans="46:47">
      <c r="AT48145" s="690"/>
      <c r="AU48145" s="690"/>
    </row>
    <row r="48146" spans="46:47">
      <c r="AT48146" s="690"/>
      <c r="AU48146" s="690"/>
    </row>
    <row r="48147" spans="46:47">
      <c r="AT48147" s="690"/>
      <c r="AU48147" s="690"/>
    </row>
    <row r="48148" spans="46:47">
      <c r="AT48148" s="690"/>
      <c r="AU48148" s="690"/>
    </row>
    <row r="48149" spans="46:47">
      <c r="AT48149" s="690"/>
      <c r="AU48149" s="690"/>
    </row>
    <row r="48150" spans="46:47">
      <c r="AT48150" s="690"/>
      <c r="AU48150" s="690"/>
    </row>
    <row r="48151" spans="46:47">
      <c r="AT48151" s="690"/>
      <c r="AU48151" s="690"/>
    </row>
    <row r="48152" spans="46:47">
      <c r="AT48152" s="690"/>
      <c r="AU48152" s="690"/>
    </row>
    <row r="48153" spans="46:47">
      <c r="AT48153" s="690"/>
      <c r="AU48153" s="690"/>
    </row>
    <row r="48154" spans="46:47">
      <c r="AT48154" s="690"/>
      <c r="AU48154" s="690"/>
    </row>
    <row r="48155" spans="46:47">
      <c r="AT48155" s="690"/>
      <c r="AU48155" s="690"/>
    </row>
    <row r="48156" spans="46:47">
      <c r="AT48156" s="690"/>
      <c r="AU48156" s="690"/>
    </row>
    <row r="48157" spans="46:47">
      <c r="AT48157" s="690"/>
      <c r="AU48157" s="690"/>
    </row>
    <row r="48158" spans="46:47">
      <c r="AT48158" s="690"/>
      <c r="AU48158" s="690"/>
    </row>
    <row r="48159" spans="46:47">
      <c r="AT48159" s="690"/>
      <c r="AU48159" s="690"/>
    </row>
    <row r="48160" spans="46:47">
      <c r="AT48160" s="690"/>
      <c r="AU48160" s="690"/>
    </row>
    <row r="48161" spans="46:47">
      <c r="AT48161" s="690"/>
      <c r="AU48161" s="690"/>
    </row>
    <row r="48162" spans="46:47">
      <c r="AT48162" s="690"/>
      <c r="AU48162" s="690"/>
    </row>
    <row r="48163" spans="46:47">
      <c r="AT48163" s="690"/>
      <c r="AU48163" s="690"/>
    </row>
    <row r="48164" spans="46:47">
      <c r="AT48164" s="690"/>
      <c r="AU48164" s="690"/>
    </row>
    <row r="48165" spans="46:47">
      <c r="AT48165" s="690"/>
      <c r="AU48165" s="690"/>
    </row>
    <row r="48166" spans="46:47">
      <c r="AT48166" s="690"/>
      <c r="AU48166" s="690"/>
    </row>
    <row r="48167" spans="46:47">
      <c r="AT48167" s="690"/>
      <c r="AU48167" s="690"/>
    </row>
    <row r="48168" spans="46:47">
      <c r="AT48168" s="690"/>
      <c r="AU48168" s="690"/>
    </row>
    <row r="48169" spans="46:47">
      <c r="AT48169" s="690"/>
      <c r="AU48169" s="690"/>
    </row>
    <row r="48170" spans="46:47">
      <c r="AT48170" s="690"/>
      <c r="AU48170" s="690"/>
    </row>
    <row r="48171" spans="46:47">
      <c r="AT48171" s="690"/>
      <c r="AU48171" s="690"/>
    </row>
    <row r="48172" spans="46:47">
      <c r="AT48172" s="690"/>
      <c r="AU48172" s="690"/>
    </row>
    <row r="48173" spans="46:47">
      <c r="AT48173" s="690"/>
      <c r="AU48173" s="690"/>
    </row>
    <row r="48174" spans="46:47">
      <c r="AT48174" s="690"/>
      <c r="AU48174" s="690"/>
    </row>
    <row r="48175" spans="46:47">
      <c r="AT48175" s="690"/>
      <c r="AU48175" s="690"/>
    </row>
    <row r="48176" spans="46:47">
      <c r="AT48176" s="690"/>
      <c r="AU48176" s="690"/>
    </row>
    <row r="48177" spans="46:47">
      <c r="AT48177" s="690"/>
      <c r="AU48177" s="690"/>
    </row>
    <row r="48178" spans="46:47">
      <c r="AT48178" s="690"/>
      <c r="AU48178" s="690"/>
    </row>
    <row r="48179" spans="46:47">
      <c r="AT48179" s="690"/>
      <c r="AU48179" s="690"/>
    </row>
    <row r="48180" spans="46:47">
      <c r="AT48180" s="690"/>
      <c r="AU48180" s="690"/>
    </row>
    <row r="48181" spans="46:47">
      <c r="AT48181" s="690"/>
      <c r="AU48181" s="690"/>
    </row>
    <row r="48182" spans="46:47">
      <c r="AT48182" s="690"/>
      <c r="AU48182" s="690"/>
    </row>
    <row r="48183" spans="46:47">
      <c r="AT48183" s="690"/>
      <c r="AU48183" s="690"/>
    </row>
    <row r="48184" spans="46:47">
      <c r="AT48184" s="690"/>
      <c r="AU48184" s="690"/>
    </row>
    <row r="48185" spans="46:47">
      <c r="AT48185" s="690"/>
      <c r="AU48185" s="690"/>
    </row>
    <row r="48186" spans="46:47">
      <c r="AT48186" s="690"/>
      <c r="AU48186" s="690"/>
    </row>
    <row r="48187" spans="46:47">
      <c r="AT48187" s="690"/>
      <c r="AU48187" s="690"/>
    </row>
    <row r="48188" spans="46:47">
      <c r="AT48188" s="690"/>
      <c r="AU48188" s="690"/>
    </row>
    <row r="48189" spans="46:47">
      <c r="AT48189" s="690"/>
      <c r="AU48189" s="690"/>
    </row>
    <row r="48190" spans="46:47">
      <c r="AT48190" s="690"/>
      <c r="AU48190" s="690"/>
    </row>
    <row r="48191" spans="46:47">
      <c r="AT48191" s="690"/>
      <c r="AU48191" s="690"/>
    </row>
    <row r="48192" spans="46:47">
      <c r="AT48192" s="690"/>
      <c r="AU48192" s="690"/>
    </row>
    <row r="48193" spans="46:47">
      <c r="AT48193" s="690"/>
      <c r="AU48193" s="690"/>
    </row>
    <row r="48194" spans="46:47">
      <c r="AT48194" s="690"/>
      <c r="AU48194" s="690"/>
    </row>
    <row r="48195" spans="46:47">
      <c r="AT48195" s="690"/>
      <c r="AU48195" s="690"/>
    </row>
    <row r="48196" spans="46:47">
      <c r="AT48196" s="690"/>
      <c r="AU48196" s="690"/>
    </row>
    <row r="48197" spans="46:47">
      <c r="AT48197" s="690"/>
      <c r="AU48197" s="690"/>
    </row>
    <row r="48198" spans="46:47">
      <c r="AT48198" s="690"/>
      <c r="AU48198" s="690"/>
    </row>
    <row r="48199" spans="46:47">
      <c r="AT48199" s="690"/>
      <c r="AU48199" s="690"/>
    </row>
    <row r="48200" spans="46:47">
      <c r="AT48200" s="690"/>
      <c r="AU48200" s="690"/>
    </row>
    <row r="48201" spans="46:47">
      <c r="AT48201" s="690"/>
      <c r="AU48201" s="690"/>
    </row>
    <row r="48202" spans="46:47">
      <c r="AT48202" s="690"/>
      <c r="AU48202" s="690"/>
    </row>
    <row r="48203" spans="46:47">
      <c r="AT48203" s="690"/>
      <c r="AU48203" s="690"/>
    </row>
    <row r="48204" spans="46:47">
      <c r="AT48204" s="690"/>
      <c r="AU48204" s="690"/>
    </row>
    <row r="48205" spans="46:47">
      <c r="AT48205" s="690"/>
      <c r="AU48205" s="690"/>
    </row>
    <row r="48206" spans="46:47">
      <c r="AT48206" s="690"/>
      <c r="AU48206" s="690"/>
    </row>
    <row r="48207" spans="46:47">
      <c r="AT48207" s="690"/>
      <c r="AU48207" s="690"/>
    </row>
    <row r="48208" spans="46:47">
      <c r="AT48208" s="690"/>
      <c r="AU48208" s="690"/>
    </row>
    <row r="48209" spans="46:47">
      <c r="AT48209" s="690"/>
      <c r="AU48209" s="690"/>
    </row>
    <row r="48210" spans="46:47">
      <c r="AT48210" s="690"/>
      <c r="AU48210" s="690"/>
    </row>
    <row r="48211" spans="46:47">
      <c r="AT48211" s="690"/>
      <c r="AU48211" s="690"/>
    </row>
    <row r="48212" spans="46:47">
      <c r="AT48212" s="690"/>
      <c r="AU48212" s="690"/>
    </row>
    <row r="48213" spans="46:47">
      <c r="AT48213" s="690"/>
      <c r="AU48213" s="690"/>
    </row>
    <row r="48214" spans="46:47">
      <c r="AT48214" s="690"/>
      <c r="AU48214" s="690"/>
    </row>
    <row r="48215" spans="46:47">
      <c r="AT48215" s="690"/>
      <c r="AU48215" s="690"/>
    </row>
    <row r="48216" spans="46:47">
      <c r="AT48216" s="690"/>
      <c r="AU48216" s="690"/>
    </row>
    <row r="48217" spans="46:47">
      <c r="AT48217" s="690"/>
      <c r="AU48217" s="690"/>
    </row>
    <row r="48218" spans="46:47">
      <c r="AT48218" s="690"/>
      <c r="AU48218" s="690"/>
    </row>
    <row r="48219" spans="46:47">
      <c r="AT48219" s="690"/>
      <c r="AU48219" s="690"/>
    </row>
    <row r="48220" spans="46:47">
      <c r="AT48220" s="690"/>
      <c r="AU48220" s="690"/>
    </row>
    <row r="48221" spans="46:47">
      <c r="AT48221" s="690"/>
      <c r="AU48221" s="690"/>
    </row>
    <row r="48222" spans="46:47">
      <c r="AT48222" s="690"/>
      <c r="AU48222" s="690"/>
    </row>
    <row r="48223" spans="46:47">
      <c r="AT48223" s="690"/>
      <c r="AU48223" s="690"/>
    </row>
    <row r="48224" spans="46:47">
      <c r="AT48224" s="690"/>
      <c r="AU48224" s="690"/>
    </row>
    <row r="48225" spans="46:47">
      <c r="AT48225" s="690"/>
      <c r="AU48225" s="690"/>
    </row>
    <row r="48226" spans="46:47">
      <c r="AT48226" s="690"/>
      <c r="AU48226" s="690"/>
    </row>
    <row r="48227" spans="46:47">
      <c r="AT48227" s="690"/>
      <c r="AU48227" s="690"/>
    </row>
    <row r="48228" spans="46:47">
      <c r="AT48228" s="690"/>
      <c r="AU48228" s="690"/>
    </row>
    <row r="48229" spans="46:47">
      <c r="AT48229" s="690"/>
      <c r="AU48229" s="690"/>
    </row>
    <row r="48230" spans="46:47">
      <c r="AT48230" s="690"/>
      <c r="AU48230" s="690"/>
    </row>
    <row r="48231" spans="46:47">
      <c r="AT48231" s="690"/>
      <c r="AU48231" s="690"/>
    </row>
    <row r="48232" spans="46:47">
      <c r="AT48232" s="690"/>
      <c r="AU48232" s="690"/>
    </row>
    <row r="48233" spans="46:47">
      <c r="AT48233" s="690"/>
      <c r="AU48233" s="690"/>
    </row>
    <row r="48234" spans="46:47">
      <c r="AT48234" s="690"/>
      <c r="AU48234" s="690"/>
    </row>
    <row r="48235" spans="46:47">
      <c r="AT48235" s="690"/>
      <c r="AU48235" s="690"/>
    </row>
    <row r="48236" spans="46:47">
      <c r="AT48236" s="690"/>
      <c r="AU48236" s="690"/>
    </row>
    <row r="48237" spans="46:47">
      <c r="AT48237" s="690"/>
      <c r="AU48237" s="690"/>
    </row>
    <row r="48238" spans="46:47">
      <c r="AT48238" s="690"/>
      <c r="AU48238" s="690"/>
    </row>
    <row r="48239" spans="46:47">
      <c r="AT48239" s="690"/>
      <c r="AU48239" s="690"/>
    </row>
    <row r="48240" spans="46:47">
      <c r="AT48240" s="690"/>
      <c r="AU48240" s="690"/>
    </row>
    <row r="48241" spans="46:47">
      <c r="AT48241" s="690"/>
      <c r="AU48241" s="690"/>
    </row>
    <row r="48242" spans="46:47">
      <c r="AT48242" s="690"/>
      <c r="AU48242" s="690"/>
    </row>
    <row r="48243" spans="46:47">
      <c r="AT48243" s="690"/>
      <c r="AU48243" s="690"/>
    </row>
    <row r="48244" spans="46:47">
      <c r="AT48244" s="690"/>
      <c r="AU48244" s="690"/>
    </row>
    <row r="48245" spans="46:47">
      <c r="AT48245" s="690"/>
      <c r="AU48245" s="690"/>
    </row>
    <row r="48246" spans="46:47">
      <c r="AT48246" s="690"/>
      <c r="AU48246" s="690"/>
    </row>
    <row r="48247" spans="46:47">
      <c r="AT48247" s="690"/>
      <c r="AU48247" s="690"/>
    </row>
    <row r="48248" spans="46:47">
      <c r="AT48248" s="690"/>
      <c r="AU48248" s="690"/>
    </row>
    <row r="48249" spans="46:47">
      <c r="AT48249" s="690"/>
      <c r="AU48249" s="690"/>
    </row>
    <row r="48250" spans="46:47">
      <c r="AT48250" s="690"/>
      <c r="AU48250" s="690"/>
    </row>
    <row r="48251" spans="46:47">
      <c r="AT48251" s="690"/>
      <c r="AU48251" s="690"/>
    </row>
    <row r="48252" spans="46:47">
      <c r="AT48252" s="690"/>
      <c r="AU48252" s="690"/>
    </row>
    <row r="48253" spans="46:47">
      <c r="AT48253" s="690"/>
      <c r="AU48253" s="690"/>
    </row>
    <row r="48254" spans="46:47">
      <c r="AT48254" s="690"/>
      <c r="AU48254" s="690"/>
    </row>
    <row r="48255" spans="46:47">
      <c r="AT48255" s="690"/>
      <c r="AU48255" s="690"/>
    </row>
    <row r="48256" spans="46:47">
      <c r="AT48256" s="690"/>
      <c r="AU48256" s="690"/>
    </row>
    <row r="48257" spans="46:47">
      <c r="AT48257" s="690"/>
      <c r="AU48257" s="690"/>
    </row>
    <row r="48258" spans="46:47">
      <c r="AT48258" s="690"/>
      <c r="AU48258" s="690"/>
    </row>
    <row r="48259" spans="46:47">
      <c r="AT48259" s="690"/>
      <c r="AU48259" s="690"/>
    </row>
    <row r="48260" spans="46:47">
      <c r="AT48260" s="690"/>
      <c r="AU48260" s="690"/>
    </row>
    <row r="48261" spans="46:47">
      <c r="AT48261" s="690"/>
      <c r="AU48261" s="690"/>
    </row>
    <row r="48262" spans="46:47">
      <c r="AT48262" s="690"/>
      <c r="AU48262" s="690"/>
    </row>
    <row r="48263" spans="46:47">
      <c r="AT48263" s="690"/>
      <c r="AU48263" s="690"/>
    </row>
    <row r="48264" spans="46:47">
      <c r="AT48264" s="690"/>
      <c r="AU48264" s="690"/>
    </row>
    <row r="48265" spans="46:47">
      <c r="AT48265" s="690"/>
      <c r="AU48265" s="690"/>
    </row>
    <row r="48266" spans="46:47">
      <c r="AT48266" s="690"/>
      <c r="AU48266" s="690"/>
    </row>
    <row r="48267" spans="46:47">
      <c r="AT48267" s="690"/>
      <c r="AU48267" s="690"/>
    </row>
    <row r="48268" spans="46:47">
      <c r="AT48268" s="690"/>
      <c r="AU48268" s="690"/>
    </row>
    <row r="48269" spans="46:47">
      <c r="AT48269" s="690"/>
      <c r="AU48269" s="690"/>
    </row>
    <row r="48270" spans="46:47">
      <c r="AT48270" s="690"/>
      <c r="AU48270" s="690"/>
    </row>
    <row r="48271" spans="46:47">
      <c r="AT48271" s="690"/>
      <c r="AU48271" s="690"/>
    </row>
    <row r="48272" spans="46:47">
      <c r="AT48272" s="690"/>
      <c r="AU48272" s="690"/>
    </row>
    <row r="48273" spans="46:47">
      <c r="AT48273" s="690"/>
      <c r="AU48273" s="690"/>
    </row>
    <row r="48274" spans="46:47">
      <c r="AT48274" s="690"/>
      <c r="AU48274" s="690"/>
    </row>
    <row r="48275" spans="46:47">
      <c r="AT48275" s="690"/>
      <c r="AU48275" s="690"/>
    </row>
    <row r="48276" spans="46:47">
      <c r="AT48276" s="690"/>
      <c r="AU48276" s="690"/>
    </row>
    <row r="48277" spans="46:47">
      <c r="AT48277" s="690"/>
      <c r="AU48277" s="690"/>
    </row>
    <row r="48278" spans="46:47">
      <c r="AT48278" s="690"/>
      <c r="AU48278" s="690"/>
    </row>
    <row r="48279" spans="46:47">
      <c r="AT48279" s="690"/>
      <c r="AU48279" s="690"/>
    </row>
    <row r="48280" spans="46:47">
      <c r="AT48280" s="690"/>
      <c r="AU48280" s="690"/>
    </row>
    <row r="48281" spans="46:47">
      <c r="AT48281" s="690"/>
      <c r="AU48281" s="690"/>
    </row>
    <row r="48282" spans="46:47">
      <c r="AT48282" s="690"/>
      <c r="AU48282" s="690"/>
    </row>
    <row r="48283" spans="46:47">
      <c r="AT48283" s="690"/>
      <c r="AU48283" s="690"/>
    </row>
    <row r="48284" spans="46:47">
      <c r="AT48284" s="690"/>
      <c r="AU48284" s="690"/>
    </row>
    <row r="48285" spans="46:47">
      <c r="AT48285" s="690"/>
      <c r="AU48285" s="690"/>
    </row>
    <row r="48286" spans="46:47">
      <c r="AT48286" s="690"/>
      <c r="AU48286" s="690"/>
    </row>
    <row r="48287" spans="46:47">
      <c r="AT48287" s="690"/>
      <c r="AU48287" s="690"/>
    </row>
    <row r="48288" spans="46:47">
      <c r="AT48288" s="690"/>
      <c r="AU48288" s="690"/>
    </row>
    <row r="48289" spans="46:47">
      <c r="AT48289" s="690"/>
      <c r="AU48289" s="690"/>
    </row>
    <row r="48290" spans="46:47">
      <c r="AT48290" s="690"/>
      <c r="AU48290" s="690"/>
    </row>
    <row r="48291" spans="46:47">
      <c r="AT48291" s="690"/>
      <c r="AU48291" s="690"/>
    </row>
    <row r="48292" spans="46:47">
      <c r="AT48292" s="690"/>
      <c r="AU48292" s="690"/>
    </row>
    <row r="48293" spans="46:47">
      <c r="AT48293" s="690"/>
      <c r="AU48293" s="690"/>
    </row>
    <row r="48294" spans="46:47">
      <c r="AT48294" s="690"/>
      <c r="AU48294" s="690"/>
    </row>
    <row r="48295" spans="46:47">
      <c r="AT48295" s="690"/>
      <c r="AU48295" s="690"/>
    </row>
    <row r="48296" spans="46:47">
      <c r="AT48296" s="690"/>
      <c r="AU48296" s="690"/>
    </row>
    <row r="48297" spans="46:47">
      <c r="AT48297" s="690"/>
      <c r="AU48297" s="690"/>
    </row>
    <row r="48298" spans="46:47">
      <c r="AT48298" s="690"/>
      <c r="AU48298" s="690"/>
    </row>
    <row r="48299" spans="46:47">
      <c r="AT48299" s="690"/>
      <c r="AU48299" s="690"/>
    </row>
    <row r="48300" spans="46:47">
      <c r="AT48300" s="690"/>
      <c r="AU48300" s="690"/>
    </row>
    <row r="48301" spans="46:47">
      <c r="AT48301" s="690"/>
      <c r="AU48301" s="690"/>
    </row>
    <row r="48302" spans="46:47">
      <c r="AT48302" s="690"/>
      <c r="AU48302" s="690"/>
    </row>
    <row r="48303" spans="46:47">
      <c r="AT48303" s="690"/>
      <c r="AU48303" s="690"/>
    </row>
    <row r="48304" spans="46:47">
      <c r="AT48304" s="690"/>
      <c r="AU48304" s="690"/>
    </row>
    <row r="48305" spans="46:47">
      <c r="AT48305" s="690"/>
      <c r="AU48305" s="690"/>
    </row>
    <row r="48306" spans="46:47">
      <c r="AT48306" s="690"/>
      <c r="AU48306" s="690"/>
    </row>
    <row r="48307" spans="46:47">
      <c r="AT48307" s="690"/>
      <c r="AU48307" s="690"/>
    </row>
    <row r="48308" spans="46:47">
      <c r="AT48308" s="690"/>
      <c r="AU48308" s="690"/>
    </row>
    <row r="48309" spans="46:47">
      <c r="AT48309" s="690"/>
      <c r="AU48309" s="690"/>
    </row>
    <row r="48310" spans="46:47">
      <c r="AT48310" s="690"/>
      <c r="AU48310" s="690"/>
    </row>
    <row r="48311" spans="46:47">
      <c r="AT48311" s="690"/>
      <c r="AU48311" s="690"/>
    </row>
    <row r="48312" spans="46:47">
      <c r="AT48312" s="690"/>
      <c r="AU48312" s="690"/>
    </row>
    <row r="48313" spans="46:47">
      <c r="AT48313" s="690"/>
      <c r="AU48313" s="690"/>
    </row>
    <row r="48314" spans="46:47">
      <c r="AT48314" s="690"/>
      <c r="AU48314" s="690"/>
    </row>
    <row r="48315" spans="46:47">
      <c r="AT48315" s="690"/>
      <c r="AU48315" s="690"/>
    </row>
    <row r="48316" spans="46:47">
      <c r="AT48316" s="690"/>
      <c r="AU48316" s="690"/>
    </row>
    <row r="48317" spans="46:47">
      <c r="AT48317" s="690"/>
      <c r="AU48317" s="690"/>
    </row>
    <row r="48318" spans="46:47">
      <c r="AT48318" s="690"/>
      <c r="AU48318" s="690"/>
    </row>
    <row r="48319" spans="46:47">
      <c r="AT48319" s="690"/>
      <c r="AU48319" s="690"/>
    </row>
    <row r="48320" spans="46:47">
      <c r="AT48320" s="690"/>
      <c r="AU48320" s="690"/>
    </row>
    <row r="48321" spans="46:47">
      <c r="AT48321" s="690"/>
      <c r="AU48321" s="690"/>
    </row>
    <row r="48322" spans="46:47">
      <c r="AT48322" s="690"/>
      <c r="AU48322" s="690"/>
    </row>
    <row r="48323" spans="46:47">
      <c r="AT48323" s="690"/>
      <c r="AU48323" s="690"/>
    </row>
    <row r="48324" spans="46:47">
      <c r="AT48324" s="690"/>
      <c r="AU48324" s="690"/>
    </row>
    <row r="48325" spans="46:47">
      <c r="AT48325" s="690"/>
      <c r="AU48325" s="690"/>
    </row>
    <row r="48326" spans="46:47">
      <c r="AT48326" s="690"/>
      <c r="AU48326" s="690"/>
    </row>
    <row r="48327" spans="46:47">
      <c r="AT48327" s="690"/>
      <c r="AU48327" s="690"/>
    </row>
    <row r="48328" spans="46:47">
      <c r="AT48328" s="690"/>
      <c r="AU48328" s="690"/>
    </row>
    <row r="48329" spans="46:47">
      <c r="AT48329" s="690"/>
      <c r="AU48329" s="690"/>
    </row>
    <row r="48330" spans="46:47">
      <c r="AT48330" s="690"/>
      <c r="AU48330" s="690"/>
    </row>
    <row r="48331" spans="46:47">
      <c r="AT48331" s="690"/>
      <c r="AU48331" s="690"/>
    </row>
    <row r="48332" spans="46:47">
      <c r="AT48332" s="690"/>
      <c r="AU48332" s="690"/>
    </row>
    <row r="48333" spans="46:47">
      <c r="AT48333" s="690"/>
      <c r="AU48333" s="690"/>
    </row>
    <row r="48334" spans="46:47">
      <c r="AT48334" s="690"/>
      <c r="AU48334" s="690"/>
    </row>
    <row r="48335" spans="46:47">
      <c r="AT48335" s="690"/>
      <c r="AU48335" s="690"/>
    </row>
    <row r="48336" spans="46:47">
      <c r="AT48336" s="690"/>
      <c r="AU48336" s="690"/>
    </row>
    <row r="48337" spans="46:47">
      <c r="AT48337" s="690"/>
      <c r="AU48337" s="690"/>
    </row>
    <row r="48338" spans="46:47">
      <c r="AT48338" s="690"/>
      <c r="AU48338" s="690"/>
    </row>
    <row r="48339" spans="46:47">
      <c r="AT48339" s="690"/>
      <c r="AU48339" s="690"/>
    </row>
    <row r="48340" spans="46:47">
      <c r="AT48340" s="690"/>
      <c r="AU48340" s="690"/>
    </row>
    <row r="48341" spans="46:47">
      <c r="AT48341" s="690"/>
      <c r="AU48341" s="690"/>
    </row>
    <row r="48342" spans="46:47">
      <c r="AT48342" s="690"/>
      <c r="AU48342" s="690"/>
    </row>
    <row r="48343" spans="46:47">
      <c r="AT48343" s="690"/>
      <c r="AU48343" s="690"/>
    </row>
    <row r="48344" spans="46:47">
      <c r="AT48344" s="690"/>
      <c r="AU48344" s="690"/>
    </row>
    <row r="48345" spans="46:47">
      <c r="AT48345" s="690"/>
      <c r="AU48345" s="690"/>
    </row>
    <row r="48346" spans="46:47">
      <c r="AT48346" s="690"/>
      <c r="AU48346" s="690"/>
    </row>
    <row r="48347" spans="46:47">
      <c r="AT48347" s="690"/>
      <c r="AU48347" s="690"/>
    </row>
    <row r="48348" spans="46:47">
      <c r="AT48348" s="690"/>
      <c r="AU48348" s="690"/>
    </row>
    <row r="48349" spans="46:47">
      <c r="AT48349" s="690"/>
      <c r="AU48349" s="690"/>
    </row>
    <row r="48350" spans="46:47">
      <c r="AT48350" s="690"/>
      <c r="AU48350" s="690"/>
    </row>
    <row r="48351" spans="46:47">
      <c r="AT48351" s="690"/>
      <c r="AU48351" s="690"/>
    </row>
    <row r="48352" spans="46:47">
      <c r="AT48352" s="690"/>
      <c r="AU48352" s="690"/>
    </row>
    <row r="48353" spans="46:47">
      <c r="AT48353" s="690"/>
      <c r="AU48353" s="690"/>
    </row>
    <row r="48354" spans="46:47">
      <c r="AT48354" s="690"/>
      <c r="AU48354" s="690"/>
    </row>
    <row r="48355" spans="46:47">
      <c r="AT48355" s="690"/>
      <c r="AU48355" s="690"/>
    </row>
    <row r="48356" spans="46:47">
      <c r="AT48356" s="690"/>
      <c r="AU48356" s="690"/>
    </row>
    <row r="48357" spans="46:47">
      <c r="AT48357" s="690"/>
      <c r="AU48357" s="690"/>
    </row>
    <row r="48358" spans="46:47">
      <c r="AT48358" s="690"/>
      <c r="AU48358" s="690"/>
    </row>
    <row r="48359" spans="46:47">
      <c r="AT48359" s="690"/>
      <c r="AU48359" s="690"/>
    </row>
    <row r="48360" spans="46:47">
      <c r="AT48360" s="690"/>
      <c r="AU48360" s="690"/>
    </row>
    <row r="48361" spans="46:47">
      <c r="AT48361" s="690"/>
      <c r="AU48361" s="690"/>
    </row>
    <row r="48362" spans="46:47">
      <c r="AT48362" s="690"/>
      <c r="AU48362" s="690"/>
    </row>
    <row r="48363" spans="46:47">
      <c r="AT48363" s="690"/>
      <c r="AU48363" s="690"/>
    </row>
    <row r="48364" spans="46:47">
      <c r="AT48364" s="690"/>
      <c r="AU48364" s="690"/>
    </row>
    <row r="48365" spans="46:47">
      <c r="AT48365" s="690"/>
      <c r="AU48365" s="690"/>
    </row>
    <row r="48366" spans="46:47">
      <c r="AT48366" s="690"/>
      <c r="AU48366" s="690"/>
    </row>
    <row r="48367" spans="46:47">
      <c r="AT48367" s="690"/>
      <c r="AU48367" s="690"/>
    </row>
    <row r="48368" spans="46:47">
      <c r="AT48368" s="690"/>
      <c r="AU48368" s="690"/>
    </row>
    <row r="48369" spans="46:47">
      <c r="AT48369" s="690"/>
      <c r="AU48369" s="690"/>
    </row>
    <row r="48370" spans="46:47">
      <c r="AT48370" s="690"/>
      <c r="AU48370" s="690"/>
    </row>
    <row r="48371" spans="46:47">
      <c r="AT48371" s="690"/>
      <c r="AU48371" s="690"/>
    </row>
    <row r="48372" spans="46:47">
      <c r="AT48372" s="690"/>
      <c r="AU48372" s="690"/>
    </row>
    <row r="48373" spans="46:47">
      <c r="AT48373" s="690"/>
      <c r="AU48373" s="690"/>
    </row>
    <row r="48374" spans="46:47">
      <c r="AT48374" s="690"/>
      <c r="AU48374" s="690"/>
    </row>
    <row r="48375" spans="46:47">
      <c r="AT48375" s="690"/>
      <c r="AU48375" s="690"/>
    </row>
    <row r="48376" spans="46:47">
      <c r="AT48376" s="690"/>
      <c r="AU48376" s="690"/>
    </row>
    <row r="48377" spans="46:47">
      <c r="AT48377" s="690"/>
      <c r="AU48377" s="690"/>
    </row>
    <row r="48378" spans="46:47">
      <c r="AT48378" s="690"/>
      <c r="AU48378" s="690"/>
    </row>
    <row r="48379" spans="46:47">
      <c r="AT48379" s="690"/>
      <c r="AU48379" s="690"/>
    </row>
    <row r="48380" spans="46:47">
      <c r="AT48380" s="690"/>
      <c r="AU48380" s="690"/>
    </row>
    <row r="48381" spans="46:47">
      <c r="AT48381" s="690"/>
      <c r="AU48381" s="690"/>
    </row>
    <row r="48382" spans="46:47">
      <c r="AT48382" s="690"/>
      <c r="AU48382" s="690"/>
    </row>
    <row r="48383" spans="46:47">
      <c r="AT48383" s="690"/>
      <c r="AU48383" s="690"/>
    </row>
    <row r="48384" spans="46:47">
      <c r="AT48384" s="690"/>
      <c r="AU48384" s="690"/>
    </row>
    <row r="48385" spans="46:47">
      <c r="AT48385" s="690"/>
      <c r="AU48385" s="690"/>
    </row>
    <row r="48386" spans="46:47">
      <c r="AT48386" s="690"/>
      <c r="AU48386" s="690"/>
    </row>
    <row r="48387" spans="46:47">
      <c r="AT48387" s="690"/>
      <c r="AU48387" s="690"/>
    </row>
    <row r="48388" spans="46:47">
      <c r="AT48388" s="690"/>
      <c r="AU48388" s="690"/>
    </row>
    <row r="48389" spans="46:47">
      <c r="AT48389" s="690"/>
      <c r="AU48389" s="690"/>
    </row>
    <row r="48390" spans="46:47">
      <c r="AT48390" s="690"/>
      <c r="AU48390" s="690"/>
    </row>
    <row r="48391" spans="46:47">
      <c r="AT48391" s="690"/>
      <c r="AU48391" s="690"/>
    </row>
    <row r="48392" spans="46:47">
      <c r="AT48392" s="690"/>
      <c r="AU48392" s="690"/>
    </row>
    <row r="48393" spans="46:47">
      <c r="AT48393" s="690"/>
      <c r="AU48393" s="690"/>
    </row>
    <row r="48394" spans="46:47">
      <c r="AT48394" s="690"/>
      <c r="AU48394" s="690"/>
    </row>
    <row r="48395" spans="46:47">
      <c r="AT48395" s="690"/>
      <c r="AU48395" s="690"/>
    </row>
    <row r="48396" spans="46:47">
      <c r="AT48396" s="690"/>
      <c r="AU48396" s="690"/>
    </row>
    <row r="48397" spans="46:47">
      <c r="AT48397" s="690"/>
      <c r="AU48397" s="690"/>
    </row>
    <row r="48398" spans="46:47">
      <c r="AT48398" s="690"/>
      <c r="AU48398" s="690"/>
    </row>
    <row r="48399" spans="46:47">
      <c r="AT48399" s="690"/>
      <c r="AU48399" s="690"/>
    </row>
    <row r="48400" spans="46:47">
      <c r="AT48400" s="690"/>
      <c r="AU48400" s="690"/>
    </row>
    <row r="48401" spans="46:47">
      <c r="AT48401" s="690"/>
      <c r="AU48401" s="690"/>
    </row>
    <row r="48402" spans="46:47">
      <c r="AT48402" s="690"/>
      <c r="AU48402" s="690"/>
    </row>
    <row r="48403" spans="46:47">
      <c r="AT48403" s="690"/>
      <c r="AU48403" s="690"/>
    </row>
    <row r="48404" spans="46:47">
      <c r="AT48404" s="690"/>
      <c r="AU48404" s="690"/>
    </row>
    <row r="48405" spans="46:47">
      <c r="AT48405" s="690"/>
      <c r="AU48405" s="690"/>
    </row>
    <row r="48406" spans="46:47">
      <c r="AT48406" s="690"/>
      <c r="AU48406" s="690"/>
    </row>
    <row r="48407" spans="46:47">
      <c r="AT48407" s="690"/>
      <c r="AU48407" s="690"/>
    </row>
    <row r="48408" spans="46:47">
      <c r="AT48408" s="690"/>
      <c r="AU48408" s="690"/>
    </row>
    <row r="48409" spans="46:47">
      <c r="AT48409" s="690"/>
      <c r="AU48409" s="690"/>
    </row>
    <row r="48410" spans="46:47">
      <c r="AT48410" s="690"/>
      <c r="AU48410" s="690"/>
    </row>
    <row r="48411" spans="46:47">
      <c r="AT48411" s="690"/>
      <c r="AU48411" s="690"/>
    </row>
    <row r="48412" spans="46:47">
      <c r="AT48412" s="690"/>
      <c r="AU48412" s="690"/>
    </row>
    <row r="48413" spans="46:47">
      <c r="AT48413" s="690"/>
      <c r="AU48413" s="690"/>
    </row>
    <row r="48414" spans="46:47">
      <c r="AT48414" s="690"/>
      <c r="AU48414" s="690"/>
    </row>
    <row r="48415" spans="46:47">
      <c r="AT48415" s="690"/>
      <c r="AU48415" s="690"/>
    </row>
    <row r="48416" spans="46:47">
      <c r="AT48416" s="690"/>
      <c r="AU48416" s="690"/>
    </row>
    <row r="48417" spans="46:47">
      <c r="AT48417" s="690"/>
      <c r="AU48417" s="690"/>
    </row>
    <row r="48418" spans="46:47">
      <c r="AT48418" s="690"/>
      <c r="AU48418" s="690"/>
    </row>
    <row r="48419" spans="46:47">
      <c r="AT48419" s="690"/>
      <c r="AU48419" s="690"/>
    </row>
    <row r="48420" spans="46:47">
      <c r="AT48420" s="690"/>
      <c r="AU48420" s="690"/>
    </row>
    <row r="48421" spans="46:47">
      <c r="AT48421" s="690"/>
      <c r="AU48421" s="690"/>
    </row>
    <row r="48422" spans="46:47">
      <c r="AT48422" s="690"/>
      <c r="AU48422" s="690"/>
    </row>
    <row r="48423" spans="46:47">
      <c r="AT48423" s="690"/>
      <c r="AU48423" s="690"/>
    </row>
    <row r="48424" spans="46:47">
      <c r="AT48424" s="690"/>
      <c r="AU48424" s="690"/>
    </row>
    <row r="48425" spans="46:47">
      <c r="AT48425" s="690"/>
      <c r="AU48425" s="690"/>
    </row>
    <row r="48426" spans="46:47">
      <c r="AT48426" s="690"/>
      <c r="AU48426" s="690"/>
    </row>
    <row r="48427" spans="46:47">
      <c r="AT48427" s="690"/>
      <c r="AU48427" s="690"/>
    </row>
    <row r="48428" spans="46:47">
      <c r="AT48428" s="690"/>
      <c r="AU48428" s="690"/>
    </row>
    <row r="48429" spans="46:47">
      <c r="AT48429" s="690"/>
      <c r="AU48429" s="690"/>
    </row>
    <row r="48430" spans="46:47">
      <c r="AT48430" s="690"/>
      <c r="AU48430" s="690"/>
    </row>
    <row r="48431" spans="46:47">
      <c r="AT48431" s="690"/>
      <c r="AU48431" s="690"/>
    </row>
    <row r="48432" spans="46:47">
      <c r="AT48432" s="690"/>
      <c r="AU48432" s="690"/>
    </row>
    <row r="48433" spans="46:47">
      <c r="AT48433" s="690"/>
      <c r="AU48433" s="690"/>
    </row>
    <row r="48434" spans="46:47">
      <c r="AT48434" s="690"/>
      <c r="AU48434" s="690"/>
    </row>
    <row r="48435" spans="46:47">
      <c r="AT48435" s="690"/>
      <c r="AU48435" s="690"/>
    </row>
    <row r="48436" spans="46:47">
      <c r="AT48436" s="690"/>
      <c r="AU48436" s="690"/>
    </row>
    <row r="48437" spans="46:47">
      <c r="AT48437" s="690"/>
      <c r="AU48437" s="690"/>
    </row>
    <row r="48438" spans="46:47">
      <c r="AT48438" s="690"/>
      <c r="AU48438" s="690"/>
    </row>
    <row r="48439" spans="46:47">
      <c r="AT48439" s="690"/>
      <c r="AU48439" s="690"/>
    </row>
    <row r="48440" spans="46:47">
      <c r="AT48440" s="690"/>
      <c r="AU48440" s="690"/>
    </row>
    <row r="48441" spans="46:47">
      <c r="AT48441" s="690"/>
      <c r="AU48441" s="690"/>
    </row>
    <row r="48442" spans="46:47">
      <c r="AT48442" s="690"/>
      <c r="AU48442" s="690"/>
    </row>
    <row r="48443" spans="46:47">
      <c r="AT48443" s="690"/>
      <c r="AU48443" s="690"/>
    </row>
    <row r="48444" spans="46:47">
      <c r="AT48444" s="690"/>
      <c r="AU48444" s="690"/>
    </row>
    <row r="48445" spans="46:47">
      <c r="AT48445" s="690"/>
      <c r="AU48445" s="690"/>
    </row>
    <row r="48446" spans="46:47">
      <c r="AT48446" s="690"/>
      <c r="AU48446" s="690"/>
    </row>
    <row r="48447" spans="46:47">
      <c r="AT48447" s="690"/>
      <c r="AU48447" s="690"/>
    </row>
    <row r="48448" spans="46:47">
      <c r="AT48448" s="690"/>
      <c r="AU48448" s="690"/>
    </row>
    <row r="48449" spans="46:47">
      <c r="AT48449" s="690"/>
      <c r="AU48449" s="690"/>
    </row>
    <row r="48450" spans="46:47">
      <c r="AT48450" s="690"/>
      <c r="AU48450" s="690"/>
    </row>
    <row r="48451" spans="46:47">
      <c r="AT48451" s="690"/>
      <c r="AU48451" s="690"/>
    </row>
    <row r="48452" spans="46:47">
      <c r="AT48452" s="690"/>
      <c r="AU48452" s="690"/>
    </row>
    <row r="48453" spans="46:47">
      <c r="AT48453" s="690"/>
      <c r="AU48453" s="690"/>
    </row>
    <row r="48454" spans="46:47">
      <c r="AT48454" s="690"/>
      <c r="AU48454" s="690"/>
    </row>
    <row r="48455" spans="46:47">
      <c r="AT48455" s="690"/>
      <c r="AU48455" s="690"/>
    </row>
    <row r="48456" spans="46:47">
      <c r="AT48456" s="690"/>
      <c r="AU48456" s="690"/>
    </row>
    <row r="48457" spans="46:47">
      <c r="AT48457" s="690"/>
      <c r="AU48457" s="690"/>
    </row>
    <row r="48458" spans="46:47">
      <c r="AT48458" s="690"/>
      <c r="AU48458" s="690"/>
    </row>
    <row r="48459" spans="46:47">
      <c r="AT48459" s="690"/>
      <c r="AU48459" s="690"/>
    </row>
    <row r="48460" spans="46:47">
      <c r="AT48460" s="690"/>
      <c r="AU48460" s="690"/>
    </row>
    <row r="48461" spans="46:47">
      <c r="AT48461" s="690"/>
      <c r="AU48461" s="690"/>
    </row>
    <row r="48462" spans="46:47">
      <c r="AT48462" s="690"/>
      <c r="AU48462" s="690"/>
    </row>
    <row r="48463" spans="46:47">
      <c r="AT48463" s="690"/>
      <c r="AU48463" s="690"/>
    </row>
    <row r="48464" spans="46:47">
      <c r="AT48464" s="690"/>
      <c r="AU48464" s="690"/>
    </row>
    <row r="48465" spans="46:47">
      <c r="AT48465" s="690"/>
      <c r="AU48465" s="690"/>
    </row>
    <row r="48466" spans="46:47">
      <c r="AT48466" s="690"/>
      <c r="AU48466" s="690"/>
    </row>
    <row r="48467" spans="46:47">
      <c r="AT48467" s="690"/>
      <c r="AU48467" s="690"/>
    </row>
    <row r="48468" spans="46:47">
      <c r="AT48468" s="690"/>
      <c r="AU48468" s="690"/>
    </row>
    <row r="48469" spans="46:47">
      <c r="AT48469" s="690"/>
      <c r="AU48469" s="690"/>
    </row>
    <row r="48470" spans="46:47">
      <c r="AT48470" s="690"/>
      <c r="AU48470" s="690"/>
    </row>
    <row r="48471" spans="46:47">
      <c r="AT48471" s="690"/>
      <c r="AU48471" s="690"/>
    </row>
    <row r="48472" spans="46:47">
      <c r="AT48472" s="690"/>
      <c r="AU48472" s="690"/>
    </row>
    <row r="48473" spans="46:47">
      <c r="AT48473" s="690"/>
      <c r="AU48473" s="690"/>
    </row>
    <row r="48474" spans="46:47">
      <c r="AT48474" s="690"/>
      <c r="AU48474" s="690"/>
    </row>
    <row r="48475" spans="46:47">
      <c r="AT48475" s="690"/>
      <c r="AU48475" s="690"/>
    </row>
    <row r="48476" spans="46:47">
      <c r="AT48476" s="690"/>
      <c r="AU48476" s="690"/>
    </row>
    <row r="48477" spans="46:47">
      <c r="AT48477" s="690"/>
      <c r="AU48477" s="690"/>
    </row>
    <row r="48478" spans="46:47">
      <c r="AT48478" s="690"/>
      <c r="AU48478" s="690"/>
    </row>
    <row r="48479" spans="46:47">
      <c r="AT48479" s="690"/>
      <c r="AU48479" s="690"/>
    </row>
    <row r="48480" spans="46:47">
      <c r="AT48480" s="690"/>
      <c r="AU48480" s="690"/>
    </row>
    <row r="48481" spans="46:47">
      <c r="AT48481" s="690"/>
      <c r="AU48481" s="690"/>
    </row>
    <row r="48482" spans="46:47">
      <c r="AT48482" s="690"/>
      <c r="AU48482" s="690"/>
    </row>
    <row r="48483" spans="46:47">
      <c r="AT48483" s="690"/>
      <c r="AU48483" s="690"/>
    </row>
    <row r="48484" spans="46:47">
      <c r="AT48484" s="690"/>
      <c r="AU48484" s="690"/>
    </row>
    <row r="48485" spans="46:47">
      <c r="AT48485" s="690"/>
      <c r="AU48485" s="690"/>
    </row>
    <row r="48486" spans="46:47">
      <c r="AT48486" s="690"/>
      <c r="AU48486" s="690"/>
    </row>
    <row r="48487" spans="46:47">
      <c r="AT48487" s="690"/>
      <c r="AU48487" s="690"/>
    </row>
    <row r="48488" spans="46:47">
      <c r="AT48488" s="690"/>
      <c r="AU48488" s="690"/>
    </row>
    <row r="48489" spans="46:47">
      <c r="AT48489" s="690"/>
      <c r="AU48489" s="690"/>
    </row>
    <row r="48490" spans="46:47">
      <c r="AT48490" s="690"/>
      <c r="AU48490" s="690"/>
    </row>
    <row r="48491" spans="46:47">
      <c r="AT48491" s="690"/>
      <c r="AU48491" s="690"/>
    </row>
    <row r="48492" spans="46:47">
      <c r="AT48492" s="690"/>
      <c r="AU48492" s="690"/>
    </row>
    <row r="48493" spans="46:47">
      <c r="AT48493" s="690"/>
      <c r="AU48493" s="690"/>
    </row>
    <row r="48494" spans="46:47">
      <c r="AT48494" s="690"/>
      <c r="AU48494" s="690"/>
    </row>
    <row r="48495" spans="46:47">
      <c r="AT48495" s="690"/>
      <c r="AU48495" s="690"/>
    </row>
    <row r="48496" spans="46:47">
      <c r="AT48496" s="690"/>
      <c r="AU48496" s="690"/>
    </row>
    <row r="48497" spans="46:47">
      <c r="AT48497" s="690"/>
      <c r="AU48497" s="690"/>
    </row>
    <row r="48498" spans="46:47">
      <c r="AT48498" s="690"/>
      <c r="AU48498" s="690"/>
    </row>
    <row r="48499" spans="46:47">
      <c r="AT48499" s="690"/>
      <c r="AU48499" s="690"/>
    </row>
    <row r="48500" spans="46:47">
      <c r="AT48500" s="690"/>
      <c r="AU48500" s="690"/>
    </row>
    <row r="48501" spans="46:47">
      <c r="AT48501" s="690"/>
      <c r="AU48501" s="690"/>
    </row>
    <row r="48502" spans="46:47">
      <c r="AT48502" s="690"/>
      <c r="AU48502" s="690"/>
    </row>
    <row r="48503" spans="46:47">
      <c r="AT48503" s="690"/>
      <c r="AU48503" s="690"/>
    </row>
    <row r="48504" spans="46:47">
      <c r="AT48504" s="690"/>
      <c r="AU48504" s="690"/>
    </row>
    <row r="48505" spans="46:47">
      <c r="AT48505" s="690"/>
      <c r="AU48505" s="690"/>
    </row>
    <row r="48506" spans="46:47">
      <c r="AT48506" s="690"/>
      <c r="AU48506" s="690"/>
    </row>
    <row r="48507" spans="46:47">
      <c r="AT48507" s="690"/>
      <c r="AU48507" s="690"/>
    </row>
    <row r="48508" spans="46:47">
      <c r="AT48508" s="690"/>
      <c r="AU48508" s="690"/>
    </row>
    <row r="48509" spans="46:47">
      <c r="AT48509" s="690"/>
      <c r="AU48509" s="690"/>
    </row>
    <row r="48510" spans="46:47">
      <c r="AT48510" s="690"/>
      <c r="AU48510" s="690"/>
    </row>
    <row r="48511" spans="46:47">
      <c r="AT48511" s="690"/>
      <c r="AU48511" s="690"/>
    </row>
    <row r="48512" spans="46:47">
      <c r="AT48512" s="690"/>
      <c r="AU48512" s="690"/>
    </row>
    <row r="48513" spans="46:47">
      <c r="AT48513" s="690"/>
      <c r="AU48513" s="690"/>
    </row>
    <row r="48514" spans="46:47">
      <c r="AT48514" s="690"/>
      <c r="AU48514" s="690"/>
    </row>
    <row r="48515" spans="46:47">
      <c r="AT48515" s="690"/>
      <c r="AU48515" s="690"/>
    </row>
    <row r="48516" spans="46:47">
      <c r="AT48516" s="690"/>
      <c r="AU48516" s="690"/>
    </row>
    <row r="48517" spans="46:47">
      <c r="AT48517" s="690"/>
      <c r="AU48517" s="690"/>
    </row>
    <row r="48518" spans="46:47">
      <c r="AT48518" s="690"/>
      <c r="AU48518" s="690"/>
    </row>
    <row r="48519" spans="46:47">
      <c r="AT48519" s="690"/>
      <c r="AU48519" s="690"/>
    </row>
    <row r="48520" spans="46:47">
      <c r="AT48520" s="690"/>
      <c r="AU48520" s="690"/>
    </row>
    <row r="48521" spans="46:47">
      <c r="AT48521" s="690"/>
      <c r="AU48521" s="690"/>
    </row>
    <row r="48522" spans="46:47">
      <c r="AT48522" s="690"/>
      <c r="AU48522" s="690"/>
    </row>
    <row r="48523" spans="46:47">
      <c r="AT48523" s="690"/>
      <c r="AU48523" s="690"/>
    </row>
    <row r="48524" spans="46:47">
      <c r="AT48524" s="690"/>
      <c r="AU48524" s="690"/>
    </row>
    <row r="48525" spans="46:47">
      <c r="AT48525" s="690"/>
      <c r="AU48525" s="690"/>
    </row>
    <row r="48526" spans="46:47">
      <c r="AT48526" s="690"/>
      <c r="AU48526" s="690"/>
    </row>
    <row r="48527" spans="46:47">
      <c r="AT48527" s="690"/>
      <c r="AU48527" s="690"/>
    </row>
    <row r="48528" spans="46:47">
      <c r="AT48528" s="690"/>
      <c r="AU48528" s="690"/>
    </row>
    <row r="48529" spans="46:47">
      <c r="AT48529" s="690"/>
      <c r="AU48529" s="690"/>
    </row>
    <row r="48530" spans="46:47">
      <c r="AT48530" s="690"/>
      <c r="AU48530" s="690"/>
    </row>
    <row r="48531" spans="46:47">
      <c r="AT48531" s="690"/>
      <c r="AU48531" s="690"/>
    </row>
    <row r="48532" spans="46:47">
      <c r="AT48532" s="690"/>
      <c r="AU48532" s="690"/>
    </row>
    <row r="48533" spans="46:47">
      <c r="AT48533" s="690"/>
      <c r="AU48533" s="690"/>
    </row>
    <row r="48534" spans="46:47">
      <c r="AT48534" s="690"/>
      <c r="AU48534" s="690"/>
    </row>
    <row r="48535" spans="46:47">
      <c r="AT48535" s="690"/>
      <c r="AU48535" s="690"/>
    </row>
    <row r="48536" spans="46:47">
      <c r="AT48536" s="690"/>
      <c r="AU48536" s="690"/>
    </row>
    <row r="48537" spans="46:47">
      <c r="AT48537" s="690"/>
      <c r="AU48537" s="690"/>
    </row>
    <row r="48538" spans="46:47">
      <c r="AT48538" s="690"/>
      <c r="AU48538" s="690"/>
    </row>
    <row r="48539" spans="46:47">
      <c r="AT48539" s="690"/>
      <c r="AU48539" s="690"/>
    </row>
    <row r="48540" spans="46:47">
      <c r="AT48540" s="690"/>
      <c r="AU48540" s="690"/>
    </row>
    <row r="48541" spans="46:47">
      <c r="AT48541" s="690"/>
      <c r="AU48541" s="690"/>
    </row>
    <row r="48542" spans="46:47">
      <c r="AT48542" s="690"/>
      <c r="AU48542" s="690"/>
    </row>
    <row r="48543" spans="46:47">
      <c r="AT48543" s="690"/>
      <c r="AU48543" s="690"/>
    </row>
    <row r="48544" spans="46:47">
      <c r="AT48544" s="690"/>
      <c r="AU48544" s="690"/>
    </row>
    <row r="48545" spans="46:47">
      <c r="AT48545" s="690"/>
      <c r="AU48545" s="690"/>
    </row>
    <row r="48546" spans="46:47">
      <c r="AT48546" s="690"/>
      <c r="AU48546" s="690"/>
    </row>
    <row r="48547" spans="46:47">
      <c r="AT48547" s="690"/>
      <c r="AU48547" s="690"/>
    </row>
    <row r="48548" spans="46:47">
      <c r="AT48548" s="690"/>
      <c r="AU48548" s="690"/>
    </row>
    <row r="48549" spans="46:47">
      <c r="AT48549" s="690"/>
      <c r="AU48549" s="690"/>
    </row>
    <row r="48550" spans="46:47">
      <c r="AT48550" s="690"/>
      <c r="AU48550" s="690"/>
    </row>
    <row r="48551" spans="46:47">
      <c r="AT48551" s="690"/>
      <c r="AU48551" s="690"/>
    </row>
    <row r="48552" spans="46:47">
      <c r="AT48552" s="690"/>
      <c r="AU48552" s="690"/>
    </row>
    <row r="48553" spans="46:47">
      <c r="AT48553" s="690"/>
      <c r="AU48553" s="690"/>
    </row>
    <row r="48554" spans="46:47">
      <c r="AT48554" s="690"/>
      <c r="AU48554" s="690"/>
    </row>
    <row r="48555" spans="46:47">
      <c r="AT48555" s="690"/>
      <c r="AU48555" s="690"/>
    </row>
    <row r="48556" spans="46:47">
      <c r="AT48556" s="690"/>
      <c r="AU48556" s="690"/>
    </row>
    <row r="48557" spans="46:47">
      <c r="AT48557" s="690"/>
      <c r="AU48557" s="690"/>
    </row>
    <row r="48558" spans="46:47">
      <c r="AT48558" s="690"/>
      <c r="AU48558" s="690"/>
    </row>
    <row r="48559" spans="46:47">
      <c r="AT48559" s="690"/>
      <c r="AU48559" s="690"/>
    </row>
    <row r="48560" spans="46:47">
      <c r="AT48560" s="690"/>
      <c r="AU48560" s="690"/>
    </row>
    <row r="48561" spans="46:47">
      <c r="AT48561" s="690"/>
      <c r="AU48561" s="690"/>
    </row>
    <row r="48562" spans="46:47">
      <c r="AT48562" s="690"/>
      <c r="AU48562" s="690"/>
    </row>
    <row r="48563" spans="46:47">
      <c r="AT48563" s="690"/>
      <c r="AU48563" s="690"/>
    </row>
    <row r="48564" spans="46:47">
      <c r="AT48564" s="690"/>
      <c r="AU48564" s="690"/>
    </row>
    <row r="48565" spans="46:47">
      <c r="AT48565" s="690"/>
      <c r="AU48565" s="690"/>
    </row>
    <row r="48566" spans="46:47">
      <c r="AT48566" s="690"/>
      <c r="AU48566" s="690"/>
    </row>
    <row r="48567" spans="46:47">
      <c r="AT48567" s="690"/>
      <c r="AU48567" s="690"/>
    </row>
    <row r="48568" spans="46:47">
      <c r="AT48568" s="690"/>
      <c r="AU48568" s="690"/>
    </row>
    <row r="48569" spans="46:47">
      <c r="AT48569" s="690"/>
      <c r="AU48569" s="690"/>
    </row>
    <row r="48570" spans="46:47">
      <c r="AT48570" s="690"/>
      <c r="AU48570" s="690"/>
    </row>
    <row r="48571" spans="46:47">
      <c r="AT48571" s="690"/>
      <c r="AU48571" s="690"/>
    </row>
    <row r="48572" spans="46:47">
      <c r="AT48572" s="690"/>
      <c r="AU48572" s="690"/>
    </row>
    <row r="48573" spans="46:47">
      <c r="AT48573" s="690"/>
      <c r="AU48573" s="690"/>
    </row>
    <row r="48574" spans="46:47">
      <c r="AT48574" s="690"/>
      <c r="AU48574" s="690"/>
    </row>
    <row r="48575" spans="46:47">
      <c r="AT48575" s="690"/>
      <c r="AU48575" s="690"/>
    </row>
    <row r="48576" spans="46:47">
      <c r="AT48576" s="690"/>
      <c r="AU48576" s="690"/>
    </row>
    <row r="48577" spans="46:47">
      <c r="AT48577" s="690"/>
      <c r="AU48577" s="690"/>
    </row>
    <row r="48578" spans="46:47">
      <c r="AT48578" s="690"/>
      <c r="AU48578" s="690"/>
    </row>
    <row r="48579" spans="46:47">
      <c r="AT48579" s="690"/>
      <c r="AU48579" s="690"/>
    </row>
    <row r="48580" spans="46:47">
      <c r="AT48580" s="690"/>
      <c r="AU48580" s="690"/>
    </row>
    <row r="48581" spans="46:47">
      <c r="AT48581" s="690"/>
      <c r="AU48581" s="690"/>
    </row>
    <row r="48582" spans="46:47">
      <c r="AT48582" s="690"/>
      <c r="AU48582" s="690"/>
    </row>
    <row r="48583" spans="46:47">
      <c r="AT48583" s="690"/>
      <c r="AU48583" s="690"/>
    </row>
    <row r="48584" spans="46:47">
      <c r="AT48584" s="690"/>
      <c r="AU48584" s="690"/>
    </row>
    <row r="48585" spans="46:47">
      <c r="AT48585" s="690"/>
      <c r="AU48585" s="690"/>
    </row>
    <row r="48586" spans="46:47">
      <c r="AT48586" s="690"/>
      <c r="AU48586" s="690"/>
    </row>
    <row r="48587" spans="46:47">
      <c r="AT48587" s="690"/>
      <c r="AU48587" s="690"/>
    </row>
    <row r="48588" spans="46:47">
      <c r="AT48588" s="690"/>
      <c r="AU48588" s="690"/>
    </row>
    <row r="48589" spans="46:47">
      <c r="AT48589" s="690"/>
      <c r="AU48589" s="690"/>
    </row>
    <row r="48590" spans="46:47">
      <c r="AT48590" s="690"/>
      <c r="AU48590" s="690"/>
    </row>
    <row r="48591" spans="46:47">
      <c r="AT48591" s="690"/>
      <c r="AU48591" s="690"/>
    </row>
    <row r="48592" spans="46:47">
      <c r="AT48592" s="690"/>
      <c r="AU48592" s="690"/>
    </row>
    <row r="48593" spans="46:47">
      <c r="AT48593" s="690"/>
      <c r="AU48593" s="690"/>
    </row>
    <row r="48594" spans="46:47">
      <c r="AT48594" s="690"/>
      <c r="AU48594" s="690"/>
    </row>
    <row r="48595" spans="46:47">
      <c r="AT48595" s="690"/>
      <c r="AU48595" s="690"/>
    </row>
    <row r="48596" spans="46:47">
      <c r="AT48596" s="690"/>
      <c r="AU48596" s="690"/>
    </row>
    <row r="48597" spans="46:47">
      <c r="AT48597" s="690"/>
      <c r="AU48597" s="690"/>
    </row>
    <row r="48598" spans="46:47">
      <c r="AT48598" s="690"/>
      <c r="AU48598" s="690"/>
    </row>
    <row r="48599" spans="46:47">
      <c r="AT48599" s="690"/>
      <c r="AU48599" s="690"/>
    </row>
    <row r="48600" spans="46:47">
      <c r="AT48600" s="690"/>
      <c r="AU48600" s="690"/>
    </row>
    <row r="48601" spans="46:47">
      <c r="AT48601" s="690"/>
      <c r="AU48601" s="690"/>
    </row>
    <row r="48602" spans="46:47">
      <c r="AT48602" s="690"/>
      <c r="AU48602" s="690"/>
    </row>
    <row r="48603" spans="46:47">
      <c r="AT48603" s="690"/>
      <c r="AU48603" s="690"/>
    </row>
    <row r="48604" spans="46:47">
      <c r="AT48604" s="690"/>
      <c r="AU48604" s="690"/>
    </row>
    <row r="48605" spans="46:47">
      <c r="AT48605" s="690"/>
      <c r="AU48605" s="690"/>
    </row>
    <row r="48606" spans="46:47">
      <c r="AT48606" s="690"/>
      <c r="AU48606" s="690"/>
    </row>
    <row r="48607" spans="46:47">
      <c r="AT48607" s="690"/>
      <c r="AU48607" s="690"/>
    </row>
    <row r="48608" spans="46:47">
      <c r="AT48608" s="690"/>
      <c r="AU48608" s="690"/>
    </row>
    <row r="48609" spans="46:47">
      <c r="AT48609" s="690"/>
      <c r="AU48609" s="690"/>
    </row>
    <row r="48610" spans="46:47">
      <c r="AT48610" s="690"/>
      <c r="AU48610" s="690"/>
    </row>
    <row r="48611" spans="46:47">
      <c r="AT48611" s="690"/>
      <c r="AU48611" s="690"/>
    </row>
    <row r="48612" spans="46:47">
      <c r="AT48612" s="690"/>
      <c r="AU48612" s="690"/>
    </row>
    <row r="48613" spans="46:47">
      <c r="AT48613" s="690"/>
      <c r="AU48613" s="690"/>
    </row>
    <row r="48614" spans="46:47">
      <c r="AT48614" s="690"/>
      <c r="AU48614" s="690"/>
    </row>
    <row r="48615" spans="46:47">
      <c r="AT48615" s="690"/>
      <c r="AU48615" s="690"/>
    </row>
    <row r="48616" spans="46:47">
      <c r="AT48616" s="690"/>
      <c r="AU48616" s="690"/>
    </row>
    <row r="48617" spans="46:47">
      <c r="AT48617" s="690"/>
      <c r="AU48617" s="690"/>
    </row>
    <row r="48618" spans="46:47">
      <c r="AT48618" s="690"/>
      <c r="AU48618" s="690"/>
    </row>
    <row r="48619" spans="46:47">
      <c r="AT48619" s="690"/>
      <c r="AU48619" s="690"/>
    </row>
    <row r="48620" spans="46:47">
      <c r="AT48620" s="690"/>
      <c r="AU48620" s="690"/>
    </row>
    <row r="48621" spans="46:47">
      <c r="AT48621" s="690"/>
      <c r="AU48621" s="690"/>
    </row>
    <row r="48622" spans="46:47">
      <c r="AT48622" s="690"/>
      <c r="AU48622" s="690"/>
    </row>
    <row r="48623" spans="46:47">
      <c r="AT48623" s="690"/>
      <c r="AU48623" s="690"/>
    </row>
    <row r="48624" spans="46:47">
      <c r="AT48624" s="690"/>
      <c r="AU48624" s="690"/>
    </row>
    <row r="48625" spans="46:47">
      <c r="AT48625" s="690"/>
      <c r="AU48625" s="690"/>
    </row>
    <row r="48626" spans="46:47">
      <c r="AT48626" s="690"/>
      <c r="AU48626" s="690"/>
    </row>
    <row r="48627" spans="46:47">
      <c r="AT48627" s="690"/>
      <c r="AU48627" s="690"/>
    </row>
    <row r="48628" spans="46:47">
      <c r="AT48628" s="690"/>
      <c r="AU48628" s="690"/>
    </row>
    <row r="48629" spans="46:47">
      <c r="AT48629" s="690"/>
      <c r="AU48629" s="690"/>
    </row>
    <row r="48630" spans="46:47">
      <c r="AT48630" s="690"/>
      <c r="AU48630" s="690"/>
    </row>
    <row r="48631" spans="46:47">
      <c r="AT48631" s="690"/>
      <c r="AU48631" s="690"/>
    </row>
    <row r="48632" spans="46:47">
      <c r="AT48632" s="690"/>
      <c r="AU48632" s="690"/>
    </row>
    <row r="48633" spans="46:47">
      <c r="AT48633" s="690"/>
      <c r="AU48633" s="690"/>
    </row>
    <row r="48634" spans="46:47">
      <c r="AT48634" s="690"/>
      <c r="AU48634" s="690"/>
    </row>
    <row r="48635" spans="46:47">
      <c r="AT48635" s="690"/>
      <c r="AU48635" s="690"/>
    </row>
    <row r="48636" spans="46:47">
      <c r="AT48636" s="690"/>
      <c r="AU48636" s="690"/>
    </row>
    <row r="48637" spans="46:47">
      <c r="AT48637" s="690"/>
      <c r="AU48637" s="690"/>
    </row>
    <row r="48638" spans="46:47">
      <c r="AT48638" s="690"/>
      <c r="AU48638" s="690"/>
    </row>
    <row r="48639" spans="46:47">
      <c r="AT48639" s="690"/>
      <c r="AU48639" s="690"/>
    </row>
    <row r="48640" spans="46:47">
      <c r="AT48640" s="690"/>
      <c r="AU48640" s="690"/>
    </row>
    <row r="48641" spans="46:47">
      <c r="AT48641" s="690"/>
      <c r="AU48641" s="690"/>
    </row>
    <row r="48642" spans="46:47">
      <c r="AT48642" s="690"/>
      <c r="AU48642" s="690"/>
    </row>
    <row r="48643" spans="46:47">
      <c r="AT48643" s="690"/>
      <c r="AU48643" s="690"/>
    </row>
    <row r="48644" spans="46:47">
      <c r="AT48644" s="690"/>
      <c r="AU48644" s="690"/>
    </row>
    <row r="48645" spans="46:47">
      <c r="AT48645" s="690"/>
      <c r="AU48645" s="690"/>
    </row>
    <row r="48646" spans="46:47">
      <c r="AT48646" s="690"/>
      <c r="AU48646" s="690"/>
    </row>
    <row r="48647" spans="46:47">
      <c r="AT48647" s="690"/>
      <c r="AU48647" s="690"/>
    </row>
    <row r="48648" spans="46:47">
      <c r="AT48648" s="690"/>
      <c r="AU48648" s="690"/>
    </row>
    <row r="48649" spans="46:47">
      <c r="AT48649" s="690"/>
      <c r="AU48649" s="690"/>
    </row>
    <row r="48650" spans="46:47">
      <c r="AT48650" s="690"/>
      <c r="AU48650" s="690"/>
    </row>
    <row r="48651" spans="46:47">
      <c r="AT48651" s="690"/>
      <c r="AU48651" s="690"/>
    </row>
    <row r="48652" spans="46:47">
      <c r="AT48652" s="690"/>
      <c r="AU48652" s="690"/>
    </row>
    <row r="48653" spans="46:47">
      <c r="AT48653" s="690"/>
      <c r="AU48653" s="690"/>
    </row>
    <row r="48654" spans="46:47">
      <c r="AT48654" s="690"/>
      <c r="AU48654" s="690"/>
    </row>
    <row r="48655" spans="46:47">
      <c r="AT48655" s="690"/>
      <c r="AU48655" s="690"/>
    </row>
    <row r="48656" spans="46:47">
      <c r="AT48656" s="690"/>
      <c r="AU48656" s="690"/>
    </row>
    <row r="48657" spans="46:47">
      <c r="AT48657" s="690"/>
      <c r="AU48657" s="690"/>
    </row>
    <row r="48658" spans="46:47">
      <c r="AT48658" s="690"/>
      <c r="AU48658" s="690"/>
    </row>
    <row r="48659" spans="46:47">
      <c r="AT48659" s="690"/>
      <c r="AU48659" s="690"/>
    </row>
    <row r="48660" spans="46:47">
      <c r="AT48660" s="690"/>
      <c r="AU48660" s="690"/>
    </row>
    <row r="48661" spans="46:47">
      <c r="AT48661" s="690"/>
      <c r="AU48661" s="690"/>
    </row>
    <row r="48662" spans="46:47">
      <c r="AT48662" s="690"/>
      <c r="AU48662" s="690"/>
    </row>
    <row r="48663" spans="46:47">
      <c r="AT48663" s="690"/>
      <c r="AU48663" s="690"/>
    </row>
    <row r="48664" spans="46:47">
      <c r="AT48664" s="690"/>
      <c r="AU48664" s="690"/>
    </row>
    <row r="48665" spans="46:47">
      <c r="AT48665" s="690"/>
      <c r="AU48665" s="690"/>
    </row>
    <row r="48666" spans="46:47">
      <c r="AT48666" s="690"/>
      <c r="AU48666" s="690"/>
    </row>
    <row r="48667" spans="46:47">
      <c r="AT48667" s="690"/>
      <c r="AU48667" s="690"/>
    </row>
    <row r="48668" spans="46:47">
      <c r="AT48668" s="690"/>
      <c r="AU48668" s="690"/>
    </row>
    <row r="48669" spans="46:47">
      <c r="AT48669" s="690"/>
      <c r="AU48669" s="690"/>
    </row>
    <row r="48670" spans="46:47">
      <c r="AT48670" s="690"/>
      <c r="AU48670" s="690"/>
    </row>
    <row r="48671" spans="46:47">
      <c r="AT48671" s="690"/>
      <c r="AU48671" s="690"/>
    </row>
    <row r="48672" spans="46:47">
      <c r="AT48672" s="690"/>
      <c r="AU48672" s="690"/>
    </row>
    <row r="48673" spans="46:47">
      <c r="AT48673" s="690"/>
      <c r="AU48673" s="690"/>
    </row>
    <row r="48674" spans="46:47">
      <c r="AT48674" s="690"/>
      <c r="AU48674" s="690"/>
    </row>
    <row r="48675" spans="46:47">
      <c r="AT48675" s="690"/>
      <c r="AU48675" s="690"/>
    </row>
    <row r="48676" spans="46:47">
      <c r="AT48676" s="690"/>
      <c r="AU48676" s="690"/>
    </row>
    <row r="48677" spans="46:47">
      <c r="AT48677" s="690"/>
      <c r="AU48677" s="690"/>
    </row>
    <row r="48678" spans="46:47">
      <c r="AT48678" s="690"/>
      <c r="AU48678" s="690"/>
    </row>
    <row r="48679" spans="46:47">
      <c r="AT48679" s="690"/>
      <c r="AU48679" s="690"/>
    </row>
    <row r="48680" spans="46:47">
      <c r="AT48680" s="690"/>
      <c r="AU48680" s="690"/>
    </row>
    <row r="48681" spans="46:47">
      <c r="AT48681" s="690"/>
      <c r="AU48681" s="690"/>
    </row>
    <row r="48682" spans="46:47">
      <c r="AT48682" s="690"/>
      <c r="AU48682" s="690"/>
    </row>
    <row r="48683" spans="46:47">
      <c r="AT48683" s="690"/>
      <c r="AU48683" s="690"/>
    </row>
    <row r="48684" spans="46:47">
      <c r="AT48684" s="690"/>
      <c r="AU48684" s="690"/>
    </row>
    <row r="48685" spans="46:47">
      <c r="AT48685" s="690"/>
      <c r="AU48685" s="690"/>
    </row>
    <row r="48686" spans="46:47">
      <c r="AT48686" s="690"/>
      <c r="AU48686" s="690"/>
    </row>
    <row r="48687" spans="46:47">
      <c r="AT48687" s="690"/>
      <c r="AU48687" s="690"/>
    </row>
    <row r="48688" spans="46:47">
      <c r="AT48688" s="690"/>
      <c r="AU48688" s="690"/>
    </row>
    <row r="48689" spans="46:47">
      <c r="AT48689" s="690"/>
      <c r="AU48689" s="690"/>
    </row>
    <row r="48690" spans="46:47">
      <c r="AT48690" s="690"/>
      <c r="AU48690" s="690"/>
    </row>
    <row r="48691" spans="46:47">
      <c r="AT48691" s="690"/>
      <c r="AU48691" s="690"/>
    </row>
    <row r="48692" spans="46:47">
      <c r="AT48692" s="690"/>
      <c r="AU48692" s="690"/>
    </row>
    <row r="48693" spans="46:47">
      <c r="AT48693" s="690"/>
      <c r="AU48693" s="690"/>
    </row>
    <row r="48694" spans="46:47">
      <c r="AT48694" s="690"/>
      <c r="AU48694" s="690"/>
    </row>
    <row r="48695" spans="46:47">
      <c r="AT48695" s="690"/>
      <c r="AU48695" s="690"/>
    </row>
    <row r="48696" spans="46:47">
      <c r="AT48696" s="690"/>
      <c r="AU48696" s="690"/>
    </row>
    <row r="48697" spans="46:47">
      <c r="AT48697" s="690"/>
      <c r="AU48697" s="690"/>
    </row>
    <row r="48698" spans="46:47">
      <c r="AT48698" s="690"/>
      <c r="AU48698" s="690"/>
    </row>
    <row r="48699" spans="46:47">
      <c r="AT48699" s="690"/>
      <c r="AU48699" s="690"/>
    </row>
    <row r="48700" spans="46:47">
      <c r="AT48700" s="690"/>
      <c r="AU48700" s="690"/>
    </row>
    <row r="48701" spans="46:47">
      <c r="AT48701" s="690"/>
      <c r="AU48701" s="690"/>
    </row>
    <row r="48702" spans="46:47">
      <c r="AT48702" s="690"/>
      <c r="AU48702" s="690"/>
    </row>
    <row r="48703" spans="46:47">
      <c r="AT48703" s="690"/>
      <c r="AU48703" s="690"/>
    </row>
    <row r="48704" spans="46:47">
      <c r="AT48704" s="690"/>
      <c r="AU48704" s="690"/>
    </row>
    <row r="48705" spans="46:47">
      <c r="AT48705" s="690"/>
      <c r="AU48705" s="690"/>
    </row>
    <row r="48706" spans="46:47">
      <c r="AT48706" s="690"/>
      <c r="AU48706" s="690"/>
    </row>
    <row r="48707" spans="46:47">
      <c r="AT48707" s="690"/>
      <c r="AU48707" s="690"/>
    </row>
    <row r="48708" spans="46:47">
      <c r="AT48708" s="690"/>
      <c r="AU48708" s="690"/>
    </row>
    <row r="48709" spans="46:47">
      <c r="AT48709" s="690"/>
      <c r="AU48709" s="690"/>
    </row>
    <row r="48710" spans="46:47">
      <c r="AT48710" s="690"/>
      <c r="AU48710" s="690"/>
    </row>
    <row r="48711" spans="46:47">
      <c r="AT48711" s="690"/>
      <c r="AU48711" s="690"/>
    </row>
    <row r="48712" spans="46:47">
      <c r="AT48712" s="690"/>
      <c r="AU48712" s="690"/>
    </row>
    <row r="48713" spans="46:47">
      <c r="AT48713" s="690"/>
      <c r="AU48713" s="690"/>
    </row>
    <row r="48714" spans="46:47">
      <c r="AT48714" s="690"/>
      <c r="AU48714" s="690"/>
    </row>
    <row r="48715" spans="46:47">
      <c r="AT48715" s="690"/>
      <c r="AU48715" s="690"/>
    </row>
    <row r="48716" spans="46:47">
      <c r="AT48716" s="690"/>
      <c r="AU48716" s="690"/>
    </row>
    <row r="48717" spans="46:47">
      <c r="AT48717" s="690"/>
      <c r="AU48717" s="690"/>
    </row>
    <row r="48718" spans="46:47">
      <c r="AT48718" s="690"/>
      <c r="AU48718" s="690"/>
    </row>
    <row r="48719" spans="46:47">
      <c r="AT48719" s="690"/>
      <c r="AU48719" s="690"/>
    </row>
    <row r="48720" spans="46:47">
      <c r="AT48720" s="690"/>
      <c r="AU48720" s="690"/>
    </row>
    <row r="48721" spans="46:47">
      <c r="AT48721" s="690"/>
      <c r="AU48721" s="690"/>
    </row>
    <row r="48722" spans="46:47">
      <c r="AT48722" s="690"/>
      <c r="AU48722" s="690"/>
    </row>
    <row r="48723" spans="46:47">
      <c r="AT48723" s="690"/>
      <c r="AU48723" s="690"/>
    </row>
    <row r="48724" spans="46:47">
      <c r="AT48724" s="690"/>
      <c r="AU48724" s="690"/>
    </row>
    <row r="48725" spans="46:47">
      <c r="AT48725" s="690"/>
      <c r="AU48725" s="690"/>
    </row>
    <row r="48726" spans="46:47">
      <c r="AT48726" s="690"/>
      <c r="AU48726" s="690"/>
    </row>
    <row r="48727" spans="46:47">
      <c r="AT48727" s="690"/>
      <c r="AU48727" s="690"/>
    </row>
    <row r="48728" spans="46:47">
      <c r="AT48728" s="690"/>
      <c r="AU48728" s="690"/>
    </row>
    <row r="48729" spans="46:47">
      <c r="AT48729" s="690"/>
      <c r="AU48729" s="690"/>
    </row>
    <row r="48730" spans="46:47">
      <c r="AT48730" s="690"/>
      <c r="AU48730" s="690"/>
    </row>
    <row r="48731" spans="46:47">
      <c r="AT48731" s="690"/>
      <c r="AU48731" s="690"/>
    </row>
    <row r="48732" spans="46:47">
      <c r="AT48732" s="690"/>
      <c r="AU48732" s="690"/>
    </row>
    <row r="48733" spans="46:47">
      <c r="AT48733" s="690"/>
      <c r="AU48733" s="690"/>
    </row>
    <row r="48734" spans="46:47">
      <c r="AT48734" s="690"/>
      <c r="AU48734" s="690"/>
    </row>
    <row r="48735" spans="46:47">
      <c r="AT48735" s="690"/>
      <c r="AU48735" s="690"/>
    </row>
    <row r="48736" spans="46:47">
      <c r="AT48736" s="690"/>
      <c r="AU48736" s="690"/>
    </row>
    <row r="48737" spans="46:47">
      <c r="AT48737" s="690"/>
      <c r="AU48737" s="690"/>
    </row>
    <row r="48738" spans="46:47">
      <c r="AT48738" s="690"/>
      <c r="AU48738" s="690"/>
    </row>
    <row r="48739" spans="46:47">
      <c r="AT48739" s="690"/>
      <c r="AU48739" s="690"/>
    </row>
    <row r="48740" spans="46:47">
      <c r="AT48740" s="690"/>
      <c r="AU48740" s="690"/>
    </row>
    <row r="48741" spans="46:47">
      <c r="AT48741" s="690"/>
      <c r="AU48741" s="690"/>
    </row>
    <row r="48742" spans="46:47">
      <c r="AT48742" s="690"/>
      <c r="AU48742" s="690"/>
    </row>
    <row r="48743" spans="46:47">
      <c r="AT48743" s="690"/>
      <c r="AU48743" s="690"/>
    </row>
    <row r="48744" spans="46:47">
      <c r="AT48744" s="690"/>
      <c r="AU48744" s="690"/>
    </row>
    <row r="48745" spans="46:47">
      <c r="AT48745" s="690"/>
      <c r="AU48745" s="690"/>
    </row>
    <row r="48746" spans="46:47">
      <c r="AT48746" s="690"/>
      <c r="AU48746" s="690"/>
    </row>
    <row r="48747" spans="46:47">
      <c r="AT48747" s="690"/>
      <c r="AU48747" s="690"/>
    </row>
    <row r="48748" spans="46:47">
      <c r="AT48748" s="690"/>
      <c r="AU48748" s="690"/>
    </row>
    <row r="48749" spans="46:47">
      <c r="AT48749" s="690"/>
      <c r="AU48749" s="690"/>
    </row>
    <row r="48750" spans="46:47">
      <c r="AT48750" s="690"/>
      <c r="AU48750" s="690"/>
    </row>
    <row r="48751" spans="46:47">
      <c r="AT48751" s="690"/>
      <c r="AU48751" s="690"/>
    </row>
    <row r="48752" spans="46:47">
      <c r="AT48752" s="690"/>
      <c r="AU48752" s="690"/>
    </row>
    <row r="48753" spans="46:47">
      <c r="AT48753" s="690"/>
      <c r="AU48753" s="690"/>
    </row>
    <row r="48754" spans="46:47">
      <c r="AT48754" s="690"/>
      <c r="AU48754" s="690"/>
    </row>
    <row r="48755" spans="46:47">
      <c r="AT48755" s="690"/>
      <c r="AU48755" s="690"/>
    </row>
    <row r="48756" spans="46:47">
      <c r="AT48756" s="690"/>
      <c r="AU48756" s="690"/>
    </row>
    <row r="48757" spans="46:47">
      <c r="AT48757" s="690"/>
      <c r="AU48757" s="690"/>
    </row>
    <row r="48758" spans="46:47">
      <c r="AT48758" s="690"/>
      <c r="AU48758" s="690"/>
    </row>
    <row r="48759" spans="46:47">
      <c r="AT48759" s="690"/>
      <c r="AU48759" s="690"/>
    </row>
    <row r="48760" spans="46:47">
      <c r="AT48760" s="690"/>
      <c r="AU48760" s="690"/>
    </row>
    <row r="48761" spans="46:47">
      <c r="AT48761" s="690"/>
      <c r="AU48761" s="690"/>
    </row>
    <row r="48762" spans="46:47">
      <c r="AT48762" s="690"/>
      <c r="AU48762" s="690"/>
    </row>
    <row r="48763" spans="46:47">
      <c r="AT48763" s="690"/>
      <c r="AU48763" s="690"/>
    </row>
    <row r="48764" spans="46:47">
      <c r="AT48764" s="690"/>
      <c r="AU48764" s="690"/>
    </row>
    <row r="48765" spans="46:47">
      <c r="AT48765" s="690"/>
      <c r="AU48765" s="690"/>
    </row>
    <row r="48766" spans="46:47">
      <c r="AT48766" s="690"/>
      <c r="AU48766" s="690"/>
    </row>
    <row r="48767" spans="46:47">
      <c r="AT48767" s="690"/>
      <c r="AU48767" s="690"/>
    </row>
    <row r="48768" spans="46:47">
      <c r="AT48768" s="690"/>
      <c r="AU48768" s="690"/>
    </row>
    <row r="48769" spans="46:47">
      <c r="AT48769" s="690"/>
      <c r="AU48769" s="690"/>
    </row>
    <row r="48770" spans="46:47">
      <c r="AT48770" s="690"/>
      <c r="AU48770" s="690"/>
    </row>
    <row r="48771" spans="46:47">
      <c r="AT48771" s="690"/>
      <c r="AU48771" s="690"/>
    </row>
    <row r="48772" spans="46:47">
      <c r="AT48772" s="690"/>
      <c r="AU48772" s="690"/>
    </row>
    <row r="48773" spans="46:47">
      <c r="AT48773" s="690"/>
      <c r="AU48773" s="690"/>
    </row>
    <row r="48774" spans="46:47">
      <c r="AT48774" s="690"/>
      <c r="AU48774" s="690"/>
    </row>
    <row r="48775" spans="46:47">
      <c r="AT48775" s="690"/>
      <c r="AU48775" s="690"/>
    </row>
    <row r="48776" spans="46:47">
      <c r="AT48776" s="690"/>
      <c r="AU48776" s="690"/>
    </row>
    <row r="48777" spans="46:47">
      <c r="AT48777" s="690"/>
      <c r="AU48777" s="690"/>
    </row>
    <row r="48778" spans="46:47">
      <c r="AT48778" s="690"/>
      <c r="AU48778" s="690"/>
    </row>
    <row r="48779" spans="46:47">
      <c r="AT48779" s="690"/>
      <c r="AU48779" s="690"/>
    </row>
    <row r="48780" spans="46:47">
      <c r="AT48780" s="690"/>
      <c r="AU48780" s="690"/>
    </row>
    <row r="48781" spans="46:47">
      <c r="AT48781" s="690"/>
      <c r="AU48781" s="690"/>
    </row>
    <row r="48782" spans="46:47">
      <c r="AT48782" s="690"/>
      <c r="AU48782" s="690"/>
    </row>
    <row r="48783" spans="46:47">
      <c r="AT48783" s="690"/>
      <c r="AU48783" s="690"/>
    </row>
    <row r="48784" spans="46:47">
      <c r="AT48784" s="690"/>
      <c r="AU48784" s="690"/>
    </row>
    <row r="48785" spans="46:47">
      <c r="AT48785" s="690"/>
      <c r="AU48785" s="690"/>
    </row>
    <row r="48786" spans="46:47">
      <c r="AT48786" s="690"/>
      <c r="AU48786" s="690"/>
    </row>
    <row r="48787" spans="46:47">
      <c r="AT48787" s="690"/>
      <c r="AU48787" s="690"/>
    </row>
    <row r="48788" spans="46:47">
      <c r="AT48788" s="690"/>
      <c r="AU48788" s="690"/>
    </row>
    <row r="48789" spans="46:47">
      <c r="AT48789" s="690"/>
      <c r="AU48789" s="690"/>
    </row>
    <row r="48790" spans="46:47">
      <c r="AT48790" s="690"/>
      <c r="AU48790" s="690"/>
    </row>
    <row r="48791" spans="46:47">
      <c r="AT48791" s="690"/>
      <c r="AU48791" s="690"/>
    </row>
    <row r="48792" spans="46:47">
      <c r="AT48792" s="690"/>
      <c r="AU48792" s="690"/>
    </row>
    <row r="48793" spans="46:47">
      <c r="AT48793" s="690"/>
      <c r="AU48793" s="690"/>
    </row>
    <row r="48794" spans="46:47">
      <c r="AT48794" s="690"/>
      <c r="AU48794" s="690"/>
    </row>
    <row r="48795" spans="46:47">
      <c r="AT48795" s="690"/>
      <c r="AU48795" s="690"/>
    </row>
    <row r="48796" spans="46:47">
      <c r="AT48796" s="690"/>
      <c r="AU48796" s="690"/>
    </row>
    <row r="48797" spans="46:47">
      <c r="AT48797" s="690"/>
      <c r="AU48797" s="690"/>
    </row>
    <row r="48798" spans="46:47">
      <c r="AT48798" s="690"/>
      <c r="AU48798" s="690"/>
    </row>
    <row r="48799" spans="46:47">
      <c r="AT48799" s="690"/>
      <c r="AU48799" s="690"/>
    </row>
    <row r="48800" spans="46:47">
      <c r="AT48800" s="690"/>
      <c r="AU48800" s="690"/>
    </row>
    <row r="48801" spans="46:47">
      <c r="AT48801" s="690"/>
      <c r="AU48801" s="690"/>
    </row>
    <row r="48802" spans="46:47">
      <c r="AT48802" s="690"/>
      <c r="AU48802" s="690"/>
    </row>
    <row r="48803" spans="46:47">
      <c r="AT48803" s="690"/>
      <c r="AU48803" s="690"/>
    </row>
    <row r="48804" spans="46:47">
      <c r="AT48804" s="690"/>
      <c r="AU48804" s="690"/>
    </row>
    <row r="48805" spans="46:47">
      <c r="AT48805" s="690"/>
      <c r="AU48805" s="690"/>
    </row>
    <row r="48806" spans="46:47">
      <c r="AT48806" s="690"/>
      <c r="AU48806" s="690"/>
    </row>
    <row r="48807" spans="46:47">
      <c r="AT48807" s="690"/>
      <c r="AU48807" s="690"/>
    </row>
    <row r="48808" spans="46:47">
      <c r="AT48808" s="690"/>
      <c r="AU48808" s="690"/>
    </row>
    <row r="48809" spans="46:47">
      <c r="AT48809" s="690"/>
      <c r="AU48809" s="690"/>
    </row>
    <row r="48810" spans="46:47">
      <c r="AT48810" s="690"/>
      <c r="AU48810" s="690"/>
    </row>
    <row r="48811" spans="46:47">
      <c r="AT48811" s="690"/>
      <c r="AU48811" s="690"/>
    </row>
    <row r="48812" spans="46:47">
      <c r="AT48812" s="690"/>
      <c r="AU48812" s="690"/>
    </row>
    <row r="48813" spans="46:47">
      <c r="AT48813" s="690"/>
      <c r="AU48813" s="690"/>
    </row>
    <row r="48814" spans="46:47">
      <c r="AT48814" s="690"/>
      <c r="AU48814" s="690"/>
    </row>
    <row r="48815" spans="46:47">
      <c r="AT48815" s="690"/>
      <c r="AU48815" s="690"/>
    </row>
    <row r="48816" spans="46:47">
      <c r="AT48816" s="690"/>
      <c r="AU48816" s="690"/>
    </row>
    <row r="48817" spans="46:47">
      <c r="AT48817" s="690"/>
      <c r="AU48817" s="690"/>
    </row>
    <row r="48818" spans="46:47">
      <c r="AT48818" s="690"/>
      <c r="AU48818" s="690"/>
    </row>
    <row r="48819" spans="46:47">
      <c r="AT48819" s="690"/>
      <c r="AU48819" s="690"/>
    </row>
    <row r="48820" spans="46:47">
      <c r="AT48820" s="690"/>
      <c r="AU48820" s="690"/>
    </row>
    <row r="48821" spans="46:47">
      <c r="AT48821" s="690"/>
      <c r="AU48821" s="690"/>
    </row>
    <row r="48822" spans="46:47">
      <c r="AT48822" s="690"/>
      <c r="AU48822" s="690"/>
    </row>
    <row r="48823" spans="46:47">
      <c r="AT48823" s="690"/>
      <c r="AU48823" s="690"/>
    </row>
    <row r="48824" spans="46:47">
      <c r="AT48824" s="690"/>
      <c r="AU48824" s="690"/>
    </row>
    <row r="48825" spans="46:47">
      <c r="AT48825" s="690"/>
      <c r="AU48825" s="690"/>
    </row>
    <row r="48826" spans="46:47">
      <c r="AT48826" s="690"/>
      <c r="AU48826" s="690"/>
    </row>
    <row r="48827" spans="46:47">
      <c r="AT48827" s="690"/>
      <c r="AU48827" s="690"/>
    </row>
    <row r="48828" spans="46:47">
      <c r="AT48828" s="690"/>
      <c r="AU48828" s="690"/>
    </row>
    <row r="48829" spans="46:47">
      <c r="AT48829" s="690"/>
      <c r="AU48829" s="690"/>
    </row>
    <row r="48830" spans="46:47">
      <c r="AT48830" s="690"/>
      <c r="AU48830" s="690"/>
    </row>
    <row r="48831" spans="46:47">
      <c r="AT48831" s="690"/>
      <c r="AU48831" s="690"/>
    </row>
    <row r="48832" spans="46:47">
      <c r="AT48832" s="690"/>
      <c r="AU48832" s="690"/>
    </row>
    <row r="48833" spans="46:47">
      <c r="AT48833" s="690"/>
      <c r="AU48833" s="690"/>
    </row>
    <row r="48834" spans="46:47">
      <c r="AT48834" s="690"/>
      <c r="AU48834" s="690"/>
    </row>
    <row r="48835" spans="46:47">
      <c r="AT48835" s="690"/>
      <c r="AU48835" s="690"/>
    </row>
    <row r="48836" spans="46:47">
      <c r="AT48836" s="690"/>
      <c r="AU48836" s="690"/>
    </row>
    <row r="48837" spans="46:47">
      <c r="AT48837" s="690"/>
      <c r="AU48837" s="690"/>
    </row>
    <row r="48838" spans="46:47">
      <c r="AT48838" s="690"/>
      <c r="AU48838" s="690"/>
    </row>
    <row r="48839" spans="46:47">
      <c r="AT48839" s="690"/>
      <c r="AU48839" s="690"/>
    </row>
    <row r="48840" spans="46:47">
      <c r="AT48840" s="690"/>
      <c r="AU48840" s="690"/>
    </row>
    <row r="48841" spans="46:47">
      <c r="AT48841" s="690"/>
      <c r="AU48841" s="690"/>
    </row>
    <row r="48842" spans="46:47">
      <c r="AT48842" s="690"/>
      <c r="AU48842" s="690"/>
    </row>
    <row r="48843" spans="46:47">
      <c r="AT48843" s="690"/>
      <c r="AU48843" s="690"/>
    </row>
    <row r="48844" spans="46:47">
      <c r="AT48844" s="690"/>
      <c r="AU48844" s="690"/>
    </row>
    <row r="48845" spans="46:47">
      <c r="AT48845" s="690"/>
      <c r="AU48845" s="690"/>
    </row>
    <row r="48846" spans="46:47">
      <c r="AT48846" s="690"/>
      <c r="AU48846" s="690"/>
    </row>
    <row r="48847" spans="46:47">
      <c r="AT48847" s="690"/>
      <c r="AU48847" s="690"/>
    </row>
    <row r="48848" spans="46:47">
      <c r="AT48848" s="690"/>
      <c r="AU48848" s="690"/>
    </row>
    <row r="48849" spans="46:47">
      <c r="AT48849" s="690"/>
      <c r="AU48849" s="690"/>
    </row>
    <row r="48850" spans="46:47">
      <c r="AT48850" s="690"/>
      <c r="AU48850" s="690"/>
    </row>
    <row r="48851" spans="46:47">
      <c r="AT48851" s="690"/>
      <c r="AU48851" s="690"/>
    </row>
    <row r="48852" spans="46:47">
      <c r="AT48852" s="690"/>
      <c r="AU48852" s="690"/>
    </row>
    <row r="48853" spans="46:47">
      <c r="AT48853" s="690"/>
      <c r="AU48853" s="690"/>
    </row>
    <row r="48854" spans="46:47">
      <c r="AT48854" s="690"/>
      <c r="AU48854" s="690"/>
    </row>
    <row r="48855" spans="46:47">
      <c r="AT48855" s="690"/>
      <c r="AU48855" s="690"/>
    </row>
    <row r="48856" spans="46:47">
      <c r="AT48856" s="690"/>
      <c r="AU48856" s="690"/>
    </row>
    <row r="48857" spans="46:47">
      <c r="AT48857" s="690"/>
      <c r="AU48857" s="690"/>
    </row>
    <row r="48858" spans="46:47">
      <c r="AT48858" s="690"/>
      <c r="AU48858" s="690"/>
    </row>
    <row r="48859" spans="46:47">
      <c r="AT48859" s="690"/>
      <c r="AU48859" s="690"/>
    </row>
    <row r="48860" spans="46:47">
      <c r="AT48860" s="690"/>
      <c r="AU48860" s="690"/>
    </row>
    <row r="48861" spans="46:47">
      <c r="AT48861" s="690"/>
      <c r="AU48861" s="690"/>
    </row>
    <row r="48862" spans="46:47">
      <c r="AT48862" s="690"/>
      <c r="AU48862" s="690"/>
    </row>
    <row r="48863" spans="46:47">
      <c r="AT48863" s="690"/>
      <c r="AU48863" s="690"/>
    </row>
    <row r="48864" spans="46:47">
      <c r="AT48864" s="690"/>
      <c r="AU48864" s="690"/>
    </row>
    <row r="48865" spans="46:47">
      <c r="AT48865" s="690"/>
      <c r="AU48865" s="690"/>
    </row>
    <row r="48866" spans="46:47">
      <c r="AT48866" s="690"/>
      <c r="AU48866" s="690"/>
    </row>
    <row r="48867" spans="46:47">
      <c r="AT48867" s="690"/>
      <c r="AU48867" s="690"/>
    </row>
    <row r="48868" spans="46:47">
      <c r="AT48868" s="690"/>
      <c r="AU48868" s="690"/>
    </row>
    <row r="48869" spans="46:47">
      <c r="AT48869" s="690"/>
      <c r="AU48869" s="690"/>
    </row>
    <row r="48870" spans="46:47">
      <c r="AT48870" s="690"/>
      <c r="AU48870" s="690"/>
    </row>
    <row r="48871" spans="46:47">
      <c r="AT48871" s="690"/>
      <c r="AU48871" s="690"/>
    </row>
    <row r="48872" spans="46:47">
      <c r="AT48872" s="690"/>
      <c r="AU48872" s="690"/>
    </row>
    <row r="48873" spans="46:47">
      <c r="AT48873" s="690"/>
      <c r="AU48873" s="690"/>
    </row>
    <row r="48874" spans="46:47">
      <c r="AT48874" s="690"/>
      <c r="AU48874" s="690"/>
    </row>
    <row r="48875" spans="46:47">
      <c r="AT48875" s="690"/>
      <c r="AU48875" s="690"/>
    </row>
    <row r="48876" spans="46:47">
      <c r="AT48876" s="690"/>
      <c r="AU48876" s="690"/>
    </row>
    <row r="48877" spans="46:47">
      <c r="AT48877" s="690"/>
      <c r="AU48877" s="690"/>
    </row>
    <row r="48878" spans="46:47">
      <c r="AT48878" s="690"/>
      <c r="AU48878" s="690"/>
    </row>
    <row r="48879" spans="46:47">
      <c r="AT48879" s="690"/>
      <c r="AU48879" s="690"/>
    </row>
    <row r="48880" spans="46:47">
      <c r="AT48880" s="690"/>
      <c r="AU48880" s="690"/>
    </row>
    <row r="48881" spans="46:47">
      <c r="AT48881" s="690"/>
      <c r="AU48881" s="690"/>
    </row>
    <row r="48882" spans="46:47">
      <c r="AT48882" s="690"/>
      <c r="AU48882" s="690"/>
    </row>
    <row r="48883" spans="46:47">
      <c r="AT48883" s="690"/>
      <c r="AU48883" s="690"/>
    </row>
    <row r="48884" spans="46:47">
      <c r="AT48884" s="690"/>
      <c r="AU48884" s="690"/>
    </row>
    <row r="48885" spans="46:47">
      <c r="AT48885" s="690"/>
      <c r="AU48885" s="690"/>
    </row>
    <row r="48886" spans="46:47">
      <c r="AT48886" s="690"/>
      <c r="AU48886" s="690"/>
    </row>
    <row r="48887" spans="46:47">
      <c r="AT48887" s="690"/>
      <c r="AU48887" s="690"/>
    </row>
    <row r="48888" spans="46:47">
      <c r="AT48888" s="690"/>
      <c r="AU48888" s="690"/>
    </row>
    <row r="48889" spans="46:47">
      <c r="AT48889" s="690"/>
      <c r="AU48889" s="690"/>
    </row>
    <row r="48890" spans="46:47">
      <c r="AT48890" s="690"/>
      <c r="AU48890" s="690"/>
    </row>
    <row r="48891" spans="46:47">
      <c r="AT48891" s="690"/>
      <c r="AU48891" s="690"/>
    </row>
    <row r="48892" spans="46:47">
      <c r="AT48892" s="690"/>
      <c r="AU48892" s="690"/>
    </row>
    <row r="48893" spans="46:47">
      <c r="AT48893" s="690"/>
      <c r="AU48893" s="690"/>
    </row>
    <row r="48894" spans="46:47">
      <c r="AT48894" s="690"/>
      <c r="AU48894" s="690"/>
    </row>
    <row r="48895" spans="46:47">
      <c r="AT48895" s="690"/>
      <c r="AU48895" s="690"/>
    </row>
    <row r="48896" spans="46:47">
      <c r="AT48896" s="690"/>
      <c r="AU48896" s="690"/>
    </row>
    <row r="48897" spans="46:47">
      <c r="AT48897" s="690"/>
      <c r="AU48897" s="690"/>
    </row>
    <row r="48898" spans="46:47">
      <c r="AT48898" s="690"/>
      <c r="AU48898" s="690"/>
    </row>
    <row r="48899" spans="46:47">
      <c r="AT48899" s="690"/>
      <c r="AU48899" s="690"/>
    </row>
    <row r="48900" spans="46:47">
      <c r="AT48900" s="690"/>
      <c r="AU48900" s="690"/>
    </row>
    <row r="48901" spans="46:47">
      <c r="AT48901" s="690"/>
      <c r="AU48901" s="690"/>
    </row>
    <row r="48902" spans="46:47">
      <c r="AT48902" s="690"/>
      <c r="AU48902" s="690"/>
    </row>
    <row r="48903" spans="46:47">
      <c r="AT48903" s="690"/>
      <c r="AU48903" s="690"/>
    </row>
    <row r="48904" spans="46:47">
      <c r="AT48904" s="690"/>
      <c r="AU48904" s="690"/>
    </row>
    <row r="48905" spans="46:47">
      <c r="AT48905" s="690"/>
      <c r="AU48905" s="690"/>
    </row>
    <row r="48906" spans="46:47">
      <c r="AT48906" s="690"/>
      <c r="AU48906" s="690"/>
    </row>
    <row r="48907" spans="46:47">
      <c r="AT48907" s="690"/>
      <c r="AU48907" s="690"/>
    </row>
    <row r="48908" spans="46:47">
      <c r="AT48908" s="690"/>
      <c r="AU48908" s="690"/>
    </row>
    <row r="48909" spans="46:47">
      <c r="AT48909" s="690"/>
      <c r="AU48909" s="690"/>
    </row>
    <row r="48910" spans="46:47">
      <c r="AT48910" s="690"/>
      <c r="AU48910" s="690"/>
    </row>
    <row r="48911" spans="46:47">
      <c r="AT48911" s="690"/>
      <c r="AU48911" s="690"/>
    </row>
    <row r="48912" spans="46:47">
      <c r="AT48912" s="690"/>
      <c r="AU48912" s="690"/>
    </row>
    <row r="48913" spans="46:47">
      <c r="AT48913" s="690"/>
      <c r="AU48913" s="690"/>
    </row>
    <row r="48914" spans="46:47">
      <c r="AT48914" s="690"/>
      <c r="AU48914" s="690"/>
    </row>
    <row r="48915" spans="46:47">
      <c r="AT48915" s="690"/>
      <c r="AU48915" s="690"/>
    </row>
    <row r="48916" spans="46:47">
      <c r="AT48916" s="690"/>
      <c r="AU48916" s="690"/>
    </row>
    <row r="48917" spans="46:47">
      <c r="AT48917" s="690"/>
      <c r="AU48917" s="690"/>
    </row>
    <row r="48918" spans="46:47">
      <c r="AT48918" s="690"/>
      <c r="AU48918" s="690"/>
    </row>
    <row r="48919" spans="46:47">
      <c r="AT48919" s="690"/>
      <c r="AU48919" s="690"/>
    </row>
    <row r="48920" spans="46:47">
      <c r="AT48920" s="690"/>
      <c r="AU48920" s="690"/>
    </row>
    <row r="48921" spans="46:47">
      <c r="AT48921" s="690"/>
      <c r="AU48921" s="690"/>
    </row>
    <row r="48922" spans="46:47">
      <c r="AT48922" s="690"/>
      <c r="AU48922" s="690"/>
    </row>
    <row r="48923" spans="46:47">
      <c r="AT48923" s="690"/>
      <c r="AU48923" s="690"/>
    </row>
    <row r="48924" spans="46:47">
      <c r="AT48924" s="690"/>
      <c r="AU48924" s="690"/>
    </row>
    <row r="48925" spans="46:47">
      <c r="AT48925" s="690"/>
      <c r="AU48925" s="690"/>
    </row>
    <row r="48926" spans="46:47">
      <c r="AT48926" s="690"/>
      <c r="AU48926" s="690"/>
    </row>
    <row r="48927" spans="46:47">
      <c r="AT48927" s="690"/>
      <c r="AU48927" s="690"/>
    </row>
    <row r="48928" spans="46:47">
      <c r="AT48928" s="690"/>
      <c r="AU48928" s="690"/>
    </row>
    <row r="48929" spans="46:47">
      <c r="AT48929" s="690"/>
      <c r="AU48929" s="690"/>
    </row>
    <row r="48930" spans="46:47">
      <c r="AT48930" s="690"/>
      <c r="AU48930" s="690"/>
    </row>
    <row r="48931" spans="46:47">
      <c r="AT48931" s="690"/>
      <c r="AU48931" s="690"/>
    </row>
    <row r="48932" spans="46:47">
      <c r="AT48932" s="690"/>
      <c r="AU48932" s="690"/>
    </row>
    <row r="48933" spans="46:47">
      <c r="AT48933" s="690"/>
      <c r="AU48933" s="690"/>
    </row>
    <row r="48934" spans="46:47">
      <c r="AT48934" s="690"/>
      <c r="AU48934" s="690"/>
    </row>
    <row r="48935" spans="46:47">
      <c r="AT48935" s="690"/>
      <c r="AU48935" s="690"/>
    </row>
    <row r="48936" spans="46:47">
      <c r="AT48936" s="690"/>
      <c r="AU48936" s="690"/>
    </row>
    <row r="48937" spans="46:47">
      <c r="AT48937" s="690"/>
      <c r="AU48937" s="690"/>
    </row>
    <row r="48938" spans="46:47">
      <c r="AT48938" s="690"/>
      <c r="AU48938" s="690"/>
    </row>
    <row r="48939" spans="46:47">
      <c r="AT48939" s="690"/>
      <c r="AU48939" s="690"/>
    </row>
    <row r="48940" spans="46:47">
      <c r="AT48940" s="690"/>
      <c r="AU48940" s="690"/>
    </row>
    <row r="48941" spans="46:47">
      <c r="AT48941" s="690"/>
      <c r="AU48941" s="690"/>
    </row>
    <row r="48942" spans="46:47">
      <c r="AT48942" s="690"/>
      <c r="AU48942" s="690"/>
    </row>
    <row r="48943" spans="46:47">
      <c r="AT48943" s="690"/>
      <c r="AU48943" s="690"/>
    </row>
    <row r="48944" spans="46:47">
      <c r="AT48944" s="690"/>
      <c r="AU48944" s="690"/>
    </row>
    <row r="48945" spans="46:47">
      <c r="AT48945" s="690"/>
      <c r="AU48945" s="690"/>
    </row>
    <row r="48946" spans="46:47">
      <c r="AT48946" s="690"/>
      <c r="AU48946" s="690"/>
    </row>
    <row r="48947" spans="46:47">
      <c r="AT48947" s="690"/>
      <c r="AU48947" s="690"/>
    </row>
    <row r="48948" spans="46:47">
      <c r="AT48948" s="690"/>
      <c r="AU48948" s="690"/>
    </row>
    <row r="48949" spans="46:47">
      <c r="AT48949" s="690"/>
      <c r="AU48949" s="690"/>
    </row>
    <row r="48950" spans="46:47">
      <c r="AT48950" s="690"/>
      <c r="AU48950" s="690"/>
    </row>
    <row r="48951" spans="46:47">
      <c r="AT48951" s="690"/>
      <c r="AU48951" s="690"/>
    </row>
    <row r="48952" spans="46:47">
      <c r="AT48952" s="690"/>
      <c r="AU48952" s="690"/>
    </row>
    <row r="48953" spans="46:47">
      <c r="AT48953" s="690"/>
      <c r="AU48953" s="690"/>
    </row>
    <row r="48954" spans="46:47">
      <c r="AT48954" s="690"/>
      <c r="AU48954" s="690"/>
    </row>
    <row r="48955" spans="46:47">
      <c r="AT48955" s="690"/>
      <c r="AU48955" s="690"/>
    </row>
    <row r="48956" spans="46:47">
      <c r="AT48956" s="690"/>
      <c r="AU48956" s="690"/>
    </row>
    <row r="48957" spans="46:47">
      <c r="AT48957" s="690"/>
      <c r="AU48957" s="690"/>
    </row>
    <row r="48958" spans="46:47">
      <c r="AT48958" s="690"/>
      <c r="AU48958" s="690"/>
    </row>
    <row r="48959" spans="46:47">
      <c r="AT48959" s="690"/>
      <c r="AU48959" s="690"/>
    </row>
    <row r="48960" spans="46:47">
      <c r="AT48960" s="690"/>
      <c r="AU48960" s="690"/>
    </row>
    <row r="48961" spans="46:47">
      <c r="AT48961" s="690"/>
      <c r="AU48961" s="690"/>
    </row>
    <row r="48962" spans="46:47">
      <c r="AT48962" s="690"/>
      <c r="AU48962" s="690"/>
    </row>
    <row r="48963" spans="46:47">
      <c r="AT48963" s="690"/>
      <c r="AU48963" s="690"/>
    </row>
    <row r="48964" spans="46:47">
      <c r="AT48964" s="690"/>
      <c r="AU48964" s="690"/>
    </row>
    <row r="48965" spans="46:47">
      <c r="AT48965" s="690"/>
      <c r="AU48965" s="690"/>
    </row>
    <row r="48966" spans="46:47">
      <c r="AT48966" s="690"/>
      <c r="AU48966" s="690"/>
    </row>
    <row r="48967" spans="46:47">
      <c r="AT48967" s="690"/>
      <c r="AU48967" s="690"/>
    </row>
    <row r="48968" spans="46:47">
      <c r="AT48968" s="690"/>
      <c r="AU48968" s="690"/>
    </row>
    <row r="48969" spans="46:47">
      <c r="AT48969" s="690"/>
      <c r="AU48969" s="690"/>
    </row>
    <row r="48970" spans="46:47">
      <c r="AT48970" s="690"/>
      <c r="AU48970" s="690"/>
    </row>
    <row r="48971" spans="46:47">
      <c r="AT48971" s="690"/>
      <c r="AU48971" s="690"/>
    </row>
    <row r="48972" spans="46:47">
      <c r="AT48972" s="690"/>
      <c r="AU48972" s="690"/>
    </row>
    <row r="48973" spans="46:47">
      <c r="AT48973" s="690"/>
      <c r="AU48973" s="690"/>
    </row>
    <row r="48974" spans="46:47">
      <c r="AT48974" s="690"/>
      <c r="AU48974" s="690"/>
    </row>
    <row r="48975" spans="46:47">
      <c r="AT48975" s="690"/>
      <c r="AU48975" s="690"/>
    </row>
    <row r="48976" spans="46:47">
      <c r="AT48976" s="690"/>
      <c r="AU48976" s="690"/>
    </row>
    <row r="48977" spans="46:47">
      <c r="AT48977" s="690"/>
      <c r="AU48977" s="690"/>
    </row>
    <row r="48978" spans="46:47">
      <c r="AT48978" s="690"/>
      <c r="AU48978" s="690"/>
    </row>
    <row r="48979" spans="46:47">
      <c r="AT48979" s="690"/>
      <c r="AU48979" s="690"/>
    </row>
    <row r="48980" spans="46:47">
      <c r="AT48980" s="690"/>
      <c r="AU48980" s="690"/>
    </row>
    <row r="48981" spans="46:47">
      <c r="AT48981" s="690"/>
      <c r="AU48981" s="690"/>
    </row>
    <row r="48982" spans="46:47">
      <c r="AT48982" s="690"/>
      <c r="AU48982" s="690"/>
    </row>
    <row r="48983" spans="46:47">
      <c r="AT48983" s="690"/>
      <c r="AU48983" s="690"/>
    </row>
    <row r="48984" spans="46:47">
      <c r="AT48984" s="690"/>
      <c r="AU48984" s="690"/>
    </row>
    <row r="48985" spans="46:47">
      <c r="AT48985" s="690"/>
      <c r="AU48985" s="690"/>
    </row>
    <row r="48986" spans="46:47">
      <c r="AT48986" s="690"/>
      <c r="AU48986" s="690"/>
    </row>
    <row r="48987" spans="46:47">
      <c r="AT48987" s="690"/>
      <c r="AU48987" s="690"/>
    </row>
    <row r="48988" spans="46:47">
      <c r="AT48988" s="690"/>
      <c r="AU48988" s="690"/>
    </row>
    <row r="48989" spans="46:47">
      <c r="AT48989" s="690"/>
      <c r="AU48989" s="690"/>
    </row>
    <row r="48990" spans="46:47">
      <c r="AT48990" s="690"/>
      <c r="AU48990" s="690"/>
    </row>
    <row r="48991" spans="46:47">
      <c r="AT48991" s="690"/>
      <c r="AU48991" s="690"/>
    </row>
    <row r="48992" spans="46:47">
      <c r="AT48992" s="690"/>
      <c r="AU48992" s="690"/>
    </row>
    <row r="48993" spans="46:47">
      <c r="AT48993" s="690"/>
      <c r="AU48993" s="690"/>
    </row>
    <row r="48994" spans="46:47">
      <c r="AT48994" s="690"/>
      <c r="AU48994" s="690"/>
    </row>
    <row r="48995" spans="46:47">
      <c r="AT48995" s="690"/>
      <c r="AU48995" s="690"/>
    </row>
    <row r="48996" spans="46:47">
      <c r="AT48996" s="690"/>
      <c r="AU48996" s="690"/>
    </row>
    <row r="48997" spans="46:47">
      <c r="AT48997" s="690"/>
      <c r="AU48997" s="690"/>
    </row>
    <row r="48998" spans="46:47">
      <c r="AT48998" s="690"/>
      <c r="AU48998" s="690"/>
    </row>
    <row r="48999" spans="46:47">
      <c r="AT48999" s="690"/>
      <c r="AU48999" s="690"/>
    </row>
    <row r="49000" spans="46:47">
      <c r="AT49000" s="690"/>
      <c r="AU49000" s="690"/>
    </row>
    <row r="49001" spans="46:47">
      <c r="AT49001" s="690"/>
      <c r="AU49001" s="690"/>
    </row>
    <row r="49002" spans="46:47">
      <c r="AT49002" s="690"/>
      <c r="AU49002" s="690"/>
    </row>
    <row r="49003" spans="46:47">
      <c r="AT49003" s="690"/>
      <c r="AU49003" s="690"/>
    </row>
    <row r="49004" spans="46:47">
      <c r="AT49004" s="690"/>
      <c r="AU49004" s="690"/>
    </row>
    <row r="49005" spans="46:47">
      <c r="AT49005" s="690"/>
      <c r="AU49005" s="690"/>
    </row>
    <row r="49006" spans="46:47">
      <c r="AT49006" s="690"/>
      <c r="AU49006" s="690"/>
    </row>
    <row r="49007" spans="46:47">
      <c r="AT49007" s="690"/>
      <c r="AU49007" s="690"/>
    </row>
    <row r="49008" spans="46:47">
      <c r="AT49008" s="690"/>
      <c r="AU49008" s="690"/>
    </row>
    <row r="49009" spans="46:47">
      <c r="AT49009" s="690"/>
      <c r="AU49009" s="690"/>
    </row>
    <row r="49010" spans="46:47">
      <c r="AT49010" s="690"/>
      <c r="AU49010" s="690"/>
    </row>
    <row r="49011" spans="46:47">
      <c r="AT49011" s="690"/>
      <c r="AU49011" s="690"/>
    </row>
    <row r="49012" spans="46:47">
      <c r="AT49012" s="690"/>
      <c r="AU49012" s="690"/>
    </row>
    <row r="49013" spans="46:47">
      <c r="AT49013" s="690"/>
      <c r="AU49013" s="690"/>
    </row>
    <row r="49014" spans="46:47">
      <c r="AT49014" s="690"/>
      <c r="AU49014" s="690"/>
    </row>
    <row r="49015" spans="46:47">
      <c r="AT49015" s="690"/>
      <c r="AU49015" s="690"/>
    </row>
    <row r="49016" spans="46:47">
      <c r="AT49016" s="690"/>
      <c r="AU49016" s="690"/>
    </row>
    <row r="49017" spans="46:47">
      <c r="AT49017" s="690"/>
      <c r="AU49017" s="690"/>
    </row>
    <row r="49018" spans="46:47">
      <c r="AT49018" s="690"/>
      <c r="AU49018" s="690"/>
    </row>
    <row r="49019" spans="46:47">
      <c r="AT49019" s="690"/>
      <c r="AU49019" s="690"/>
    </row>
    <row r="49020" spans="46:47">
      <c r="AT49020" s="690"/>
      <c r="AU49020" s="690"/>
    </row>
    <row r="49021" spans="46:47">
      <c r="AT49021" s="690"/>
      <c r="AU49021" s="690"/>
    </row>
    <row r="49022" spans="46:47">
      <c r="AT49022" s="690"/>
      <c r="AU49022" s="690"/>
    </row>
    <row r="49023" spans="46:47">
      <c r="AT49023" s="690"/>
      <c r="AU49023" s="690"/>
    </row>
    <row r="49024" spans="46:47">
      <c r="AT49024" s="690"/>
      <c r="AU49024" s="690"/>
    </row>
    <row r="49025" spans="46:47">
      <c r="AT49025" s="690"/>
      <c r="AU49025" s="690"/>
    </row>
    <row r="49026" spans="46:47">
      <c r="AT49026" s="690"/>
      <c r="AU49026" s="690"/>
    </row>
    <row r="49027" spans="46:47">
      <c r="AT49027" s="690"/>
      <c r="AU49027" s="690"/>
    </row>
    <row r="49028" spans="46:47">
      <c r="AT49028" s="690"/>
      <c r="AU49028" s="690"/>
    </row>
    <row r="49029" spans="46:47">
      <c r="AT49029" s="690"/>
      <c r="AU49029" s="690"/>
    </row>
    <row r="49030" spans="46:47">
      <c r="AT49030" s="690"/>
      <c r="AU49030" s="690"/>
    </row>
    <row r="49031" spans="46:47">
      <c r="AT49031" s="690"/>
      <c r="AU49031" s="690"/>
    </row>
    <row r="49032" spans="46:47">
      <c r="AT49032" s="690"/>
      <c r="AU49032" s="690"/>
    </row>
    <row r="49033" spans="46:47">
      <c r="AT49033" s="690"/>
      <c r="AU49033" s="690"/>
    </row>
    <row r="49034" spans="46:47">
      <c r="AT49034" s="690"/>
      <c r="AU49034" s="690"/>
    </row>
    <row r="49035" spans="46:47">
      <c r="AT49035" s="690"/>
      <c r="AU49035" s="690"/>
    </row>
    <row r="49036" spans="46:47">
      <c r="AT49036" s="690"/>
      <c r="AU49036" s="690"/>
    </row>
    <row r="49037" spans="46:47">
      <c r="AT49037" s="690"/>
      <c r="AU49037" s="690"/>
    </row>
    <row r="49038" spans="46:47">
      <c r="AT49038" s="690"/>
      <c r="AU49038" s="690"/>
    </row>
    <row r="49039" spans="46:47">
      <c r="AT49039" s="690"/>
      <c r="AU49039" s="690"/>
    </row>
    <row r="49040" spans="46:47">
      <c r="AT49040" s="690"/>
      <c r="AU49040" s="690"/>
    </row>
    <row r="49041" spans="46:47">
      <c r="AT49041" s="690"/>
      <c r="AU49041" s="690"/>
    </row>
    <row r="49042" spans="46:47">
      <c r="AT49042" s="690"/>
      <c r="AU49042" s="690"/>
    </row>
    <row r="49043" spans="46:47">
      <c r="AT49043" s="690"/>
      <c r="AU49043" s="690"/>
    </row>
    <row r="49044" spans="46:47">
      <c r="AT49044" s="690"/>
      <c r="AU49044" s="690"/>
    </row>
    <row r="49045" spans="46:47">
      <c r="AT49045" s="690"/>
      <c r="AU49045" s="690"/>
    </row>
    <row r="49046" spans="46:47">
      <c r="AT49046" s="690"/>
      <c r="AU49046" s="690"/>
    </row>
    <row r="49047" spans="46:47">
      <c r="AT49047" s="690"/>
      <c r="AU49047" s="690"/>
    </row>
    <row r="49048" spans="46:47">
      <c r="AT49048" s="690"/>
      <c r="AU49048" s="690"/>
    </row>
    <row r="49049" spans="46:47">
      <c r="AT49049" s="690"/>
      <c r="AU49049" s="690"/>
    </row>
    <row r="49050" spans="46:47">
      <c r="AT49050" s="690"/>
      <c r="AU49050" s="690"/>
    </row>
    <row r="49051" spans="46:47">
      <c r="AT49051" s="690"/>
      <c r="AU49051" s="690"/>
    </row>
    <row r="49052" spans="46:47">
      <c r="AT49052" s="690"/>
      <c r="AU49052" s="690"/>
    </row>
    <row r="49053" spans="46:47">
      <c r="AT49053" s="690"/>
      <c r="AU49053" s="690"/>
    </row>
    <row r="49054" spans="46:47">
      <c r="AT49054" s="690"/>
      <c r="AU49054" s="690"/>
    </row>
    <row r="49055" spans="46:47">
      <c r="AT49055" s="690"/>
      <c r="AU49055" s="690"/>
    </row>
    <row r="49056" spans="46:47">
      <c r="AT49056" s="690"/>
      <c r="AU49056" s="690"/>
    </row>
    <row r="49057" spans="46:47">
      <c r="AT49057" s="690"/>
      <c r="AU49057" s="690"/>
    </row>
    <row r="49058" spans="46:47">
      <c r="AT49058" s="690"/>
      <c r="AU49058" s="690"/>
    </row>
    <row r="49059" spans="46:47">
      <c r="AT49059" s="690"/>
      <c r="AU49059" s="690"/>
    </row>
    <row r="49060" spans="46:47">
      <c r="AT49060" s="690"/>
      <c r="AU49060" s="690"/>
    </row>
    <row r="49061" spans="46:47">
      <c r="AT49061" s="690"/>
      <c r="AU49061" s="690"/>
    </row>
    <row r="49062" spans="46:47">
      <c r="AT49062" s="690"/>
      <c r="AU49062" s="690"/>
    </row>
    <row r="49063" spans="46:47">
      <c r="AT49063" s="690"/>
      <c r="AU49063" s="690"/>
    </row>
    <row r="49064" spans="46:47">
      <c r="AT49064" s="690"/>
      <c r="AU49064" s="690"/>
    </row>
    <row r="49065" spans="46:47">
      <c r="AT49065" s="690"/>
      <c r="AU49065" s="690"/>
    </row>
    <row r="49066" spans="46:47">
      <c r="AT49066" s="690"/>
      <c r="AU49066" s="690"/>
    </row>
    <row r="49067" spans="46:47">
      <c r="AT49067" s="690"/>
      <c r="AU49067" s="690"/>
    </row>
    <row r="49068" spans="46:47">
      <c r="AT49068" s="690"/>
      <c r="AU49068" s="690"/>
    </row>
    <row r="49069" spans="46:47">
      <c r="AT49069" s="690"/>
      <c r="AU49069" s="690"/>
    </row>
    <row r="49070" spans="46:47">
      <c r="AT49070" s="690"/>
      <c r="AU49070" s="690"/>
    </row>
    <row r="49071" spans="46:47">
      <c r="AT49071" s="690"/>
      <c r="AU49071" s="690"/>
    </row>
    <row r="49072" spans="46:47">
      <c r="AT49072" s="690"/>
      <c r="AU49072" s="690"/>
    </row>
    <row r="49073" spans="46:47">
      <c r="AT49073" s="690"/>
      <c r="AU49073" s="690"/>
    </row>
    <row r="49074" spans="46:47">
      <c r="AT49074" s="690"/>
      <c r="AU49074" s="690"/>
    </row>
    <row r="49075" spans="46:47">
      <c r="AT49075" s="690"/>
      <c r="AU49075" s="690"/>
    </row>
    <row r="49076" spans="46:47">
      <c r="AT49076" s="690"/>
      <c r="AU49076" s="690"/>
    </row>
    <row r="49077" spans="46:47">
      <c r="AT49077" s="690"/>
      <c r="AU49077" s="690"/>
    </row>
    <row r="49078" spans="46:47">
      <c r="AT49078" s="690"/>
      <c r="AU49078" s="690"/>
    </row>
    <row r="49079" spans="46:47">
      <c r="AT49079" s="690"/>
      <c r="AU49079" s="690"/>
    </row>
    <row r="49080" spans="46:47">
      <c r="AT49080" s="690"/>
      <c r="AU49080" s="690"/>
    </row>
    <row r="49081" spans="46:47">
      <c r="AT49081" s="690"/>
      <c r="AU49081" s="690"/>
    </row>
    <row r="49082" spans="46:47">
      <c r="AT49082" s="690"/>
      <c r="AU49082" s="690"/>
    </row>
    <row r="49083" spans="46:47">
      <c r="AT49083" s="690"/>
      <c r="AU49083" s="690"/>
    </row>
    <row r="49084" spans="46:47">
      <c r="AT49084" s="690"/>
      <c r="AU49084" s="690"/>
    </row>
    <row r="49085" spans="46:47">
      <c r="AT49085" s="690"/>
      <c r="AU49085" s="690"/>
    </row>
    <row r="49086" spans="46:47">
      <c r="AT49086" s="690"/>
      <c r="AU49086" s="690"/>
    </row>
    <row r="49087" spans="46:47">
      <c r="AT49087" s="690"/>
      <c r="AU49087" s="690"/>
    </row>
    <row r="49088" spans="46:47">
      <c r="AT49088" s="690"/>
      <c r="AU49088" s="690"/>
    </row>
    <row r="49089" spans="46:47">
      <c r="AT49089" s="690"/>
      <c r="AU49089" s="690"/>
    </row>
    <row r="49090" spans="46:47">
      <c r="AT49090" s="690"/>
      <c r="AU49090" s="690"/>
    </row>
    <row r="49091" spans="46:47">
      <c r="AT49091" s="690"/>
      <c r="AU49091" s="690"/>
    </row>
    <row r="49092" spans="46:47">
      <c r="AT49092" s="690"/>
      <c r="AU49092" s="690"/>
    </row>
    <row r="49093" spans="46:47">
      <c r="AT49093" s="690"/>
      <c r="AU49093" s="690"/>
    </row>
    <row r="49094" spans="46:47">
      <c r="AT49094" s="690"/>
      <c r="AU49094" s="690"/>
    </row>
    <row r="49095" spans="46:47">
      <c r="AT49095" s="690"/>
      <c r="AU49095" s="690"/>
    </row>
    <row r="49096" spans="46:47">
      <c r="AT49096" s="690"/>
      <c r="AU49096" s="690"/>
    </row>
    <row r="49097" spans="46:47">
      <c r="AT49097" s="690"/>
      <c r="AU49097" s="690"/>
    </row>
    <row r="49098" spans="46:47">
      <c r="AT49098" s="690"/>
      <c r="AU49098" s="690"/>
    </row>
    <row r="49099" spans="46:47">
      <c r="AT49099" s="690"/>
      <c r="AU49099" s="690"/>
    </row>
    <row r="49100" spans="46:47">
      <c r="AT49100" s="690"/>
      <c r="AU49100" s="690"/>
    </row>
    <row r="49101" spans="46:47">
      <c r="AT49101" s="690"/>
      <c r="AU49101" s="690"/>
    </row>
    <row r="49102" spans="46:47">
      <c r="AT49102" s="690"/>
      <c r="AU49102" s="690"/>
    </row>
    <row r="49103" spans="46:47">
      <c r="AT49103" s="690"/>
      <c r="AU49103" s="690"/>
    </row>
    <row r="49104" spans="46:47">
      <c r="AT49104" s="690"/>
      <c r="AU49104" s="690"/>
    </row>
    <row r="49105" spans="46:47">
      <c r="AT49105" s="690"/>
      <c r="AU49105" s="690"/>
    </row>
    <row r="49106" spans="46:47">
      <c r="AT49106" s="690"/>
      <c r="AU49106" s="690"/>
    </row>
    <row r="49107" spans="46:47">
      <c r="AT49107" s="690"/>
      <c r="AU49107" s="690"/>
    </row>
    <row r="49108" spans="46:47">
      <c r="AT49108" s="690"/>
      <c r="AU49108" s="690"/>
    </row>
    <row r="49109" spans="46:47">
      <c r="AT49109" s="690"/>
      <c r="AU49109" s="690"/>
    </row>
    <row r="49110" spans="46:47">
      <c r="AT49110" s="690"/>
      <c r="AU49110" s="690"/>
    </row>
    <row r="49111" spans="46:47">
      <c r="AT49111" s="690"/>
      <c r="AU49111" s="690"/>
    </row>
    <row r="49112" spans="46:47">
      <c r="AT49112" s="690"/>
      <c r="AU49112" s="690"/>
    </row>
    <row r="49113" spans="46:47">
      <c r="AT49113" s="690"/>
      <c r="AU49113" s="690"/>
    </row>
    <row r="49114" spans="46:47">
      <c r="AT49114" s="690"/>
      <c r="AU49114" s="690"/>
    </row>
    <row r="49115" spans="46:47">
      <c r="AT49115" s="690"/>
      <c r="AU49115" s="690"/>
    </row>
    <row r="49116" spans="46:47">
      <c r="AT49116" s="690"/>
      <c r="AU49116" s="690"/>
    </row>
    <row r="49117" spans="46:47">
      <c r="AT49117" s="690"/>
      <c r="AU49117" s="690"/>
    </row>
    <row r="49118" spans="46:47">
      <c r="AT49118" s="690"/>
      <c r="AU49118" s="690"/>
    </row>
    <row r="49119" spans="46:47">
      <c r="AT49119" s="690"/>
      <c r="AU49119" s="690"/>
    </row>
    <row r="49120" spans="46:47">
      <c r="AT49120" s="690"/>
      <c r="AU49120" s="690"/>
    </row>
    <row r="49121" spans="46:47">
      <c r="AT49121" s="690"/>
      <c r="AU49121" s="690"/>
    </row>
    <row r="49122" spans="46:47">
      <c r="AT49122" s="690"/>
      <c r="AU49122" s="690"/>
    </row>
    <row r="49123" spans="46:47">
      <c r="AT49123" s="690"/>
      <c r="AU49123" s="690"/>
    </row>
    <row r="49124" spans="46:47">
      <c r="AT49124" s="690"/>
      <c r="AU49124" s="690"/>
    </row>
    <row r="49125" spans="46:47">
      <c r="AT49125" s="690"/>
      <c r="AU49125" s="690"/>
    </row>
    <row r="49126" spans="46:47">
      <c r="AT49126" s="690"/>
      <c r="AU49126" s="690"/>
    </row>
    <row r="49127" spans="46:47">
      <c r="AT49127" s="690"/>
      <c r="AU49127" s="690"/>
    </row>
    <row r="49128" spans="46:47">
      <c r="AT49128" s="690"/>
      <c r="AU49128" s="690"/>
    </row>
    <row r="49129" spans="46:47">
      <c r="AT49129" s="690"/>
      <c r="AU49129" s="690"/>
    </row>
    <row r="49130" spans="46:47">
      <c r="AT49130" s="690"/>
      <c r="AU49130" s="690"/>
    </row>
    <row r="49131" spans="46:47">
      <c r="AT49131" s="690"/>
      <c r="AU49131" s="690"/>
    </row>
    <row r="49132" spans="46:47">
      <c r="AT49132" s="690"/>
      <c r="AU49132" s="690"/>
    </row>
    <row r="49133" spans="46:47">
      <c r="AT49133" s="690"/>
      <c r="AU49133" s="690"/>
    </row>
    <row r="49134" spans="46:47">
      <c r="AT49134" s="690"/>
      <c r="AU49134" s="690"/>
    </row>
    <row r="49135" spans="46:47">
      <c r="AT49135" s="690"/>
      <c r="AU49135" s="690"/>
    </row>
    <row r="49136" spans="46:47">
      <c r="AT49136" s="690"/>
      <c r="AU49136" s="690"/>
    </row>
    <row r="49137" spans="46:47">
      <c r="AT49137" s="690"/>
      <c r="AU49137" s="690"/>
    </row>
    <row r="49138" spans="46:47">
      <c r="AT49138" s="690"/>
      <c r="AU49138" s="690"/>
    </row>
    <row r="49139" spans="46:47">
      <c r="AT49139" s="690"/>
      <c r="AU49139" s="690"/>
    </row>
    <row r="49140" spans="46:47">
      <c r="AT49140" s="690"/>
      <c r="AU49140" s="690"/>
    </row>
    <row r="49141" spans="46:47">
      <c r="AT49141" s="690"/>
      <c r="AU49141" s="690"/>
    </row>
    <row r="49142" spans="46:47">
      <c r="AT49142" s="690"/>
      <c r="AU49142" s="690"/>
    </row>
    <row r="49143" spans="46:47">
      <c r="AT49143" s="690"/>
      <c r="AU49143" s="690"/>
    </row>
    <row r="49144" spans="46:47">
      <c r="AT49144" s="690"/>
      <c r="AU49144" s="690"/>
    </row>
    <row r="49145" spans="46:47">
      <c r="AT49145" s="690"/>
      <c r="AU49145" s="690"/>
    </row>
    <row r="49146" spans="46:47">
      <c r="AT49146" s="690"/>
      <c r="AU49146" s="690"/>
    </row>
    <row r="49147" spans="46:47">
      <c r="AT49147" s="690"/>
      <c r="AU49147" s="690"/>
    </row>
    <row r="49148" spans="46:47">
      <c r="AT49148" s="690"/>
      <c r="AU49148" s="690"/>
    </row>
    <row r="49149" spans="46:47">
      <c r="AT49149" s="690"/>
      <c r="AU49149" s="690"/>
    </row>
    <row r="49150" spans="46:47">
      <c r="AT49150" s="690"/>
      <c r="AU49150" s="690"/>
    </row>
    <row r="49151" spans="46:47">
      <c r="AT49151" s="690"/>
      <c r="AU49151" s="690"/>
    </row>
    <row r="49152" spans="46:47">
      <c r="AT49152" s="690"/>
      <c r="AU49152" s="690"/>
    </row>
    <row r="49153" spans="46:47">
      <c r="AT49153" s="690"/>
      <c r="AU49153" s="690"/>
    </row>
    <row r="49154" spans="46:47">
      <c r="AT49154" s="690"/>
      <c r="AU49154" s="690"/>
    </row>
    <row r="49155" spans="46:47">
      <c r="AT49155" s="690"/>
      <c r="AU49155" s="690"/>
    </row>
    <row r="49156" spans="46:47">
      <c r="AT49156" s="690"/>
      <c r="AU49156" s="690"/>
    </row>
    <row r="49157" spans="46:47">
      <c r="AT49157" s="690"/>
      <c r="AU49157" s="690"/>
    </row>
    <row r="49158" spans="46:47">
      <c r="AT49158" s="690"/>
      <c r="AU49158" s="690"/>
    </row>
    <row r="49159" spans="46:47">
      <c r="AT49159" s="690"/>
      <c r="AU49159" s="690"/>
    </row>
    <row r="49160" spans="46:47">
      <c r="AT49160" s="690"/>
      <c r="AU49160" s="690"/>
    </row>
    <row r="49161" spans="46:47">
      <c r="AT49161" s="690"/>
      <c r="AU49161" s="690"/>
    </row>
    <row r="49162" spans="46:47">
      <c r="AT49162" s="690"/>
      <c r="AU49162" s="690"/>
    </row>
    <row r="49163" spans="46:47">
      <c r="AT49163" s="690"/>
      <c r="AU49163" s="690"/>
    </row>
    <row r="49164" spans="46:47">
      <c r="AT49164" s="690"/>
      <c r="AU49164" s="690"/>
    </row>
    <row r="49165" spans="46:47">
      <c r="AT49165" s="690"/>
      <c r="AU49165" s="690"/>
    </row>
    <row r="49166" spans="46:47">
      <c r="AT49166" s="690"/>
      <c r="AU49166" s="690"/>
    </row>
    <row r="49167" spans="46:47">
      <c r="AT49167" s="690"/>
      <c r="AU49167" s="690"/>
    </row>
    <row r="49168" spans="46:47">
      <c r="AT49168" s="690"/>
      <c r="AU49168" s="690"/>
    </row>
    <row r="49169" spans="46:47">
      <c r="AT49169" s="690"/>
      <c r="AU49169" s="690"/>
    </row>
    <row r="49170" spans="46:47">
      <c r="AT49170" s="690"/>
      <c r="AU49170" s="690"/>
    </row>
    <row r="49171" spans="46:47">
      <c r="AT49171" s="690"/>
      <c r="AU49171" s="690"/>
    </row>
    <row r="49172" spans="46:47">
      <c r="AT49172" s="690"/>
      <c r="AU49172" s="690"/>
    </row>
    <row r="49173" spans="46:47">
      <c r="AT49173" s="690"/>
      <c r="AU49173" s="690"/>
    </row>
    <row r="49174" spans="46:47">
      <c r="AT49174" s="690"/>
      <c r="AU49174" s="690"/>
    </row>
    <row r="49175" spans="46:47">
      <c r="AT49175" s="690"/>
      <c r="AU49175" s="690"/>
    </row>
    <row r="49176" spans="46:47">
      <c r="AT49176" s="690"/>
      <c r="AU49176" s="690"/>
    </row>
    <row r="49177" spans="46:47">
      <c r="AT49177" s="690"/>
      <c r="AU49177" s="690"/>
    </row>
    <row r="49178" spans="46:47">
      <c r="AT49178" s="690"/>
      <c r="AU49178" s="690"/>
    </row>
    <row r="49179" spans="46:47">
      <c r="AT49179" s="690"/>
      <c r="AU49179" s="690"/>
    </row>
    <row r="49180" spans="46:47">
      <c r="AT49180" s="690"/>
      <c r="AU49180" s="690"/>
    </row>
    <row r="49181" spans="46:47">
      <c r="AT49181" s="690"/>
      <c r="AU49181" s="690"/>
    </row>
    <row r="49182" spans="46:47">
      <c r="AT49182" s="690"/>
      <c r="AU49182" s="690"/>
    </row>
    <row r="49183" spans="46:47">
      <c r="AT49183" s="690"/>
      <c r="AU49183" s="690"/>
    </row>
    <row r="49184" spans="46:47">
      <c r="AT49184" s="690"/>
      <c r="AU49184" s="690"/>
    </row>
    <row r="49185" spans="46:47">
      <c r="AT49185" s="690"/>
      <c r="AU49185" s="690"/>
    </row>
    <row r="49186" spans="46:47">
      <c r="AT49186" s="690"/>
      <c r="AU49186" s="690"/>
    </row>
    <row r="49187" spans="46:47">
      <c r="AT49187" s="690"/>
      <c r="AU49187" s="690"/>
    </row>
    <row r="49188" spans="46:47">
      <c r="AT49188" s="690"/>
      <c r="AU49188" s="690"/>
    </row>
    <row r="49189" spans="46:47">
      <c r="AT49189" s="690"/>
      <c r="AU49189" s="690"/>
    </row>
    <row r="49190" spans="46:47">
      <c r="AT49190" s="690"/>
      <c r="AU49190" s="690"/>
    </row>
    <row r="49191" spans="46:47">
      <c r="AT49191" s="690"/>
      <c r="AU49191" s="690"/>
    </row>
    <row r="49192" spans="46:47">
      <c r="AT49192" s="690"/>
      <c r="AU49192" s="690"/>
    </row>
    <row r="49193" spans="46:47">
      <c r="AT49193" s="690"/>
      <c r="AU49193" s="690"/>
    </row>
    <row r="49194" spans="46:47">
      <c r="AT49194" s="690"/>
      <c r="AU49194" s="690"/>
    </row>
    <row r="49195" spans="46:47">
      <c r="AT49195" s="690"/>
      <c r="AU49195" s="690"/>
    </row>
    <row r="49196" spans="46:47">
      <c r="AT49196" s="690"/>
      <c r="AU49196" s="690"/>
    </row>
    <row r="49197" spans="46:47">
      <c r="AT49197" s="690"/>
      <c r="AU49197" s="690"/>
    </row>
    <row r="49198" spans="46:47">
      <c r="AT49198" s="690"/>
      <c r="AU49198" s="690"/>
    </row>
    <row r="49199" spans="46:47">
      <c r="AT49199" s="690"/>
      <c r="AU49199" s="690"/>
    </row>
    <row r="49200" spans="46:47">
      <c r="AT49200" s="690"/>
      <c r="AU49200" s="690"/>
    </row>
    <row r="49201" spans="46:47">
      <c r="AT49201" s="690"/>
      <c r="AU49201" s="690"/>
    </row>
    <row r="49202" spans="46:47">
      <c r="AT49202" s="690"/>
      <c r="AU49202" s="690"/>
    </row>
    <row r="49203" spans="46:47">
      <c r="AT49203" s="690"/>
      <c r="AU49203" s="690"/>
    </row>
    <row r="49204" spans="46:47">
      <c r="AT49204" s="690"/>
      <c r="AU49204" s="690"/>
    </row>
    <row r="49205" spans="46:47">
      <c r="AT49205" s="690"/>
      <c r="AU49205" s="690"/>
    </row>
    <row r="49206" spans="46:47">
      <c r="AT49206" s="690"/>
      <c r="AU49206" s="690"/>
    </row>
    <row r="49207" spans="46:47">
      <c r="AT49207" s="690"/>
      <c r="AU49207" s="690"/>
    </row>
    <row r="49208" spans="46:47">
      <c r="AT49208" s="690"/>
      <c r="AU49208" s="690"/>
    </row>
    <row r="49209" spans="46:47">
      <c r="AT49209" s="690"/>
      <c r="AU49209" s="690"/>
    </row>
    <row r="49210" spans="46:47">
      <c r="AT49210" s="690"/>
      <c r="AU49210" s="690"/>
    </row>
    <row r="49211" spans="46:47">
      <c r="AT49211" s="690"/>
      <c r="AU49211" s="690"/>
    </row>
    <row r="49212" spans="46:47">
      <c r="AT49212" s="690"/>
      <c r="AU49212" s="690"/>
    </row>
    <row r="49213" spans="46:47">
      <c r="AT49213" s="690"/>
      <c r="AU49213" s="690"/>
    </row>
    <row r="49214" spans="46:47">
      <c r="AT49214" s="690"/>
      <c r="AU49214" s="690"/>
    </row>
    <row r="49215" spans="46:47">
      <c r="AT49215" s="690"/>
      <c r="AU49215" s="690"/>
    </row>
    <row r="49216" spans="46:47">
      <c r="AT49216" s="690"/>
      <c r="AU49216" s="690"/>
    </row>
    <row r="49217" spans="46:47">
      <c r="AT49217" s="690"/>
      <c r="AU49217" s="690"/>
    </row>
    <row r="49218" spans="46:47">
      <c r="AT49218" s="690"/>
      <c r="AU49218" s="690"/>
    </row>
    <row r="49219" spans="46:47">
      <c r="AT49219" s="690"/>
      <c r="AU49219" s="690"/>
    </row>
    <row r="49220" spans="46:47">
      <c r="AT49220" s="690"/>
      <c r="AU49220" s="690"/>
    </row>
    <row r="49221" spans="46:47">
      <c r="AT49221" s="690"/>
      <c r="AU49221" s="690"/>
    </row>
    <row r="49222" spans="46:47">
      <c r="AT49222" s="690"/>
      <c r="AU49222" s="690"/>
    </row>
    <row r="49223" spans="46:47">
      <c r="AT49223" s="690"/>
      <c r="AU49223" s="690"/>
    </row>
    <row r="49224" spans="46:47">
      <c r="AT49224" s="690"/>
      <c r="AU49224" s="690"/>
    </row>
    <row r="49225" spans="46:47">
      <c r="AT49225" s="690"/>
      <c r="AU49225" s="690"/>
    </row>
    <row r="49226" spans="46:47">
      <c r="AT49226" s="690"/>
      <c r="AU49226" s="690"/>
    </row>
    <row r="49227" spans="46:47">
      <c r="AT49227" s="690"/>
      <c r="AU49227" s="690"/>
    </row>
    <row r="49228" spans="46:47">
      <c r="AT49228" s="690"/>
      <c r="AU49228" s="690"/>
    </row>
    <row r="49229" spans="46:47">
      <c r="AT49229" s="690"/>
      <c r="AU49229" s="690"/>
    </row>
    <row r="49230" spans="46:47">
      <c r="AT49230" s="690"/>
      <c r="AU49230" s="690"/>
    </row>
    <row r="49231" spans="46:47">
      <c r="AT49231" s="690"/>
      <c r="AU49231" s="690"/>
    </row>
    <row r="49232" spans="46:47">
      <c r="AT49232" s="690"/>
      <c r="AU49232" s="690"/>
    </row>
    <row r="49233" spans="46:47">
      <c r="AT49233" s="690"/>
      <c r="AU49233" s="690"/>
    </row>
    <row r="49234" spans="46:47">
      <c r="AT49234" s="690"/>
      <c r="AU49234" s="690"/>
    </row>
    <row r="49235" spans="46:47">
      <c r="AT49235" s="690"/>
      <c r="AU49235" s="690"/>
    </row>
    <row r="49236" spans="46:47">
      <c r="AT49236" s="690"/>
      <c r="AU49236" s="690"/>
    </row>
    <row r="49237" spans="46:47">
      <c r="AT49237" s="690"/>
      <c r="AU49237" s="690"/>
    </row>
    <row r="49238" spans="46:47">
      <c r="AT49238" s="690"/>
      <c r="AU49238" s="690"/>
    </row>
    <row r="49239" spans="46:47">
      <c r="AT49239" s="690"/>
      <c r="AU49239" s="690"/>
    </row>
    <row r="49240" spans="46:47">
      <c r="AT49240" s="690"/>
      <c r="AU49240" s="690"/>
    </row>
    <row r="49241" spans="46:47">
      <c r="AT49241" s="690"/>
      <c r="AU49241" s="690"/>
    </row>
    <row r="49242" spans="46:47">
      <c r="AT49242" s="690"/>
      <c r="AU49242" s="690"/>
    </row>
    <row r="49243" spans="46:47">
      <c r="AT49243" s="690"/>
      <c r="AU49243" s="690"/>
    </row>
    <row r="49244" spans="46:47">
      <c r="AT49244" s="690"/>
      <c r="AU49244" s="690"/>
    </row>
    <row r="49245" spans="46:47">
      <c r="AT49245" s="690"/>
      <c r="AU49245" s="690"/>
    </row>
    <row r="49246" spans="46:47">
      <c r="AT49246" s="690"/>
      <c r="AU49246" s="690"/>
    </row>
    <row r="49247" spans="46:47">
      <c r="AT49247" s="690"/>
      <c r="AU49247" s="690"/>
    </row>
    <row r="49248" spans="46:47">
      <c r="AT49248" s="690"/>
      <c r="AU49248" s="690"/>
    </row>
    <row r="49249" spans="46:47">
      <c r="AT49249" s="690"/>
      <c r="AU49249" s="690"/>
    </row>
    <row r="49250" spans="46:47">
      <c r="AT49250" s="690"/>
      <c r="AU49250" s="690"/>
    </row>
    <row r="49251" spans="46:47">
      <c r="AT49251" s="690"/>
      <c r="AU49251" s="690"/>
    </row>
    <row r="49252" spans="46:47">
      <c r="AT49252" s="690"/>
      <c r="AU49252" s="690"/>
    </row>
    <row r="49253" spans="46:47">
      <c r="AT49253" s="690"/>
      <c r="AU49253" s="690"/>
    </row>
    <row r="49254" spans="46:47">
      <c r="AT49254" s="690"/>
      <c r="AU49254" s="690"/>
    </row>
    <row r="49255" spans="46:47">
      <c r="AT49255" s="690"/>
      <c r="AU49255" s="690"/>
    </row>
    <row r="49256" spans="46:47">
      <c r="AT49256" s="690"/>
      <c r="AU49256" s="690"/>
    </row>
    <row r="49257" spans="46:47">
      <c r="AT49257" s="690"/>
      <c r="AU49257" s="690"/>
    </row>
    <row r="49258" spans="46:47">
      <c r="AT49258" s="690"/>
      <c r="AU49258" s="690"/>
    </row>
    <row r="49259" spans="46:47">
      <c r="AT49259" s="690"/>
      <c r="AU49259" s="690"/>
    </row>
    <row r="49260" spans="46:47">
      <c r="AT49260" s="690"/>
      <c r="AU49260" s="690"/>
    </row>
    <row r="49261" spans="46:47">
      <c r="AT49261" s="690"/>
      <c r="AU49261" s="690"/>
    </row>
    <row r="49262" spans="46:47">
      <c r="AT49262" s="690"/>
      <c r="AU49262" s="690"/>
    </row>
    <row r="49263" spans="46:47">
      <c r="AT49263" s="690"/>
      <c r="AU49263" s="690"/>
    </row>
    <row r="49264" spans="46:47">
      <c r="AT49264" s="690"/>
      <c r="AU49264" s="690"/>
    </row>
    <row r="49265" spans="46:47">
      <c r="AT49265" s="690"/>
      <c r="AU49265" s="690"/>
    </row>
    <row r="49266" spans="46:47">
      <c r="AT49266" s="690"/>
      <c r="AU49266" s="690"/>
    </row>
    <row r="49267" spans="46:47">
      <c r="AT49267" s="690"/>
      <c r="AU49267" s="690"/>
    </row>
    <row r="49268" spans="46:47">
      <c r="AT49268" s="690"/>
      <c r="AU49268" s="690"/>
    </row>
    <row r="49269" spans="46:47">
      <c r="AT49269" s="690"/>
      <c r="AU49269" s="690"/>
    </row>
    <row r="49270" spans="46:47">
      <c r="AT49270" s="690"/>
      <c r="AU49270" s="690"/>
    </row>
    <row r="49271" spans="46:47">
      <c r="AT49271" s="690"/>
      <c r="AU49271" s="690"/>
    </row>
    <row r="49272" spans="46:47">
      <c r="AT49272" s="690"/>
      <c r="AU49272" s="690"/>
    </row>
    <row r="49273" spans="46:47">
      <c r="AT49273" s="690"/>
      <c r="AU49273" s="690"/>
    </row>
    <row r="49274" spans="46:47">
      <c r="AT49274" s="690"/>
      <c r="AU49274" s="690"/>
    </row>
    <row r="49275" spans="46:47">
      <c r="AT49275" s="690"/>
      <c r="AU49275" s="690"/>
    </row>
    <row r="49276" spans="46:47">
      <c r="AT49276" s="690"/>
      <c r="AU49276" s="690"/>
    </row>
    <row r="49277" spans="46:47">
      <c r="AT49277" s="690"/>
      <c r="AU49277" s="690"/>
    </row>
    <row r="49278" spans="46:47">
      <c r="AT49278" s="690"/>
      <c r="AU49278" s="690"/>
    </row>
    <row r="49279" spans="46:47">
      <c r="AT49279" s="690"/>
      <c r="AU49279" s="690"/>
    </row>
    <row r="49280" spans="46:47">
      <c r="AT49280" s="690"/>
      <c r="AU49280" s="690"/>
    </row>
    <row r="49281" spans="46:47">
      <c r="AT49281" s="690"/>
      <c r="AU49281" s="690"/>
    </row>
    <row r="49282" spans="46:47">
      <c r="AT49282" s="690"/>
      <c r="AU49282" s="690"/>
    </row>
    <row r="49283" spans="46:47">
      <c r="AT49283" s="690"/>
      <c r="AU49283" s="690"/>
    </row>
    <row r="49284" spans="46:47">
      <c r="AT49284" s="690"/>
      <c r="AU49284" s="690"/>
    </row>
    <row r="49285" spans="46:47">
      <c r="AT49285" s="690"/>
      <c r="AU49285" s="690"/>
    </row>
    <row r="49286" spans="46:47">
      <c r="AT49286" s="690"/>
      <c r="AU49286" s="690"/>
    </row>
    <row r="49287" spans="46:47">
      <c r="AT49287" s="690"/>
      <c r="AU49287" s="690"/>
    </row>
    <row r="49288" spans="46:47">
      <c r="AT49288" s="690"/>
      <c r="AU49288" s="690"/>
    </row>
    <row r="49289" spans="46:47">
      <c r="AT49289" s="690"/>
      <c r="AU49289" s="690"/>
    </row>
    <row r="49290" spans="46:47">
      <c r="AT49290" s="690"/>
      <c r="AU49290" s="690"/>
    </row>
    <row r="49291" spans="46:47">
      <c r="AT49291" s="690"/>
      <c r="AU49291" s="690"/>
    </row>
    <row r="49292" spans="46:47">
      <c r="AT49292" s="690"/>
      <c r="AU49292" s="690"/>
    </row>
    <row r="49293" spans="46:47">
      <c r="AT49293" s="690"/>
      <c r="AU49293" s="690"/>
    </row>
    <row r="49294" spans="46:47">
      <c r="AT49294" s="690"/>
      <c r="AU49294" s="690"/>
    </row>
    <row r="49295" spans="46:47">
      <c r="AT49295" s="690"/>
      <c r="AU49295" s="690"/>
    </row>
    <row r="49296" spans="46:47">
      <c r="AT49296" s="690"/>
      <c r="AU49296" s="690"/>
    </row>
    <row r="49297" spans="46:47">
      <c r="AT49297" s="690"/>
      <c r="AU49297" s="690"/>
    </row>
    <row r="49298" spans="46:47">
      <c r="AT49298" s="690"/>
      <c r="AU49298" s="690"/>
    </row>
    <row r="49299" spans="46:47">
      <c r="AT49299" s="690"/>
      <c r="AU49299" s="690"/>
    </row>
    <row r="49300" spans="46:47">
      <c r="AT49300" s="690"/>
      <c r="AU49300" s="690"/>
    </row>
    <row r="49301" spans="46:47">
      <c r="AT49301" s="690"/>
      <c r="AU49301" s="690"/>
    </row>
    <row r="49302" spans="46:47">
      <c r="AT49302" s="690"/>
      <c r="AU49302" s="690"/>
    </row>
    <row r="49303" spans="46:47">
      <c r="AT49303" s="690"/>
      <c r="AU49303" s="690"/>
    </row>
    <row r="49304" spans="46:47">
      <c r="AT49304" s="690"/>
      <c r="AU49304" s="690"/>
    </row>
    <row r="49305" spans="46:47">
      <c r="AT49305" s="690"/>
      <c r="AU49305" s="690"/>
    </row>
    <row r="49306" spans="46:47">
      <c r="AT49306" s="690"/>
      <c r="AU49306" s="690"/>
    </row>
    <row r="49307" spans="46:47">
      <c r="AT49307" s="690"/>
      <c r="AU49307" s="690"/>
    </row>
    <row r="49308" spans="46:47">
      <c r="AT49308" s="690"/>
      <c r="AU49308" s="690"/>
    </row>
    <row r="49309" spans="46:47">
      <c r="AT49309" s="690"/>
      <c r="AU49309" s="690"/>
    </row>
    <row r="49310" spans="46:47">
      <c r="AT49310" s="690"/>
      <c r="AU49310" s="690"/>
    </row>
    <row r="49311" spans="46:47">
      <c r="AT49311" s="690"/>
      <c r="AU49311" s="690"/>
    </row>
    <row r="49312" spans="46:47">
      <c r="AT49312" s="690"/>
      <c r="AU49312" s="690"/>
    </row>
    <row r="49313" spans="46:47">
      <c r="AT49313" s="690"/>
      <c r="AU49313" s="690"/>
    </row>
    <row r="49314" spans="46:47">
      <c r="AT49314" s="690"/>
      <c r="AU49314" s="690"/>
    </row>
    <row r="49315" spans="46:47">
      <c r="AT49315" s="690"/>
      <c r="AU49315" s="690"/>
    </row>
    <row r="49316" spans="46:47">
      <c r="AT49316" s="690"/>
      <c r="AU49316" s="690"/>
    </row>
    <row r="49317" spans="46:47">
      <c r="AT49317" s="690"/>
      <c r="AU49317" s="690"/>
    </row>
    <row r="49318" spans="46:47">
      <c r="AT49318" s="690"/>
      <c r="AU49318" s="690"/>
    </row>
    <row r="49319" spans="46:47">
      <c r="AT49319" s="690"/>
      <c r="AU49319" s="690"/>
    </row>
    <row r="49320" spans="46:47">
      <c r="AT49320" s="690"/>
      <c r="AU49320" s="690"/>
    </row>
    <row r="49321" spans="46:47">
      <c r="AT49321" s="690"/>
      <c r="AU49321" s="690"/>
    </row>
    <row r="49322" spans="46:47">
      <c r="AT49322" s="690"/>
      <c r="AU49322" s="690"/>
    </row>
    <row r="49323" spans="46:47">
      <c r="AT49323" s="690"/>
      <c r="AU49323" s="690"/>
    </row>
    <row r="49324" spans="46:47">
      <c r="AT49324" s="690"/>
      <c r="AU49324" s="690"/>
    </row>
    <row r="49325" spans="46:47">
      <c r="AT49325" s="690"/>
      <c r="AU49325" s="690"/>
    </row>
    <row r="49326" spans="46:47">
      <c r="AT49326" s="690"/>
      <c r="AU49326" s="690"/>
    </row>
    <row r="49327" spans="46:47">
      <c r="AT49327" s="690"/>
      <c r="AU49327" s="690"/>
    </row>
    <row r="49328" spans="46:47">
      <c r="AT49328" s="690"/>
      <c r="AU49328" s="690"/>
    </row>
    <row r="49329" spans="46:47">
      <c r="AT49329" s="690"/>
      <c r="AU49329" s="690"/>
    </row>
    <row r="49330" spans="46:47">
      <c r="AT49330" s="690"/>
      <c r="AU49330" s="690"/>
    </row>
    <row r="49331" spans="46:47">
      <c r="AT49331" s="690"/>
      <c r="AU49331" s="690"/>
    </row>
    <row r="49332" spans="46:47">
      <c r="AT49332" s="690"/>
      <c r="AU49332" s="690"/>
    </row>
    <row r="49333" spans="46:47">
      <c r="AT49333" s="690"/>
      <c r="AU49333" s="690"/>
    </row>
    <row r="49334" spans="46:47">
      <c r="AT49334" s="690"/>
      <c r="AU49334" s="690"/>
    </row>
    <row r="49335" spans="46:47">
      <c r="AT49335" s="690"/>
      <c r="AU49335" s="690"/>
    </row>
    <row r="49336" spans="46:47">
      <c r="AT49336" s="690"/>
      <c r="AU49336" s="690"/>
    </row>
    <row r="49337" spans="46:47">
      <c r="AT49337" s="690"/>
      <c r="AU49337" s="690"/>
    </row>
    <row r="49338" spans="46:47">
      <c r="AT49338" s="690"/>
      <c r="AU49338" s="690"/>
    </row>
    <row r="49339" spans="46:47">
      <c r="AT49339" s="690"/>
      <c r="AU49339" s="690"/>
    </row>
    <row r="49340" spans="46:47">
      <c r="AT49340" s="690"/>
      <c r="AU49340" s="690"/>
    </row>
    <row r="49341" spans="46:47">
      <c r="AT49341" s="690"/>
      <c r="AU49341" s="690"/>
    </row>
    <row r="49342" spans="46:47">
      <c r="AT49342" s="690"/>
      <c r="AU49342" s="690"/>
    </row>
    <row r="49343" spans="46:47">
      <c r="AT49343" s="690"/>
      <c r="AU49343" s="690"/>
    </row>
    <row r="49344" spans="46:47">
      <c r="AT49344" s="690"/>
      <c r="AU49344" s="690"/>
    </row>
    <row r="49345" spans="46:47">
      <c r="AT49345" s="690"/>
      <c r="AU49345" s="690"/>
    </row>
    <row r="49346" spans="46:47">
      <c r="AT49346" s="690"/>
      <c r="AU49346" s="690"/>
    </row>
    <row r="49347" spans="46:47">
      <c r="AT49347" s="690"/>
      <c r="AU49347" s="690"/>
    </row>
    <row r="49348" spans="46:47">
      <c r="AT49348" s="690"/>
      <c r="AU49348" s="690"/>
    </row>
    <row r="49349" spans="46:47">
      <c r="AT49349" s="690"/>
      <c r="AU49349" s="690"/>
    </row>
    <row r="49350" spans="46:47">
      <c r="AT49350" s="690"/>
      <c r="AU49350" s="690"/>
    </row>
    <row r="49351" spans="46:47">
      <c r="AT49351" s="690"/>
      <c r="AU49351" s="690"/>
    </row>
    <row r="49352" spans="46:47">
      <c r="AT49352" s="690"/>
      <c r="AU49352" s="690"/>
    </row>
    <row r="49353" spans="46:47">
      <c r="AT49353" s="690"/>
      <c r="AU49353" s="690"/>
    </row>
    <row r="49354" spans="46:47">
      <c r="AT49354" s="690"/>
      <c r="AU49354" s="690"/>
    </row>
    <row r="49355" spans="46:47">
      <c r="AT49355" s="690"/>
      <c r="AU49355" s="690"/>
    </row>
    <row r="49356" spans="46:47">
      <c r="AT49356" s="690"/>
      <c r="AU49356" s="690"/>
    </row>
    <row r="49357" spans="46:47">
      <c r="AT49357" s="690"/>
      <c r="AU49357" s="690"/>
    </row>
    <row r="49358" spans="46:47">
      <c r="AT49358" s="690"/>
      <c r="AU49358" s="690"/>
    </row>
    <row r="49359" spans="46:47">
      <c r="AT49359" s="690"/>
      <c r="AU49359" s="690"/>
    </row>
    <row r="49360" spans="46:47">
      <c r="AT49360" s="690"/>
      <c r="AU49360" s="690"/>
    </row>
    <row r="49361" spans="46:47">
      <c r="AT49361" s="690"/>
      <c r="AU49361" s="690"/>
    </row>
    <row r="49362" spans="46:47">
      <c r="AT49362" s="690"/>
      <c r="AU49362" s="690"/>
    </row>
    <row r="49363" spans="46:47">
      <c r="AT49363" s="690"/>
      <c r="AU49363" s="690"/>
    </row>
    <row r="49364" spans="46:47">
      <c r="AT49364" s="690"/>
      <c r="AU49364" s="690"/>
    </row>
    <row r="49365" spans="46:47">
      <c r="AT49365" s="690"/>
      <c r="AU49365" s="690"/>
    </row>
    <row r="49366" spans="46:47">
      <c r="AT49366" s="690"/>
      <c r="AU49366" s="690"/>
    </row>
    <row r="49367" spans="46:47">
      <c r="AT49367" s="690"/>
      <c r="AU49367" s="690"/>
    </row>
    <row r="49368" spans="46:47">
      <c r="AT49368" s="690"/>
      <c r="AU49368" s="690"/>
    </row>
    <row r="49369" spans="46:47">
      <c r="AT49369" s="690"/>
      <c r="AU49369" s="690"/>
    </row>
    <row r="49370" spans="46:47">
      <c r="AT49370" s="690"/>
      <c r="AU49370" s="690"/>
    </row>
    <row r="49371" spans="46:47">
      <c r="AT49371" s="690"/>
      <c r="AU49371" s="690"/>
    </row>
    <row r="49372" spans="46:47">
      <c r="AT49372" s="690"/>
      <c r="AU49372" s="690"/>
    </row>
    <row r="49373" spans="46:47">
      <c r="AT49373" s="690"/>
      <c r="AU49373" s="690"/>
    </row>
    <row r="49374" spans="46:47">
      <c r="AT49374" s="690"/>
      <c r="AU49374" s="690"/>
    </row>
    <row r="49375" spans="46:47">
      <c r="AT49375" s="690"/>
      <c r="AU49375" s="690"/>
    </row>
    <row r="49376" spans="46:47">
      <c r="AT49376" s="690"/>
      <c r="AU49376" s="690"/>
    </row>
    <row r="49377" spans="46:47">
      <c r="AT49377" s="690"/>
      <c r="AU49377" s="690"/>
    </row>
    <row r="49378" spans="46:47">
      <c r="AT49378" s="690"/>
      <c r="AU49378" s="690"/>
    </row>
    <row r="49379" spans="46:47">
      <c r="AT49379" s="690"/>
      <c r="AU49379" s="690"/>
    </row>
    <row r="49380" spans="46:47">
      <c r="AT49380" s="690"/>
      <c r="AU49380" s="690"/>
    </row>
    <row r="49381" spans="46:47">
      <c r="AT49381" s="690"/>
      <c r="AU49381" s="690"/>
    </row>
    <row r="49382" spans="46:47">
      <c r="AT49382" s="690"/>
      <c r="AU49382" s="690"/>
    </row>
    <row r="49383" spans="46:47">
      <c r="AT49383" s="690"/>
      <c r="AU49383" s="690"/>
    </row>
    <row r="49384" spans="46:47">
      <c r="AT49384" s="690"/>
      <c r="AU49384" s="690"/>
    </row>
    <row r="49385" spans="46:47">
      <c r="AT49385" s="690"/>
      <c r="AU49385" s="690"/>
    </row>
    <row r="49386" spans="46:47">
      <c r="AT49386" s="690"/>
      <c r="AU49386" s="690"/>
    </row>
    <row r="49387" spans="46:47">
      <c r="AT49387" s="690"/>
      <c r="AU49387" s="690"/>
    </row>
    <row r="49388" spans="46:47">
      <c r="AT49388" s="690"/>
      <c r="AU49388" s="690"/>
    </row>
    <row r="49389" spans="46:47">
      <c r="AT49389" s="690"/>
      <c r="AU49389" s="690"/>
    </row>
    <row r="49390" spans="46:47">
      <c r="AT49390" s="690"/>
      <c r="AU49390" s="690"/>
    </row>
    <row r="49391" spans="46:47">
      <c r="AT49391" s="690"/>
      <c r="AU49391" s="690"/>
    </row>
    <row r="49392" spans="46:47">
      <c r="AT49392" s="690"/>
      <c r="AU49392" s="690"/>
    </row>
    <row r="49393" spans="46:47">
      <c r="AT49393" s="690"/>
      <c r="AU49393" s="690"/>
    </row>
    <row r="49394" spans="46:47">
      <c r="AT49394" s="690"/>
      <c r="AU49394" s="690"/>
    </row>
    <row r="49395" spans="46:47">
      <c r="AT49395" s="690"/>
      <c r="AU49395" s="690"/>
    </row>
    <row r="49396" spans="46:47">
      <c r="AT49396" s="690"/>
      <c r="AU49396" s="690"/>
    </row>
    <row r="49397" spans="46:47">
      <c r="AT49397" s="690"/>
      <c r="AU49397" s="690"/>
    </row>
    <row r="49398" spans="46:47">
      <c r="AT49398" s="690"/>
      <c r="AU49398" s="690"/>
    </row>
    <row r="49399" spans="46:47">
      <c r="AT49399" s="690"/>
      <c r="AU49399" s="690"/>
    </row>
    <row r="49400" spans="46:47">
      <c r="AT49400" s="690"/>
      <c r="AU49400" s="690"/>
    </row>
    <row r="49401" spans="46:47">
      <c r="AT49401" s="690"/>
      <c r="AU49401" s="690"/>
    </row>
    <row r="49402" spans="46:47">
      <c r="AT49402" s="690"/>
      <c r="AU49402" s="690"/>
    </row>
    <row r="49403" spans="46:47">
      <c r="AT49403" s="690"/>
      <c r="AU49403" s="690"/>
    </row>
    <row r="49404" spans="46:47">
      <c r="AT49404" s="690"/>
      <c r="AU49404" s="690"/>
    </row>
    <row r="49405" spans="46:47">
      <c r="AT49405" s="690"/>
      <c r="AU49405" s="690"/>
    </row>
    <row r="49406" spans="46:47">
      <c r="AT49406" s="690"/>
      <c r="AU49406" s="690"/>
    </row>
    <row r="49407" spans="46:47">
      <c r="AT49407" s="690"/>
      <c r="AU49407" s="690"/>
    </row>
    <row r="49408" spans="46:47">
      <c r="AT49408" s="690"/>
      <c r="AU49408" s="690"/>
    </row>
    <row r="49409" spans="46:47">
      <c r="AT49409" s="690"/>
      <c r="AU49409" s="690"/>
    </row>
    <row r="49410" spans="46:47">
      <c r="AT49410" s="690"/>
      <c r="AU49410" s="690"/>
    </row>
    <row r="49411" spans="46:47">
      <c r="AT49411" s="690"/>
      <c r="AU49411" s="690"/>
    </row>
    <row r="49412" spans="46:47">
      <c r="AT49412" s="690"/>
      <c r="AU49412" s="690"/>
    </row>
    <row r="49413" spans="46:47">
      <c r="AT49413" s="690"/>
      <c r="AU49413" s="690"/>
    </row>
    <row r="49414" spans="46:47">
      <c r="AT49414" s="690"/>
      <c r="AU49414" s="690"/>
    </row>
    <row r="49415" spans="46:47">
      <c r="AT49415" s="690"/>
      <c r="AU49415" s="690"/>
    </row>
    <row r="49416" spans="46:47">
      <c r="AT49416" s="690"/>
      <c r="AU49416" s="690"/>
    </row>
    <row r="49417" spans="46:47">
      <c r="AT49417" s="690"/>
      <c r="AU49417" s="690"/>
    </row>
    <row r="49418" spans="46:47">
      <c r="AT49418" s="690"/>
      <c r="AU49418" s="690"/>
    </row>
    <row r="49419" spans="46:47">
      <c r="AT49419" s="690"/>
      <c r="AU49419" s="690"/>
    </row>
    <row r="49420" spans="46:47">
      <c r="AT49420" s="690"/>
      <c r="AU49420" s="690"/>
    </row>
    <row r="49421" spans="46:47">
      <c r="AT49421" s="690"/>
      <c r="AU49421" s="690"/>
    </row>
    <row r="49422" spans="46:47">
      <c r="AT49422" s="690"/>
      <c r="AU49422" s="690"/>
    </row>
    <row r="49423" spans="46:47">
      <c r="AT49423" s="690"/>
      <c r="AU49423" s="690"/>
    </row>
    <row r="49424" spans="46:47">
      <c r="AT49424" s="690"/>
      <c r="AU49424" s="690"/>
    </row>
    <row r="49425" spans="46:47">
      <c r="AT49425" s="690"/>
      <c r="AU49425" s="690"/>
    </row>
    <row r="49426" spans="46:47">
      <c r="AT49426" s="690"/>
      <c r="AU49426" s="690"/>
    </row>
    <row r="49427" spans="46:47">
      <c r="AT49427" s="690"/>
      <c r="AU49427" s="690"/>
    </row>
    <row r="49428" spans="46:47">
      <c r="AT49428" s="690"/>
      <c r="AU49428" s="690"/>
    </row>
    <row r="49429" spans="46:47">
      <c r="AT49429" s="690"/>
      <c r="AU49429" s="690"/>
    </row>
    <row r="49430" spans="46:47">
      <c r="AT49430" s="690"/>
      <c r="AU49430" s="690"/>
    </row>
    <row r="49431" spans="46:47">
      <c r="AT49431" s="690"/>
      <c r="AU49431" s="690"/>
    </row>
    <row r="49432" spans="46:47">
      <c r="AT49432" s="690"/>
      <c r="AU49432" s="690"/>
    </row>
    <row r="49433" spans="46:47">
      <c r="AT49433" s="690"/>
      <c r="AU49433" s="690"/>
    </row>
    <row r="49434" spans="46:47">
      <c r="AT49434" s="690"/>
      <c r="AU49434" s="690"/>
    </row>
    <row r="49435" spans="46:47">
      <c r="AT49435" s="690"/>
      <c r="AU49435" s="690"/>
    </row>
    <row r="49436" spans="46:47">
      <c r="AT49436" s="690"/>
      <c r="AU49436" s="690"/>
    </row>
    <row r="49437" spans="46:47">
      <c r="AT49437" s="690"/>
      <c r="AU49437" s="690"/>
    </row>
    <row r="49438" spans="46:47">
      <c r="AT49438" s="690"/>
      <c r="AU49438" s="690"/>
    </row>
    <row r="49439" spans="46:47">
      <c r="AT49439" s="690"/>
      <c r="AU49439" s="690"/>
    </row>
    <row r="49440" spans="46:47">
      <c r="AT49440" s="690"/>
      <c r="AU49440" s="690"/>
    </row>
    <row r="49441" spans="46:47">
      <c r="AT49441" s="690"/>
      <c r="AU49441" s="690"/>
    </row>
    <row r="49442" spans="46:47">
      <c r="AT49442" s="690"/>
      <c r="AU49442" s="690"/>
    </row>
    <row r="49443" spans="46:47">
      <c r="AT49443" s="690"/>
      <c r="AU49443" s="690"/>
    </row>
    <row r="49444" spans="46:47">
      <c r="AT49444" s="690"/>
      <c r="AU49444" s="690"/>
    </row>
    <row r="49445" spans="46:47">
      <c r="AT49445" s="690"/>
      <c r="AU49445" s="690"/>
    </row>
    <row r="49446" spans="46:47">
      <c r="AT49446" s="690"/>
      <c r="AU49446" s="690"/>
    </row>
    <row r="49447" spans="46:47">
      <c r="AT49447" s="690"/>
      <c r="AU49447" s="690"/>
    </row>
    <row r="49448" spans="46:47">
      <c r="AT49448" s="690"/>
      <c r="AU49448" s="690"/>
    </row>
    <row r="49449" spans="46:47">
      <c r="AT49449" s="690"/>
      <c r="AU49449" s="690"/>
    </row>
    <row r="49450" spans="46:47">
      <c r="AT49450" s="690"/>
      <c r="AU49450" s="690"/>
    </row>
    <row r="49451" spans="46:47">
      <c r="AT49451" s="690"/>
      <c r="AU49451" s="690"/>
    </row>
    <row r="49452" spans="46:47">
      <c r="AT49452" s="690"/>
      <c r="AU49452" s="690"/>
    </row>
    <row r="49453" spans="46:47">
      <c r="AT49453" s="690"/>
      <c r="AU49453" s="690"/>
    </row>
    <row r="49454" spans="46:47">
      <c r="AT49454" s="690"/>
      <c r="AU49454" s="690"/>
    </row>
    <row r="49455" spans="46:47">
      <c r="AT49455" s="690"/>
      <c r="AU49455" s="690"/>
    </row>
    <row r="49456" spans="46:47">
      <c r="AT49456" s="690"/>
      <c r="AU49456" s="690"/>
    </row>
    <row r="49457" spans="46:47">
      <c r="AT49457" s="690"/>
      <c r="AU49457" s="690"/>
    </row>
    <row r="49458" spans="46:47">
      <c r="AT49458" s="690"/>
      <c r="AU49458" s="690"/>
    </row>
    <row r="49459" spans="46:47">
      <c r="AT49459" s="690"/>
      <c r="AU49459" s="690"/>
    </row>
    <row r="49460" spans="46:47">
      <c r="AT49460" s="690"/>
      <c r="AU49460" s="690"/>
    </row>
    <row r="49461" spans="46:47">
      <c r="AT49461" s="690"/>
      <c r="AU49461" s="690"/>
    </row>
    <row r="49462" spans="46:47">
      <c r="AT49462" s="690"/>
      <c r="AU49462" s="690"/>
    </row>
    <row r="49463" spans="46:47">
      <c r="AT49463" s="690"/>
      <c r="AU49463" s="690"/>
    </row>
    <row r="49464" spans="46:47">
      <c r="AT49464" s="690"/>
      <c r="AU49464" s="690"/>
    </row>
    <row r="49465" spans="46:47">
      <c r="AT49465" s="690"/>
      <c r="AU49465" s="690"/>
    </row>
    <row r="49466" spans="46:47">
      <c r="AT49466" s="690"/>
      <c r="AU49466" s="690"/>
    </row>
    <row r="49467" spans="46:47">
      <c r="AT49467" s="690"/>
      <c r="AU49467" s="690"/>
    </row>
    <row r="49468" spans="46:47">
      <c r="AT49468" s="690"/>
      <c r="AU49468" s="690"/>
    </row>
    <row r="49469" spans="46:47">
      <c r="AT49469" s="690"/>
      <c r="AU49469" s="690"/>
    </row>
    <row r="49470" spans="46:47">
      <c r="AT49470" s="690"/>
      <c r="AU49470" s="690"/>
    </row>
    <row r="49471" spans="46:47">
      <c r="AT49471" s="690"/>
      <c r="AU49471" s="690"/>
    </row>
    <row r="49472" spans="46:47">
      <c r="AT49472" s="690"/>
      <c r="AU49472" s="690"/>
    </row>
    <row r="49473" spans="46:47">
      <c r="AT49473" s="690"/>
      <c r="AU49473" s="690"/>
    </row>
    <row r="49474" spans="46:47">
      <c r="AT49474" s="690"/>
      <c r="AU49474" s="690"/>
    </row>
    <row r="49475" spans="46:47">
      <c r="AT49475" s="690"/>
      <c r="AU49475" s="690"/>
    </row>
    <row r="49476" spans="46:47">
      <c r="AT49476" s="690"/>
      <c r="AU49476" s="690"/>
    </row>
    <row r="49477" spans="46:47">
      <c r="AT49477" s="690"/>
      <c r="AU49477" s="690"/>
    </row>
    <row r="49478" spans="46:47">
      <c r="AT49478" s="690"/>
      <c r="AU49478" s="690"/>
    </row>
    <row r="49479" spans="46:47">
      <c r="AT49479" s="690"/>
      <c r="AU49479" s="690"/>
    </row>
    <row r="49480" spans="46:47">
      <c r="AT49480" s="690"/>
      <c r="AU49480" s="690"/>
    </row>
    <row r="49481" spans="46:47">
      <c r="AT49481" s="690"/>
      <c r="AU49481" s="690"/>
    </row>
    <row r="49482" spans="46:47">
      <c r="AT49482" s="690"/>
      <c r="AU49482" s="690"/>
    </row>
    <row r="49483" spans="46:47">
      <c r="AT49483" s="690"/>
      <c r="AU49483" s="690"/>
    </row>
    <row r="49484" spans="46:47">
      <c r="AT49484" s="690"/>
      <c r="AU49484" s="690"/>
    </row>
    <row r="49485" spans="46:47">
      <c r="AT49485" s="690"/>
      <c r="AU49485" s="690"/>
    </row>
    <row r="49486" spans="46:47">
      <c r="AT49486" s="690"/>
      <c r="AU49486" s="690"/>
    </row>
    <row r="49487" spans="46:47">
      <c r="AT49487" s="690"/>
      <c r="AU49487" s="690"/>
    </row>
    <row r="49488" spans="46:47">
      <c r="AT49488" s="690"/>
      <c r="AU49488" s="690"/>
    </row>
    <row r="49489" spans="46:47">
      <c r="AT49489" s="690"/>
      <c r="AU49489" s="690"/>
    </row>
    <row r="49490" spans="46:47">
      <c r="AT49490" s="690"/>
      <c r="AU49490" s="690"/>
    </row>
    <row r="49491" spans="46:47">
      <c r="AT49491" s="690"/>
      <c r="AU49491" s="690"/>
    </row>
    <row r="49492" spans="46:47">
      <c r="AT49492" s="690"/>
      <c r="AU49492" s="690"/>
    </row>
    <row r="49493" spans="46:47">
      <c r="AT49493" s="690"/>
      <c r="AU49493" s="690"/>
    </row>
    <row r="49494" spans="46:47">
      <c r="AT49494" s="690"/>
      <c r="AU49494" s="690"/>
    </row>
    <row r="49495" spans="46:47">
      <c r="AT49495" s="690"/>
      <c r="AU49495" s="690"/>
    </row>
    <row r="49496" spans="46:47">
      <c r="AT49496" s="690"/>
      <c r="AU49496" s="690"/>
    </row>
    <row r="49497" spans="46:47">
      <c r="AT49497" s="690"/>
      <c r="AU49497" s="690"/>
    </row>
    <row r="49498" spans="46:47">
      <c r="AT49498" s="690"/>
      <c r="AU49498" s="690"/>
    </row>
    <row r="49499" spans="46:47">
      <c r="AT49499" s="690"/>
      <c r="AU49499" s="690"/>
    </row>
    <row r="49500" spans="46:47">
      <c r="AT49500" s="690"/>
      <c r="AU49500" s="690"/>
    </row>
    <row r="49501" spans="46:47">
      <c r="AT49501" s="690"/>
      <c r="AU49501" s="690"/>
    </row>
    <row r="49502" spans="46:47">
      <c r="AT49502" s="690"/>
      <c r="AU49502" s="690"/>
    </row>
    <row r="49503" spans="46:47">
      <c r="AT49503" s="690"/>
      <c r="AU49503" s="690"/>
    </row>
    <row r="49504" spans="46:47">
      <c r="AT49504" s="690"/>
      <c r="AU49504" s="690"/>
    </row>
    <row r="49505" spans="46:47">
      <c r="AT49505" s="690"/>
      <c r="AU49505" s="690"/>
    </row>
    <row r="49506" spans="46:47">
      <c r="AT49506" s="690"/>
      <c r="AU49506" s="690"/>
    </row>
    <row r="49507" spans="46:47">
      <c r="AT49507" s="690"/>
      <c r="AU49507" s="690"/>
    </row>
    <row r="49508" spans="46:47">
      <c r="AT49508" s="690"/>
      <c r="AU49508" s="690"/>
    </row>
    <row r="49509" spans="46:47">
      <c r="AT49509" s="690"/>
      <c r="AU49509" s="690"/>
    </row>
    <row r="49510" spans="46:47">
      <c r="AT49510" s="690"/>
      <c r="AU49510" s="690"/>
    </row>
    <row r="49511" spans="46:47">
      <c r="AT49511" s="690"/>
      <c r="AU49511" s="690"/>
    </row>
    <row r="49512" spans="46:47">
      <c r="AT49512" s="690"/>
      <c r="AU49512" s="690"/>
    </row>
    <row r="49513" spans="46:47">
      <c r="AT49513" s="690"/>
      <c r="AU49513" s="690"/>
    </row>
    <row r="49514" spans="46:47">
      <c r="AT49514" s="690"/>
      <c r="AU49514" s="690"/>
    </row>
    <row r="49515" spans="46:47">
      <c r="AT49515" s="690"/>
      <c r="AU49515" s="690"/>
    </row>
    <row r="49516" spans="46:47">
      <c r="AT49516" s="690"/>
      <c r="AU49516" s="690"/>
    </row>
    <row r="49517" spans="46:47">
      <c r="AT49517" s="690"/>
      <c r="AU49517" s="690"/>
    </row>
    <row r="49518" spans="46:47">
      <c r="AT49518" s="690"/>
      <c r="AU49518" s="690"/>
    </row>
    <row r="49519" spans="46:47">
      <c r="AT49519" s="690"/>
      <c r="AU49519" s="690"/>
    </row>
    <row r="49520" spans="46:47">
      <c r="AT49520" s="690"/>
      <c r="AU49520" s="690"/>
    </row>
    <row r="49521" spans="46:47">
      <c r="AT49521" s="690"/>
      <c r="AU49521" s="690"/>
    </row>
    <row r="49522" spans="46:47">
      <c r="AT49522" s="690"/>
      <c r="AU49522" s="690"/>
    </row>
    <row r="49523" spans="46:47">
      <c r="AT49523" s="690"/>
      <c r="AU49523" s="690"/>
    </row>
    <row r="49524" spans="46:47">
      <c r="AT49524" s="690"/>
      <c r="AU49524" s="690"/>
    </row>
    <row r="49525" spans="46:47">
      <c r="AT49525" s="690"/>
      <c r="AU49525" s="690"/>
    </row>
    <row r="49526" spans="46:47">
      <c r="AT49526" s="690"/>
      <c r="AU49526" s="690"/>
    </row>
    <row r="49527" spans="46:47">
      <c r="AT49527" s="690"/>
      <c r="AU49527" s="690"/>
    </row>
    <row r="49528" spans="46:47">
      <c r="AT49528" s="690"/>
      <c r="AU49528" s="690"/>
    </row>
    <row r="49529" spans="46:47">
      <c r="AT49529" s="690"/>
      <c r="AU49529" s="690"/>
    </row>
    <row r="49530" spans="46:47">
      <c r="AT49530" s="690"/>
      <c r="AU49530" s="690"/>
    </row>
    <row r="49531" spans="46:47">
      <c r="AT49531" s="690"/>
      <c r="AU49531" s="690"/>
    </row>
    <row r="49532" spans="46:47">
      <c r="AT49532" s="690"/>
      <c r="AU49532" s="690"/>
    </row>
    <row r="49533" spans="46:47">
      <c r="AT49533" s="690"/>
      <c r="AU49533" s="690"/>
    </row>
    <row r="49534" spans="46:47">
      <c r="AT49534" s="690"/>
      <c r="AU49534" s="690"/>
    </row>
    <row r="49535" spans="46:47">
      <c r="AT49535" s="690"/>
      <c r="AU49535" s="690"/>
    </row>
    <row r="49536" spans="46:47">
      <c r="AT49536" s="690"/>
      <c r="AU49536" s="690"/>
    </row>
    <row r="49537" spans="46:47">
      <c r="AT49537" s="690"/>
      <c r="AU49537" s="690"/>
    </row>
    <row r="49538" spans="46:47">
      <c r="AT49538" s="690"/>
      <c r="AU49538" s="690"/>
    </row>
    <row r="49539" spans="46:47">
      <c r="AT49539" s="690"/>
      <c r="AU49539" s="690"/>
    </row>
    <row r="49540" spans="46:47">
      <c r="AT49540" s="690"/>
      <c r="AU49540" s="690"/>
    </row>
    <row r="49541" spans="46:47">
      <c r="AT49541" s="690"/>
      <c r="AU49541" s="690"/>
    </row>
    <row r="49542" spans="46:47">
      <c r="AT49542" s="690"/>
      <c r="AU49542" s="690"/>
    </row>
    <row r="49543" spans="46:47">
      <c r="AT49543" s="690"/>
      <c r="AU49543" s="690"/>
    </row>
    <row r="49544" spans="46:47">
      <c r="AT49544" s="690"/>
      <c r="AU49544" s="690"/>
    </row>
    <row r="49545" spans="46:47">
      <c r="AT49545" s="690"/>
      <c r="AU49545" s="690"/>
    </row>
    <row r="49546" spans="46:47">
      <c r="AT49546" s="690"/>
      <c r="AU49546" s="690"/>
    </row>
    <row r="49547" spans="46:47">
      <c r="AT49547" s="690"/>
      <c r="AU49547" s="690"/>
    </row>
    <row r="49548" spans="46:47">
      <c r="AT49548" s="690"/>
      <c r="AU49548" s="690"/>
    </row>
    <row r="49549" spans="46:47">
      <c r="AT49549" s="690"/>
      <c r="AU49549" s="690"/>
    </row>
    <row r="49550" spans="46:47">
      <c r="AT49550" s="690"/>
      <c r="AU49550" s="690"/>
    </row>
    <row r="49551" spans="46:47">
      <c r="AT49551" s="690"/>
      <c r="AU49551" s="690"/>
    </row>
    <row r="49552" spans="46:47">
      <c r="AT49552" s="690"/>
      <c r="AU49552" s="690"/>
    </row>
    <row r="49553" spans="46:47">
      <c r="AT49553" s="690"/>
      <c r="AU49553" s="690"/>
    </row>
    <row r="49554" spans="46:47">
      <c r="AT49554" s="690"/>
      <c r="AU49554" s="690"/>
    </row>
    <row r="49555" spans="46:47">
      <c r="AT49555" s="690"/>
      <c r="AU49555" s="690"/>
    </row>
    <row r="49556" spans="46:47">
      <c r="AT49556" s="690"/>
      <c r="AU49556" s="690"/>
    </row>
    <row r="49557" spans="46:47">
      <c r="AT49557" s="690"/>
      <c r="AU49557" s="690"/>
    </row>
    <row r="49558" spans="46:47">
      <c r="AT49558" s="690"/>
      <c r="AU49558" s="690"/>
    </row>
    <row r="49559" spans="46:47">
      <c r="AT49559" s="690"/>
      <c r="AU49559" s="690"/>
    </row>
    <row r="49560" spans="46:47">
      <c r="AT49560" s="690"/>
      <c r="AU49560" s="690"/>
    </row>
    <row r="49561" spans="46:47">
      <c r="AT49561" s="690"/>
      <c r="AU49561" s="690"/>
    </row>
    <row r="49562" spans="46:47">
      <c r="AT49562" s="690"/>
      <c r="AU49562" s="690"/>
    </row>
    <row r="49563" spans="46:47">
      <c r="AT49563" s="690"/>
      <c r="AU49563" s="690"/>
    </row>
    <row r="49564" spans="46:47">
      <c r="AT49564" s="690"/>
      <c r="AU49564" s="690"/>
    </row>
    <row r="49565" spans="46:47">
      <c r="AT49565" s="690"/>
      <c r="AU49565" s="690"/>
    </row>
    <row r="49566" spans="46:47">
      <c r="AT49566" s="690"/>
      <c r="AU49566" s="690"/>
    </row>
    <row r="49567" spans="46:47">
      <c r="AT49567" s="690"/>
      <c r="AU49567" s="690"/>
    </row>
    <row r="49568" spans="46:47">
      <c r="AT49568" s="690"/>
      <c r="AU49568" s="690"/>
    </row>
    <row r="49569" spans="46:47">
      <c r="AT49569" s="690"/>
      <c r="AU49569" s="690"/>
    </row>
    <row r="49570" spans="46:47">
      <c r="AT49570" s="690"/>
      <c r="AU49570" s="690"/>
    </row>
    <row r="49571" spans="46:47">
      <c r="AT49571" s="690"/>
      <c r="AU49571" s="690"/>
    </row>
    <row r="49572" spans="46:47">
      <c r="AT49572" s="690"/>
      <c r="AU49572" s="690"/>
    </row>
    <row r="49573" spans="46:47">
      <c r="AT49573" s="690"/>
      <c r="AU49573" s="690"/>
    </row>
    <row r="49574" spans="46:47">
      <c r="AT49574" s="690"/>
      <c r="AU49574" s="690"/>
    </row>
    <row r="49575" spans="46:47">
      <c r="AT49575" s="690"/>
      <c r="AU49575" s="690"/>
    </row>
    <row r="49576" spans="46:47">
      <c r="AT49576" s="690"/>
      <c r="AU49576" s="690"/>
    </row>
    <row r="49577" spans="46:47">
      <c r="AT49577" s="690"/>
      <c r="AU49577" s="690"/>
    </row>
    <row r="49578" spans="46:47">
      <c r="AT49578" s="690"/>
      <c r="AU49578" s="690"/>
    </row>
    <row r="49579" spans="46:47">
      <c r="AT49579" s="690"/>
      <c r="AU49579" s="690"/>
    </row>
    <row r="49580" spans="46:47">
      <c r="AT49580" s="690"/>
      <c r="AU49580" s="690"/>
    </row>
    <row r="49581" spans="46:47">
      <c r="AT49581" s="690"/>
      <c r="AU49581" s="690"/>
    </row>
    <row r="49582" spans="46:47">
      <c r="AT49582" s="690"/>
      <c r="AU49582" s="690"/>
    </row>
    <row r="49583" spans="46:47">
      <c r="AT49583" s="690"/>
      <c r="AU49583" s="690"/>
    </row>
    <row r="49584" spans="46:47">
      <c r="AT49584" s="690"/>
      <c r="AU49584" s="690"/>
    </row>
    <row r="49585" spans="46:47">
      <c r="AT49585" s="690"/>
      <c r="AU49585" s="690"/>
    </row>
    <row r="49586" spans="46:47">
      <c r="AT49586" s="690"/>
      <c r="AU49586" s="690"/>
    </row>
    <row r="49587" spans="46:47">
      <c r="AT49587" s="690"/>
      <c r="AU49587" s="690"/>
    </row>
    <row r="49588" spans="46:47">
      <c r="AT49588" s="690"/>
      <c r="AU49588" s="690"/>
    </row>
    <row r="49589" spans="46:47">
      <c r="AT49589" s="690"/>
      <c r="AU49589" s="690"/>
    </row>
    <row r="49590" spans="46:47">
      <c r="AT49590" s="690"/>
      <c r="AU49590" s="690"/>
    </row>
    <row r="49591" spans="46:47">
      <c r="AT49591" s="690"/>
      <c r="AU49591" s="690"/>
    </row>
    <row r="49592" spans="46:47">
      <c r="AT49592" s="690"/>
      <c r="AU49592" s="690"/>
    </row>
    <row r="49593" spans="46:47">
      <c r="AT49593" s="690"/>
      <c r="AU49593" s="690"/>
    </row>
    <row r="49594" spans="46:47">
      <c r="AT49594" s="690"/>
      <c r="AU49594" s="690"/>
    </row>
    <row r="49595" spans="46:47">
      <c r="AT49595" s="690"/>
      <c r="AU49595" s="690"/>
    </row>
    <row r="49596" spans="46:47">
      <c r="AT49596" s="690"/>
      <c r="AU49596" s="690"/>
    </row>
    <row r="49597" spans="46:47">
      <c r="AT49597" s="690"/>
      <c r="AU49597" s="690"/>
    </row>
    <row r="49598" spans="46:47">
      <c r="AT49598" s="690"/>
      <c r="AU49598" s="690"/>
    </row>
    <row r="49599" spans="46:47">
      <c r="AT49599" s="690"/>
      <c r="AU49599" s="690"/>
    </row>
    <row r="49600" spans="46:47">
      <c r="AT49600" s="690"/>
      <c r="AU49600" s="690"/>
    </row>
    <row r="49601" spans="46:47">
      <c r="AT49601" s="690"/>
      <c r="AU49601" s="690"/>
    </row>
    <row r="49602" spans="46:47">
      <c r="AT49602" s="690"/>
      <c r="AU49602" s="690"/>
    </row>
    <row r="49603" spans="46:47">
      <c r="AT49603" s="690"/>
      <c r="AU49603" s="690"/>
    </row>
    <row r="49604" spans="46:47">
      <c r="AT49604" s="690"/>
      <c r="AU49604" s="690"/>
    </row>
    <row r="49605" spans="46:47">
      <c r="AT49605" s="690"/>
      <c r="AU49605" s="690"/>
    </row>
    <row r="49606" spans="46:47">
      <c r="AT49606" s="690"/>
      <c r="AU49606" s="690"/>
    </row>
    <row r="49607" spans="46:47">
      <c r="AT49607" s="690"/>
      <c r="AU49607" s="690"/>
    </row>
    <row r="49608" spans="46:47">
      <c r="AT49608" s="690"/>
      <c r="AU49608" s="690"/>
    </row>
    <row r="49609" spans="46:47">
      <c r="AT49609" s="690"/>
      <c r="AU49609" s="690"/>
    </row>
    <row r="49610" spans="46:47">
      <c r="AT49610" s="690"/>
      <c r="AU49610" s="690"/>
    </row>
    <row r="49611" spans="46:47">
      <c r="AT49611" s="690"/>
      <c r="AU49611" s="690"/>
    </row>
    <row r="49612" spans="46:47">
      <c r="AT49612" s="690"/>
      <c r="AU49612" s="690"/>
    </row>
    <row r="49613" spans="46:47">
      <c r="AT49613" s="690"/>
      <c r="AU49613" s="690"/>
    </row>
    <row r="49614" spans="46:47">
      <c r="AT49614" s="690"/>
      <c r="AU49614" s="690"/>
    </row>
    <row r="49615" spans="46:47">
      <c r="AT49615" s="690"/>
      <c r="AU49615" s="690"/>
    </row>
    <row r="49616" spans="46:47">
      <c r="AT49616" s="690"/>
      <c r="AU49616" s="690"/>
    </row>
    <row r="49617" spans="46:47">
      <c r="AT49617" s="690"/>
      <c r="AU49617" s="690"/>
    </row>
    <row r="49618" spans="46:47">
      <c r="AT49618" s="690"/>
      <c r="AU49618" s="690"/>
    </row>
    <row r="49619" spans="46:47">
      <c r="AT49619" s="690"/>
      <c r="AU49619" s="690"/>
    </row>
    <row r="49620" spans="46:47">
      <c r="AT49620" s="690"/>
      <c r="AU49620" s="690"/>
    </row>
    <row r="49621" spans="46:47">
      <c r="AT49621" s="690"/>
      <c r="AU49621" s="690"/>
    </row>
    <row r="49622" spans="46:47">
      <c r="AT49622" s="690"/>
      <c r="AU49622" s="690"/>
    </row>
    <row r="49623" spans="46:47">
      <c r="AT49623" s="690"/>
      <c r="AU49623" s="690"/>
    </row>
    <row r="49624" spans="46:47">
      <c r="AT49624" s="690"/>
      <c r="AU49624" s="690"/>
    </row>
    <row r="49625" spans="46:47">
      <c r="AT49625" s="690"/>
      <c r="AU49625" s="690"/>
    </row>
    <row r="49626" spans="46:47">
      <c r="AT49626" s="690"/>
      <c r="AU49626" s="690"/>
    </row>
    <row r="49627" spans="46:47">
      <c r="AT49627" s="690"/>
      <c r="AU49627" s="690"/>
    </row>
    <row r="49628" spans="46:47">
      <c r="AT49628" s="690"/>
      <c r="AU49628" s="690"/>
    </row>
    <row r="49629" spans="46:47">
      <c r="AT49629" s="690"/>
      <c r="AU49629" s="690"/>
    </row>
    <row r="49630" spans="46:47">
      <c r="AT49630" s="690"/>
      <c r="AU49630" s="690"/>
    </row>
    <row r="49631" spans="46:47">
      <c r="AT49631" s="690"/>
      <c r="AU49631" s="690"/>
    </row>
    <row r="49632" spans="46:47">
      <c r="AT49632" s="690"/>
      <c r="AU49632" s="690"/>
    </row>
    <row r="49633" spans="46:47">
      <c r="AT49633" s="690"/>
      <c r="AU49633" s="690"/>
    </row>
    <row r="49634" spans="46:47">
      <c r="AT49634" s="690"/>
      <c r="AU49634" s="690"/>
    </row>
    <row r="49635" spans="46:47">
      <c r="AT49635" s="690"/>
      <c r="AU49635" s="690"/>
    </row>
    <row r="49636" spans="46:47">
      <c r="AT49636" s="690"/>
      <c r="AU49636" s="690"/>
    </row>
    <row r="49637" spans="46:47">
      <c r="AT49637" s="690"/>
      <c r="AU49637" s="690"/>
    </row>
    <row r="49638" spans="46:47">
      <c r="AT49638" s="690"/>
      <c r="AU49638" s="690"/>
    </row>
    <row r="49639" spans="46:47">
      <c r="AT49639" s="690"/>
      <c r="AU49639" s="690"/>
    </row>
    <row r="49640" spans="46:47">
      <c r="AT49640" s="690"/>
      <c r="AU49640" s="690"/>
    </row>
    <row r="49641" spans="46:47">
      <c r="AT49641" s="690"/>
      <c r="AU49641" s="690"/>
    </row>
    <row r="49642" spans="46:47">
      <c r="AT49642" s="690"/>
      <c r="AU49642" s="690"/>
    </row>
    <row r="49643" spans="46:47">
      <c r="AT49643" s="690"/>
      <c r="AU49643" s="690"/>
    </row>
    <row r="49644" spans="46:47">
      <c r="AT49644" s="690"/>
      <c r="AU49644" s="690"/>
    </row>
    <row r="49645" spans="46:47">
      <c r="AT49645" s="690"/>
      <c r="AU49645" s="690"/>
    </row>
    <row r="49646" spans="46:47">
      <c r="AT49646" s="690"/>
      <c r="AU49646" s="690"/>
    </row>
    <row r="49647" spans="46:47">
      <c r="AT49647" s="690"/>
      <c r="AU49647" s="690"/>
    </row>
    <row r="49648" spans="46:47">
      <c r="AT49648" s="690"/>
      <c r="AU49648" s="690"/>
    </row>
    <row r="49649" spans="46:47">
      <c r="AT49649" s="690"/>
      <c r="AU49649" s="690"/>
    </row>
    <row r="49650" spans="46:47">
      <c r="AT49650" s="690"/>
      <c r="AU49650" s="690"/>
    </row>
    <row r="49651" spans="46:47">
      <c r="AT49651" s="690"/>
      <c r="AU49651" s="690"/>
    </row>
    <row r="49652" spans="46:47">
      <c r="AT49652" s="690"/>
      <c r="AU49652" s="690"/>
    </row>
    <row r="49653" spans="46:47">
      <c r="AT49653" s="690"/>
      <c r="AU49653" s="690"/>
    </row>
    <row r="49654" spans="46:47">
      <c r="AT49654" s="690"/>
      <c r="AU49654" s="690"/>
    </row>
    <row r="49655" spans="46:47">
      <c r="AT49655" s="690"/>
      <c r="AU49655" s="690"/>
    </row>
    <row r="49656" spans="46:47">
      <c r="AT49656" s="690"/>
      <c r="AU49656" s="690"/>
    </row>
    <row r="49657" spans="46:47">
      <c r="AT49657" s="690"/>
      <c r="AU49657" s="690"/>
    </row>
    <row r="49658" spans="46:47">
      <c r="AT49658" s="690"/>
      <c r="AU49658" s="690"/>
    </row>
    <row r="49659" spans="46:47">
      <c r="AT49659" s="690"/>
      <c r="AU49659" s="690"/>
    </row>
    <row r="49660" spans="46:47">
      <c r="AT49660" s="690"/>
      <c r="AU49660" s="690"/>
    </row>
    <row r="49661" spans="46:47">
      <c r="AT49661" s="690"/>
      <c r="AU49661" s="690"/>
    </row>
    <row r="49662" spans="46:47">
      <c r="AT49662" s="690"/>
      <c r="AU49662" s="690"/>
    </row>
    <row r="49663" spans="46:47">
      <c r="AT49663" s="690"/>
      <c r="AU49663" s="690"/>
    </row>
    <row r="49664" spans="46:47">
      <c r="AT49664" s="690"/>
      <c r="AU49664" s="690"/>
    </row>
    <row r="49665" spans="46:47">
      <c r="AT49665" s="690"/>
      <c r="AU49665" s="690"/>
    </row>
    <row r="49666" spans="46:47">
      <c r="AT49666" s="690"/>
      <c r="AU49666" s="690"/>
    </row>
    <row r="49667" spans="46:47">
      <c r="AT49667" s="690"/>
      <c r="AU49667" s="690"/>
    </row>
    <row r="49668" spans="46:47">
      <c r="AT49668" s="690"/>
      <c r="AU49668" s="690"/>
    </row>
    <row r="49669" spans="46:47">
      <c r="AT49669" s="690"/>
      <c r="AU49669" s="690"/>
    </row>
    <row r="49670" spans="46:47">
      <c r="AT49670" s="690"/>
      <c r="AU49670" s="690"/>
    </row>
    <row r="49671" spans="46:47">
      <c r="AT49671" s="690"/>
      <c r="AU49671" s="690"/>
    </row>
    <row r="49672" spans="46:47">
      <c r="AT49672" s="690"/>
      <c r="AU49672" s="690"/>
    </row>
    <row r="49673" spans="46:47">
      <c r="AT49673" s="690"/>
      <c r="AU49673" s="690"/>
    </row>
    <row r="49674" spans="46:47">
      <c r="AT49674" s="690"/>
      <c r="AU49674" s="690"/>
    </row>
    <row r="49675" spans="46:47">
      <c r="AT49675" s="690"/>
      <c r="AU49675" s="690"/>
    </row>
    <row r="49676" spans="46:47">
      <c r="AT49676" s="690"/>
      <c r="AU49676" s="690"/>
    </row>
    <row r="49677" spans="46:47">
      <c r="AT49677" s="690"/>
      <c r="AU49677" s="690"/>
    </row>
    <row r="49678" spans="46:47">
      <c r="AT49678" s="690"/>
      <c r="AU49678" s="690"/>
    </row>
    <row r="49679" spans="46:47">
      <c r="AT49679" s="690"/>
      <c r="AU49679" s="690"/>
    </row>
    <row r="49680" spans="46:47">
      <c r="AT49680" s="690"/>
      <c r="AU49680" s="690"/>
    </row>
    <row r="49681" spans="46:47">
      <c r="AT49681" s="690"/>
      <c r="AU49681" s="690"/>
    </row>
    <row r="49682" spans="46:47">
      <c r="AT49682" s="690"/>
      <c r="AU49682" s="690"/>
    </row>
    <row r="49683" spans="46:47">
      <c r="AT49683" s="690"/>
      <c r="AU49683" s="690"/>
    </row>
    <row r="49684" spans="46:47">
      <c r="AT49684" s="690"/>
      <c r="AU49684" s="690"/>
    </row>
    <row r="49685" spans="46:47">
      <c r="AT49685" s="690"/>
      <c r="AU49685" s="690"/>
    </row>
    <row r="49686" spans="46:47">
      <c r="AT49686" s="690"/>
      <c r="AU49686" s="690"/>
    </row>
    <row r="49687" spans="46:47">
      <c r="AT49687" s="690"/>
      <c r="AU49687" s="690"/>
    </row>
    <row r="49688" spans="46:47">
      <c r="AT49688" s="690"/>
      <c r="AU49688" s="690"/>
    </row>
    <row r="49689" spans="46:47">
      <c r="AT49689" s="690"/>
      <c r="AU49689" s="690"/>
    </row>
    <row r="49690" spans="46:47">
      <c r="AT49690" s="690"/>
      <c r="AU49690" s="690"/>
    </row>
    <row r="49691" spans="46:47">
      <c r="AT49691" s="690"/>
      <c r="AU49691" s="690"/>
    </row>
    <row r="49692" spans="46:47">
      <c r="AT49692" s="690"/>
      <c r="AU49692" s="690"/>
    </row>
    <row r="49693" spans="46:47">
      <c r="AT49693" s="690"/>
      <c r="AU49693" s="690"/>
    </row>
    <row r="49694" spans="46:47">
      <c r="AT49694" s="690"/>
      <c r="AU49694" s="690"/>
    </row>
    <row r="49695" spans="46:47">
      <c r="AT49695" s="690"/>
      <c r="AU49695" s="690"/>
    </row>
    <row r="49696" spans="46:47">
      <c r="AT49696" s="690"/>
      <c r="AU49696" s="690"/>
    </row>
    <row r="49697" spans="46:47">
      <c r="AT49697" s="690"/>
      <c r="AU49697" s="690"/>
    </row>
    <row r="49698" spans="46:47">
      <c r="AT49698" s="690"/>
      <c r="AU49698" s="690"/>
    </row>
    <row r="49699" spans="46:47">
      <c r="AT49699" s="690"/>
      <c r="AU49699" s="690"/>
    </row>
    <row r="49700" spans="46:47">
      <c r="AT49700" s="690"/>
      <c r="AU49700" s="690"/>
    </row>
    <row r="49701" spans="46:47">
      <c r="AT49701" s="690"/>
      <c r="AU49701" s="690"/>
    </row>
    <row r="49702" spans="46:47">
      <c r="AT49702" s="690"/>
      <c r="AU49702" s="690"/>
    </row>
    <row r="49703" spans="46:47">
      <c r="AT49703" s="690"/>
      <c r="AU49703" s="690"/>
    </row>
    <row r="49704" spans="46:47">
      <c r="AT49704" s="690"/>
      <c r="AU49704" s="690"/>
    </row>
    <row r="49705" spans="46:47">
      <c r="AT49705" s="690"/>
      <c r="AU49705" s="690"/>
    </row>
    <row r="49706" spans="46:47">
      <c r="AT49706" s="690"/>
      <c r="AU49706" s="690"/>
    </row>
    <row r="49707" spans="46:47">
      <c r="AT49707" s="690"/>
      <c r="AU49707" s="690"/>
    </row>
    <row r="49708" spans="46:47">
      <c r="AT49708" s="690"/>
      <c r="AU49708" s="690"/>
    </row>
    <row r="49709" spans="46:47">
      <c r="AT49709" s="690"/>
      <c r="AU49709" s="690"/>
    </row>
    <row r="49710" spans="46:47">
      <c r="AT49710" s="690"/>
      <c r="AU49710" s="690"/>
    </row>
    <row r="49711" spans="46:47">
      <c r="AT49711" s="690"/>
      <c r="AU49711" s="690"/>
    </row>
    <row r="49712" spans="46:47">
      <c r="AT49712" s="690"/>
      <c r="AU49712" s="690"/>
    </row>
    <row r="49713" spans="46:47">
      <c r="AT49713" s="690"/>
      <c r="AU49713" s="690"/>
    </row>
    <row r="49714" spans="46:47">
      <c r="AT49714" s="690"/>
      <c r="AU49714" s="690"/>
    </row>
    <row r="49715" spans="46:47">
      <c r="AT49715" s="690"/>
      <c r="AU49715" s="690"/>
    </row>
    <row r="49716" spans="46:47">
      <c r="AT49716" s="690"/>
      <c r="AU49716" s="690"/>
    </row>
    <row r="49717" spans="46:47">
      <c r="AT49717" s="690"/>
      <c r="AU49717" s="690"/>
    </row>
    <row r="49718" spans="46:47">
      <c r="AT49718" s="690"/>
      <c r="AU49718" s="690"/>
    </row>
    <row r="49719" spans="46:47">
      <c r="AT49719" s="690"/>
      <c r="AU49719" s="690"/>
    </row>
    <row r="49720" spans="46:47">
      <c r="AT49720" s="690"/>
      <c r="AU49720" s="690"/>
    </row>
    <row r="49721" spans="46:47">
      <c r="AT49721" s="690"/>
      <c r="AU49721" s="690"/>
    </row>
    <row r="49722" spans="46:47">
      <c r="AT49722" s="690"/>
      <c r="AU49722" s="690"/>
    </row>
    <row r="49723" spans="46:47">
      <c r="AT49723" s="690"/>
      <c r="AU49723" s="690"/>
    </row>
    <row r="49724" spans="46:47">
      <c r="AT49724" s="690"/>
      <c r="AU49724" s="690"/>
    </row>
    <row r="49725" spans="46:47">
      <c r="AT49725" s="690"/>
      <c r="AU49725" s="690"/>
    </row>
    <row r="49726" spans="46:47">
      <c r="AT49726" s="690"/>
      <c r="AU49726" s="690"/>
    </row>
    <row r="49727" spans="46:47">
      <c r="AT49727" s="690"/>
      <c r="AU49727" s="690"/>
    </row>
    <row r="49728" spans="46:47">
      <c r="AT49728" s="690"/>
      <c r="AU49728" s="690"/>
    </row>
    <row r="49729" spans="46:47">
      <c r="AT49729" s="690"/>
      <c r="AU49729" s="690"/>
    </row>
    <row r="49730" spans="46:47">
      <c r="AT49730" s="690"/>
      <c r="AU49730" s="690"/>
    </row>
    <row r="49731" spans="46:47">
      <c r="AT49731" s="690"/>
      <c r="AU49731" s="690"/>
    </row>
    <row r="49732" spans="46:47">
      <c r="AT49732" s="690"/>
      <c r="AU49732" s="690"/>
    </row>
    <row r="49733" spans="46:47">
      <c r="AT49733" s="690"/>
      <c r="AU49733" s="690"/>
    </row>
    <row r="49734" spans="46:47">
      <c r="AT49734" s="690"/>
      <c r="AU49734" s="690"/>
    </row>
    <row r="49735" spans="46:47">
      <c r="AT49735" s="690"/>
      <c r="AU49735" s="690"/>
    </row>
    <row r="49736" spans="46:47">
      <c r="AT49736" s="690"/>
      <c r="AU49736" s="690"/>
    </row>
    <row r="49737" spans="46:47">
      <c r="AT49737" s="690"/>
      <c r="AU49737" s="690"/>
    </row>
    <row r="49738" spans="46:47">
      <c r="AT49738" s="690"/>
      <c r="AU49738" s="690"/>
    </row>
    <row r="49739" spans="46:47">
      <c r="AT49739" s="690"/>
      <c r="AU49739" s="690"/>
    </row>
    <row r="49740" spans="46:47">
      <c r="AT49740" s="690"/>
      <c r="AU49740" s="690"/>
    </row>
    <row r="49741" spans="46:47">
      <c r="AT49741" s="690"/>
      <c r="AU49741" s="690"/>
    </row>
    <row r="49742" spans="46:47">
      <c r="AT49742" s="690"/>
      <c r="AU49742" s="690"/>
    </row>
    <row r="49743" spans="46:47">
      <c r="AT49743" s="690"/>
      <c r="AU49743" s="690"/>
    </row>
    <row r="49744" spans="46:47">
      <c r="AT49744" s="690"/>
      <c r="AU49744" s="690"/>
    </row>
    <row r="49745" spans="46:47">
      <c r="AT49745" s="690"/>
      <c r="AU49745" s="690"/>
    </row>
    <row r="49746" spans="46:47">
      <c r="AT49746" s="690"/>
      <c r="AU49746" s="690"/>
    </row>
    <row r="49747" spans="46:47">
      <c r="AT49747" s="690"/>
      <c r="AU49747" s="690"/>
    </row>
    <row r="49748" spans="46:47">
      <c r="AT49748" s="690"/>
      <c r="AU49748" s="690"/>
    </row>
    <row r="49749" spans="46:47">
      <c r="AT49749" s="690"/>
      <c r="AU49749" s="690"/>
    </row>
    <row r="49750" spans="46:47">
      <c r="AT49750" s="690"/>
      <c r="AU49750" s="690"/>
    </row>
    <row r="49751" spans="46:47">
      <c r="AT49751" s="690"/>
      <c r="AU49751" s="690"/>
    </row>
    <row r="49752" spans="46:47">
      <c r="AT49752" s="690"/>
      <c r="AU49752" s="690"/>
    </row>
    <row r="49753" spans="46:47">
      <c r="AT49753" s="690"/>
      <c r="AU49753" s="690"/>
    </row>
    <row r="49754" spans="46:47">
      <c r="AT49754" s="690"/>
      <c r="AU49754" s="690"/>
    </row>
    <row r="49755" spans="46:47">
      <c r="AT49755" s="690"/>
      <c r="AU49755" s="690"/>
    </row>
    <row r="49756" spans="46:47">
      <c r="AT49756" s="690"/>
      <c r="AU49756" s="690"/>
    </row>
    <row r="49757" spans="46:47">
      <c r="AT49757" s="690"/>
      <c r="AU49757" s="690"/>
    </row>
    <row r="49758" spans="46:47">
      <c r="AT49758" s="690"/>
      <c r="AU49758" s="690"/>
    </row>
    <row r="49759" spans="46:47">
      <c r="AT49759" s="690"/>
      <c r="AU49759" s="690"/>
    </row>
    <row r="49760" spans="46:47">
      <c r="AT49760" s="690"/>
      <c r="AU49760" s="690"/>
    </row>
    <row r="49761" spans="46:47">
      <c r="AT49761" s="690"/>
      <c r="AU49761" s="690"/>
    </row>
    <row r="49762" spans="46:47">
      <c r="AT49762" s="690"/>
      <c r="AU49762" s="690"/>
    </row>
    <row r="49763" spans="46:47">
      <c r="AT49763" s="690"/>
      <c r="AU49763" s="690"/>
    </row>
    <row r="49764" spans="46:47">
      <c r="AT49764" s="690"/>
      <c r="AU49764" s="690"/>
    </row>
    <row r="49765" spans="46:47">
      <c r="AT49765" s="690"/>
      <c r="AU49765" s="690"/>
    </row>
    <row r="49766" spans="46:47">
      <c r="AT49766" s="690"/>
      <c r="AU49766" s="690"/>
    </row>
    <row r="49767" spans="46:47">
      <c r="AT49767" s="690"/>
      <c r="AU49767" s="690"/>
    </row>
    <row r="49768" spans="46:47">
      <c r="AT49768" s="690"/>
      <c r="AU49768" s="690"/>
    </row>
    <row r="49769" spans="46:47">
      <c r="AT49769" s="690"/>
      <c r="AU49769" s="690"/>
    </row>
    <row r="49770" spans="46:47">
      <c r="AT49770" s="690"/>
      <c r="AU49770" s="690"/>
    </row>
    <row r="49771" spans="46:47">
      <c r="AT49771" s="690"/>
      <c r="AU49771" s="690"/>
    </row>
    <row r="49772" spans="46:47">
      <c r="AT49772" s="690"/>
      <c r="AU49772" s="690"/>
    </row>
    <row r="49773" spans="46:47">
      <c r="AT49773" s="690"/>
      <c r="AU49773" s="690"/>
    </row>
    <row r="49774" spans="46:47">
      <c r="AT49774" s="690"/>
      <c r="AU49774" s="690"/>
    </row>
    <row r="49775" spans="46:47">
      <c r="AT49775" s="690"/>
      <c r="AU49775" s="690"/>
    </row>
    <row r="49776" spans="46:47">
      <c r="AT49776" s="690"/>
      <c r="AU49776" s="690"/>
    </row>
    <row r="49777" spans="46:47">
      <c r="AT49777" s="690"/>
      <c r="AU49777" s="690"/>
    </row>
    <row r="49778" spans="46:47">
      <c r="AT49778" s="690"/>
      <c r="AU49778" s="690"/>
    </row>
    <row r="49779" spans="46:47">
      <c r="AT49779" s="690"/>
      <c r="AU49779" s="690"/>
    </row>
    <row r="49780" spans="46:47">
      <c r="AT49780" s="690"/>
      <c r="AU49780" s="690"/>
    </row>
    <row r="49781" spans="46:47">
      <c r="AT49781" s="690"/>
      <c r="AU49781" s="690"/>
    </row>
    <row r="49782" spans="46:47">
      <c r="AT49782" s="690"/>
      <c r="AU49782" s="690"/>
    </row>
    <row r="49783" spans="46:47">
      <c r="AT49783" s="690"/>
      <c r="AU49783" s="690"/>
    </row>
    <row r="49784" spans="46:47">
      <c r="AT49784" s="690"/>
      <c r="AU49784" s="690"/>
    </row>
    <row r="49785" spans="46:47">
      <c r="AT49785" s="690"/>
      <c r="AU49785" s="690"/>
    </row>
    <row r="49786" spans="46:47">
      <c r="AT49786" s="690"/>
      <c r="AU49786" s="690"/>
    </row>
    <row r="49787" spans="46:47">
      <c r="AT49787" s="690"/>
      <c r="AU49787" s="690"/>
    </row>
    <row r="49788" spans="46:47">
      <c r="AT49788" s="690"/>
      <c r="AU49788" s="690"/>
    </row>
    <row r="49789" spans="46:47">
      <c r="AT49789" s="690"/>
      <c r="AU49789" s="690"/>
    </row>
    <row r="49790" spans="46:47">
      <c r="AT49790" s="690"/>
      <c r="AU49790" s="690"/>
    </row>
    <row r="49791" spans="46:47">
      <c r="AT49791" s="690"/>
      <c r="AU49791" s="690"/>
    </row>
    <row r="49792" spans="46:47">
      <c r="AT49792" s="690"/>
      <c r="AU49792" s="690"/>
    </row>
    <row r="49793" spans="46:47">
      <c r="AT49793" s="690"/>
      <c r="AU49793" s="690"/>
    </row>
    <row r="49794" spans="46:47">
      <c r="AT49794" s="690"/>
      <c r="AU49794" s="690"/>
    </row>
    <row r="49795" spans="46:47">
      <c r="AT49795" s="690"/>
      <c r="AU49795" s="690"/>
    </row>
    <row r="49796" spans="46:47">
      <c r="AT49796" s="690"/>
      <c r="AU49796" s="690"/>
    </row>
    <row r="49797" spans="46:47">
      <c r="AT49797" s="690"/>
      <c r="AU49797" s="690"/>
    </row>
    <row r="49798" spans="46:47">
      <c r="AT49798" s="690"/>
      <c r="AU49798" s="690"/>
    </row>
    <row r="49799" spans="46:47">
      <c r="AT49799" s="690"/>
      <c r="AU49799" s="690"/>
    </row>
    <row r="49800" spans="46:47">
      <c r="AT49800" s="690"/>
      <c r="AU49800" s="690"/>
    </row>
    <row r="49801" spans="46:47">
      <c r="AT49801" s="690"/>
      <c r="AU49801" s="690"/>
    </row>
    <row r="49802" spans="46:47">
      <c r="AT49802" s="690"/>
      <c r="AU49802" s="690"/>
    </row>
    <row r="49803" spans="46:47">
      <c r="AT49803" s="690"/>
      <c r="AU49803" s="690"/>
    </row>
    <row r="49804" spans="46:47">
      <c r="AT49804" s="690"/>
      <c r="AU49804" s="690"/>
    </row>
    <row r="49805" spans="46:47">
      <c r="AT49805" s="690"/>
      <c r="AU49805" s="690"/>
    </row>
    <row r="49806" spans="46:47">
      <c r="AT49806" s="690"/>
      <c r="AU49806" s="690"/>
    </row>
    <row r="49807" spans="46:47">
      <c r="AT49807" s="690"/>
      <c r="AU49807" s="690"/>
    </row>
    <row r="49808" spans="46:47">
      <c r="AT49808" s="690"/>
      <c r="AU49808" s="690"/>
    </row>
    <row r="49809" spans="46:47">
      <c r="AT49809" s="690"/>
      <c r="AU49809" s="690"/>
    </row>
    <row r="49810" spans="46:47">
      <c r="AT49810" s="690"/>
      <c r="AU49810" s="690"/>
    </row>
    <row r="49811" spans="46:47">
      <c r="AT49811" s="690"/>
      <c r="AU49811" s="690"/>
    </row>
    <row r="49812" spans="46:47">
      <c r="AT49812" s="690"/>
      <c r="AU49812" s="690"/>
    </row>
    <row r="49813" spans="46:47">
      <c r="AT49813" s="690"/>
      <c r="AU49813" s="690"/>
    </row>
    <row r="49814" spans="46:47">
      <c r="AT49814" s="690"/>
      <c r="AU49814" s="690"/>
    </row>
    <row r="49815" spans="46:47">
      <c r="AT49815" s="690"/>
      <c r="AU49815" s="690"/>
    </row>
    <row r="49816" spans="46:47">
      <c r="AT49816" s="690"/>
      <c r="AU49816" s="690"/>
    </row>
    <row r="49817" spans="46:47">
      <c r="AT49817" s="690"/>
      <c r="AU49817" s="690"/>
    </row>
    <row r="49818" spans="46:47">
      <c r="AT49818" s="690"/>
      <c r="AU49818" s="690"/>
    </row>
    <row r="49819" spans="46:47">
      <c r="AT49819" s="690"/>
      <c r="AU49819" s="690"/>
    </row>
    <row r="49820" spans="46:47">
      <c r="AT49820" s="690"/>
      <c r="AU49820" s="690"/>
    </row>
    <row r="49821" spans="46:47">
      <c r="AT49821" s="690"/>
      <c r="AU49821" s="690"/>
    </row>
    <row r="49822" spans="46:47">
      <c r="AT49822" s="690"/>
      <c r="AU49822" s="690"/>
    </row>
    <row r="49823" spans="46:47">
      <c r="AT49823" s="690"/>
      <c r="AU49823" s="690"/>
    </row>
    <row r="49824" spans="46:47">
      <c r="AT49824" s="690"/>
      <c r="AU49824" s="690"/>
    </row>
    <row r="49825" spans="46:47">
      <c r="AT49825" s="690"/>
      <c r="AU49825" s="690"/>
    </row>
    <row r="49826" spans="46:47">
      <c r="AT49826" s="690"/>
      <c r="AU49826" s="690"/>
    </row>
    <row r="49827" spans="46:47">
      <c r="AT49827" s="690"/>
      <c r="AU49827" s="690"/>
    </row>
    <row r="49828" spans="46:47">
      <c r="AT49828" s="690"/>
      <c r="AU49828" s="690"/>
    </row>
    <row r="49829" spans="46:47">
      <c r="AT49829" s="690"/>
      <c r="AU49829" s="690"/>
    </row>
    <row r="49830" spans="46:47">
      <c r="AT49830" s="690"/>
      <c r="AU49830" s="690"/>
    </row>
    <row r="49831" spans="46:47">
      <c r="AT49831" s="690"/>
      <c r="AU49831" s="690"/>
    </row>
    <row r="49832" spans="46:47">
      <c r="AT49832" s="690"/>
      <c r="AU49832" s="690"/>
    </row>
    <row r="49833" spans="46:47">
      <c r="AT49833" s="690"/>
      <c r="AU49833" s="690"/>
    </row>
    <row r="49834" spans="46:47">
      <c r="AT49834" s="690"/>
      <c r="AU49834" s="690"/>
    </row>
    <row r="49835" spans="46:47">
      <c r="AT49835" s="690"/>
      <c r="AU49835" s="690"/>
    </row>
    <row r="49836" spans="46:47">
      <c r="AT49836" s="690"/>
      <c r="AU49836" s="690"/>
    </row>
    <row r="49837" spans="46:47">
      <c r="AT49837" s="690"/>
      <c r="AU49837" s="690"/>
    </row>
    <row r="49838" spans="46:47">
      <c r="AT49838" s="690"/>
      <c r="AU49838" s="690"/>
    </row>
    <row r="49839" spans="46:47">
      <c r="AT49839" s="690"/>
      <c r="AU49839" s="690"/>
    </row>
    <row r="49840" spans="46:47">
      <c r="AT49840" s="690"/>
      <c r="AU49840" s="690"/>
    </row>
    <row r="49841" spans="46:47">
      <c r="AT49841" s="690"/>
      <c r="AU49841" s="690"/>
    </row>
    <row r="49842" spans="46:47">
      <c r="AT49842" s="690"/>
      <c r="AU49842" s="690"/>
    </row>
    <row r="49843" spans="46:47">
      <c r="AT49843" s="690"/>
      <c r="AU49843" s="690"/>
    </row>
    <row r="49844" spans="46:47">
      <c r="AT49844" s="690"/>
      <c r="AU49844" s="690"/>
    </row>
    <row r="49845" spans="46:47">
      <c r="AT49845" s="690"/>
      <c r="AU49845" s="690"/>
    </row>
    <row r="49846" spans="46:47">
      <c r="AT49846" s="690"/>
      <c r="AU49846" s="690"/>
    </row>
    <row r="49847" spans="46:47">
      <c r="AT49847" s="690"/>
      <c r="AU49847" s="690"/>
    </row>
    <row r="49848" spans="46:47">
      <c r="AT49848" s="690"/>
      <c r="AU49848" s="690"/>
    </row>
    <row r="49849" spans="46:47">
      <c r="AT49849" s="690"/>
      <c r="AU49849" s="690"/>
    </row>
    <row r="49850" spans="46:47">
      <c r="AT49850" s="690"/>
      <c r="AU49850" s="690"/>
    </row>
    <row r="49851" spans="46:47">
      <c r="AT49851" s="690"/>
      <c r="AU49851" s="690"/>
    </row>
    <row r="49852" spans="46:47">
      <c r="AT49852" s="690"/>
      <c r="AU49852" s="690"/>
    </row>
    <row r="49853" spans="46:47">
      <c r="AT49853" s="690"/>
      <c r="AU49853" s="690"/>
    </row>
    <row r="49854" spans="46:47">
      <c r="AT49854" s="690"/>
      <c r="AU49854" s="690"/>
    </row>
    <row r="49855" spans="46:47">
      <c r="AT49855" s="690"/>
      <c r="AU49855" s="690"/>
    </row>
    <row r="49856" spans="46:47">
      <c r="AT49856" s="690"/>
      <c r="AU49856" s="690"/>
    </row>
    <row r="49857" spans="46:47">
      <c r="AT49857" s="690"/>
      <c r="AU49857" s="690"/>
    </row>
    <row r="49858" spans="46:47">
      <c r="AT49858" s="690"/>
      <c r="AU49858" s="690"/>
    </row>
    <row r="49859" spans="46:47">
      <c r="AT49859" s="690"/>
      <c r="AU49859" s="690"/>
    </row>
    <row r="49860" spans="46:47">
      <c r="AT49860" s="690"/>
      <c r="AU49860" s="690"/>
    </row>
    <row r="49861" spans="46:47">
      <c r="AT49861" s="690"/>
      <c r="AU49861" s="690"/>
    </row>
    <row r="49862" spans="46:47">
      <c r="AT49862" s="690"/>
      <c r="AU49862" s="690"/>
    </row>
    <row r="49863" spans="46:47">
      <c r="AT49863" s="690"/>
      <c r="AU49863" s="690"/>
    </row>
    <row r="49864" spans="46:47">
      <c r="AT49864" s="690"/>
      <c r="AU49864" s="690"/>
    </row>
    <row r="49865" spans="46:47">
      <c r="AT49865" s="690"/>
      <c r="AU49865" s="690"/>
    </row>
    <row r="49866" spans="46:47">
      <c r="AT49866" s="690"/>
      <c r="AU49866" s="690"/>
    </row>
    <row r="49867" spans="46:47">
      <c r="AT49867" s="690"/>
      <c r="AU49867" s="690"/>
    </row>
    <row r="49868" spans="46:47">
      <c r="AT49868" s="690"/>
      <c r="AU49868" s="690"/>
    </row>
    <row r="49869" spans="46:47">
      <c r="AT49869" s="690"/>
      <c r="AU49869" s="690"/>
    </row>
    <row r="49870" spans="46:47">
      <c r="AT49870" s="690"/>
      <c r="AU49870" s="690"/>
    </row>
    <row r="49871" spans="46:47">
      <c r="AT49871" s="690"/>
      <c r="AU49871" s="690"/>
    </row>
    <row r="49872" spans="46:47">
      <c r="AT49872" s="690"/>
      <c r="AU49872" s="690"/>
    </row>
    <row r="49873" spans="46:47">
      <c r="AT49873" s="690"/>
      <c r="AU49873" s="690"/>
    </row>
    <row r="49874" spans="46:47">
      <c r="AT49874" s="690"/>
      <c r="AU49874" s="690"/>
    </row>
    <row r="49875" spans="46:47">
      <c r="AT49875" s="690"/>
      <c r="AU49875" s="690"/>
    </row>
    <row r="49876" spans="46:47">
      <c r="AT49876" s="690"/>
      <c r="AU49876" s="690"/>
    </row>
    <row r="49877" spans="46:47">
      <c r="AT49877" s="690"/>
      <c r="AU49877" s="690"/>
    </row>
    <row r="49878" spans="46:47">
      <c r="AT49878" s="690"/>
      <c r="AU49878" s="690"/>
    </row>
    <row r="49879" spans="46:47">
      <c r="AT49879" s="690"/>
      <c r="AU49879" s="690"/>
    </row>
    <row r="49880" spans="46:47">
      <c r="AT49880" s="690"/>
      <c r="AU49880" s="690"/>
    </row>
    <row r="49881" spans="46:47">
      <c r="AT49881" s="690"/>
      <c r="AU49881" s="690"/>
    </row>
    <row r="49882" spans="46:47">
      <c r="AT49882" s="690"/>
      <c r="AU49882" s="690"/>
    </row>
    <row r="49883" spans="46:47">
      <c r="AT49883" s="690"/>
      <c r="AU49883" s="690"/>
    </row>
    <row r="49884" spans="46:47">
      <c r="AT49884" s="690"/>
      <c r="AU49884" s="690"/>
    </row>
    <row r="49885" spans="46:47">
      <c r="AT49885" s="690"/>
      <c r="AU49885" s="690"/>
    </row>
    <row r="49886" spans="46:47">
      <c r="AT49886" s="690"/>
      <c r="AU49886" s="690"/>
    </row>
    <row r="49887" spans="46:47">
      <c r="AT49887" s="690"/>
      <c r="AU49887" s="690"/>
    </row>
    <row r="49888" spans="46:47">
      <c r="AT49888" s="690"/>
      <c r="AU49888" s="690"/>
    </row>
    <row r="49889" spans="46:47">
      <c r="AT49889" s="690"/>
      <c r="AU49889" s="690"/>
    </row>
    <row r="49890" spans="46:47">
      <c r="AT49890" s="690"/>
      <c r="AU49890" s="690"/>
    </row>
    <row r="49891" spans="46:47">
      <c r="AT49891" s="690"/>
      <c r="AU49891" s="690"/>
    </row>
    <row r="49892" spans="46:47">
      <c r="AT49892" s="690"/>
      <c r="AU49892" s="690"/>
    </row>
    <row r="49893" spans="46:47">
      <c r="AT49893" s="690"/>
      <c r="AU49893" s="690"/>
    </row>
    <row r="49894" spans="46:47">
      <c r="AT49894" s="690"/>
      <c r="AU49894" s="690"/>
    </row>
    <row r="49895" spans="46:47">
      <c r="AT49895" s="690"/>
      <c r="AU49895" s="690"/>
    </row>
    <row r="49896" spans="46:47">
      <c r="AT49896" s="690"/>
      <c r="AU49896" s="690"/>
    </row>
    <row r="49897" spans="46:47">
      <c r="AT49897" s="690"/>
      <c r="AU49897" s="690"/>
    </row>
    <row r="49898" spans="46:47">
      <c r="AT49898" s="690"/>
      <c r="AU49898" s="690"/>
    </row>
    <row r="49899" spans="46:47">
      <c r="AT49899" s="690"/>
      <c r="AU49899" s="690"/>
    </row>
    <row r="49900" spans="46:47">
      <c r="AT49900" s="690"/>
      <c r="AU49900" s="690"/>
    </row>
    <row r="49901" spans="46:47">
      <c r="AT49901" s="690"/>
      <c r="AU49901" s="690"/>
    </row>
    <row r="49902" spans="46:47">
      <c r="AT49902" s="690"/>
      <c r="AU49902" s="690"/>
    </row>
    <row r="49903" spans="46:47">
      <c r="AT49903" s="690"/>
      <c r="AU49903" s="690"/>
    </row>
    <row r="49904" spans="46:47">
      <c r="AT49904" s="690"/>
      <c r="AU49904" s="690"/>
    </row>
    <row r="49905" spans="46:47">
      <c r="AT49905" s="690"/>
      <c r="AU49905" s="690"/>
    </row>
    <row r="49906" spans="46:47">
      <c r="AT49906" s="690"/>
      <c r="AU49906" s="690"/>
    </row>
    <row r="49907" spans="46:47">
      <c r="AT49907" s="690"/>
      <c r="AU49907" s="690"/>
    </row>
    <row r="49908" spans="46:47">
      <c r="AT49908" s="690"/>
      <c r="AU49908" s="690"/>
    </row>
    <row r="49909" spans="46:47">
      <c r="AT49909" s="690"/>
      <c r="AU49909" s="690"/>
    </row>
    <row r="49910" spans="46:47">
      <c r="AT49910" s="690"/>
      <c r="AU49910" s="690"/>
    </row>
    <row r="49911" spans="46:47">
      <c r="AT49911" s="690"/>
      <c r="AU49911" s="690"/>
    </row>
    <row r="49912" spans="46:47">
      <c r="AT49912" s="690"/>
      <c r="AU49912" s="690"/>
    </row>
    <row r="49913" spans="46:47">
      <c r="AT49913" s="690"/>
      <c r="AU49913" s="690"/>
    </row>
    <row r="49914" spans="46:47">
      <c r="AT49914" s="690"/>
      <c r="AU49914" s="690"/>
    </row>
    <row r="49915" spans="46:47">
      <c r="AT49915" s="690"/>
      <c r="AU49915" s="690"/>
    </row>
    <row r="49916" spans="46:47">
      <c r="AT49916" s="690"/>
      <c r="AU49916" s="690"/>
    </row>
    <row r="49917" spans="46:47">
      <c r="AT49917" s="690"/>
      <c r="AU49917" s="690"/>
    </row>
    <row r="49918" spans="46:47">
      <c r="AT49918" s="690"/>
      <c r="AU49918" s="690"/>
    </row>
    <row r="49919" spans="46:47">
      <c r="AT49919" s="690"/>
      <c r="AU49919" s="690"/>
    </row>
    <row r="49920" spans="46:47">
      <c r="AT49920" s="690"/>
      <c r="AU49920" s="690"/>
    </row>
    <row r="49921" spans="46:47">
      <c r="AT49921" s="690"/>
      <c r="AU49921" s="690"/>
    </row>
    <row r="49922" spans="46:47">
      <c r="AT49922" s="690"/>
      <c r="AU49922" s="690"/>
    </row>
    <row r="49923" spans="46:47">
      <c r="AT49923" s="690"/>
      <c r="AU49923" s="690"/>
    </row>
    <row r="49924" spans="46:47">
      <c r="AT49924" s="690"/>
      <c r="AU49924" s="690"/>
    </row>
    <row r="49925" spans="46:47">
      <c r="AT49925" s="690"/>
      <c r="AU49925" s="690"/>
    </row>
    <row r="49926" spans="46:47">
      <c r="AT49926" s="690"/>
      <c r="AU49926" s="690"/>
    </row>
    <row r="49927" spans="46:47">
      <c r="AT49927" s="690"/>
      <c r="AU49927" s="690"/>
    </row>
    <row r="49928" spans="46:47">
      <c r="AT49928" s="690"/>
      <c r="AU49928" s="690"/>
    </row>
    <row r="49929" spans="46:47">
      <c r="AT49929" s="690"/>
      <c r="AU49929" s="690"/>
    </row>
    <row r="49930" spans="46:47">
      <c r="AT49930" s="690"/>
      <c r="AU49930" s="690"/>
    </row>
    <row r="49931" spans="46:47">
      <c r="AT49931" s="690"/>
      <c r="AU49931" s="690"/>
    </row>
    <row r="49932" spans="46:47">
      <c r="AT49932" s="690"/>
      <c r="AU49932" s="690"/>
    </row>
    <row r="49933" spans="46:47">
      <c r="AT49933" s="690"/>
      <c r="AU49933" s="690"/>
    </row>
    <row r="49934" spans="46:47">
      <c r="AT49934" s="690"/>
      <c r="AU49934" s="690"/>
    </row>
    <row r="49935" spans="46:47">
      <c r="AT49935" s="690"/>
      <c r="AU49935" s="690"/>
    </row>
    <row r="49936" spans="46:47">
      <c r="AT49936" s="690"/>
      <c r="AU49936" s="690"/>
    </row>
    <row r="49937" spans="46:47">
      <c r="AT49937" s="690"/>
      <c r="AU49937" s="690"/>
    </row>
    <row r="49938" spans="46:47">
      <c r="AT49938" s="690"/>
      <c r="AU49938" s="690"/>
    </row>
    <row r="49939" spans="46:47">
      <c r="AT49939" s="690"/>
      <c r="AU49939" s="690"/>
    </row>
    <row r="49940" spans="46:47">
      <c r="AT49940" s="690"/>
      <c r="AU49940" s="690"/>
    </row>
    <row r="49941" spans="46:47">
      <c r="AT49941" s="690"/>
      <c r="AU49941" s="690"/>
    </row>
    <row r="49942" spans="46:47">
      <c r="AT49942" s="690"/>
      <c r="AU49942" s="690"/>
    </row>
    <row r="49943" spans="46:47">
      <c r="AT49943" s="690"/>
      <c r="AU49943" s="690"/>
    </row>
    <row r="49944" spans="46:47">
      <c r="AT49944" s="690"/>
      <c r="AU49944" s="690"/>
    </row>
    <row r="49945" spans="46:47">
      <c r="AT49945" s="690"/>
      <c r="AU49945" s="690"/>
    </row>
    <row r="49946" spans="46:47">
      <c r="AT49946" s="690"/>
      <c r="AU49946" s="690"/>
    </row>
    <row r="49947" spans="46:47">
      <c r="AT49947" s="690"/>
      <c r="AU49947" s="690"/>
    </row>
    <row r="49948" spans="46:47">
      <c r="AT49948" s="690"/>
      <c r="AU49948" s="690"/>
    </row>
    <row r="49949" spans="46:47">
      <c r="AT49949" s="690"/>
      <c r="AU49949" s="690"/>
    </row>
    <row r="49950" spans="46:47">
      <c r="AT49950" s="690"/>
      <c r="AU49950" s="690"/>
    </row>
    <row r="49951" spans="46:47">
      <c r="AT49951" s="690"/>
      <c r="AU49951" s="690"/>
    </row>
    <row r="49952" spans="46:47">
      <c r="AT49952" s="690"/>
      <c r="AU49952" s="690"/>
    </row>
    <row r="49953" spans="46:47">
      <c r="AT49953" s="690"/>
      <c r="AU49953" s="690"/>
    </row>
    <row r="49954" spans="46:47">
      <c r="AT49954" s="690"/>
      <c r="AU49954" s="690"/>
    </row>
    <row r="49955" spans="46:47">
      <c r="AT49955" s="690"/>
      <c r="AU49955" s="690"/>
    </row>
    <row r="49956" spans="46:47">
      <c r="AT49956" s="690"/>
      <c r="AU49956" s="690"/>
    </row>
    <row r="49957" spans="46:47">
      <c r="AT49957" s="690"/>
      <c r="AU49957" s="690"/>
    </row>
    <row r="49958" spans="46:47">
      <c r="AT49958" s="690"/>
      <c r="AU49958" s="690"/>
    </row>
    <row r="49959" spans="46:47">
      <c r="AT49959" s="690"/>
      <c r="AU49959" s="690"/>
    </row>
    <row r="49960" spans="46:47">
      <c r="AT49960" s="690"/>
      <c r="AU49960" s="690"/>
    </row>
    <row r="49961" spans="46:47">
      <c r="AT49961" s="690"/>
      <c r="AU49961" s="690"/>
    </row>
    <row r="49962" spans="46:47">
      <c r="AT49962" s="690"/>
      <c r="AU49962" s="690"/>
    </row>
    <row r="49963" spans="46:47">
      <c r="AT49963" s="690"/>
      <c r="AU49963" s="690"/>
    </row>
    <row r="49964" spans="46:47">
      <c r="AT49964" s="690"/>
      <c r="AU49964" s="690"/>
    </row>
    <row r="49965" spans="46:47">
      <c r="AT49965" s="690"/>
      <c r="AU49965" s="690"/>
    </row>
    <row r="49966" spans="46:47">
      <c r="AT49966" s="690"/>
      <c r="AU49966" s="690"/>
    </row>
    <row r="49967" spans="46:47">
      <c r="AT49967" s="690"/>
      <c r="AU49967" s="690"/>
    </row>
    <row r="49968" spans="46:47">
      <c r="AT49968" s="690"/>
      <c r="AU49968" s="690"/>
    </row>
    <row r="49969" spans="46:47">
      <c r="AT49969" s="690"/>
      <c r="AU49969" s="690"/>
    </row>
    <row r="49970" spans="46:47">
      <c r="AT49970" s="690"/>
      <c r="AU49970" s="690"/>
    </row>
    <row r="49971" spans="46:47">
      <c r="AT49971" s="690"/>
      <c r="AU49971" s="690"/>
    </row>
    <row r="49972" spans="46:47">
      <c r="AT49972" s="690"/>
      <c r="AU49972" s="690"/>
    </row>
    <row r="49973" spans="46:47">
      <c r="AT49973" s="690"/>
      <c r="AU49973" s="690"/>
    </row>
    <row r="49974" spans="46:47">
      <c r="AT49974" s="690"/>
      <c r="AU49974" s="690"/>
    </row>
    <row r="49975" spans="46:47">
      <c r="AT49975" s="690"/>
      <c r="AU49975" s="690"/>
    </row>
    <row r="49976" spans="46:47">
      <c r="AT49976" s="690"/>
      <c r="AU49976" s="690"/>
    </row>
    <row r="49977" spans="46:47">
      <c r="AT49977" s="690"/>
      <c r="AU49977" s="690"/>
    </row>
    <row r="49978" spans="46:47">
      <c r="AT49978" s="690"/>
      <c r="AU49978" s="690"/>
    </row>
    <row r="49979" spans="46:47">
      <c r="AT49979" s="690"/>
      <c r="AU49979" s="690"/>
    </row>
    <row r="49980" spans="46:47">
      <c r="AT49980" s="690"/>
      <c r="AU49980" s="690"/>
    </row>
    <row r="49981" spans="46:47">
      <c r="AT49981" s="690"/>
      <c r="AU49981" s="690"/>
    </row>
    <row r="49982" spans="46:47">
      <c r="AT49982" s="690"/>
      <c r="AU49982" s="690"/>
    </row>
    <row r="49983" spans="46:47">
      <c r="AT49983" s="690"/>
      <c r="AU49983" s="690"/>
    </row>
    <row r="49984" spans="46:47">
      <c r="AT49984" s="690"/>
      <c r="AU49984" s="690"/>
    </row>
    <row r="49985" spans="46:47">
      <c r="AT49985" s="690"/>
      <c r="AU49985" s="690"/>
    </row>
    <row r="49986" spans="46:47">
      <c r="AT49986" s="690"/>
      <c r="AU49986" s="690"/>
    </row>
    <row r="49987" spans="46:47">
      <c r="AT49987" s="690"/>
      <c r="AU49987" s="690"/>
    </row>
    <row r="49988" spans="46:47">
      <c r="AT49988" s="690"/>
      <c r="AU49988" s="690"/>
    </row>
    <row r="49989" spans="46:47">
      <c r="AT49989" s="690"/>
      <c r="AU49989" s="690"/>
    </row>
    <row r="49990" spans="46:47">
      <c r="AT49990" s="690"/>
      <c r="AU49990" s="690"/>
    </row>
    <row r="49991" spans="46:47">
      <c r="AT49991" s="690"/>
      <c r="AU49991" s="690"/>
    </row>
    <row r="49992" spans="46:47">
      <c r="AT49992" s="690"/>
      <c r="AU49992" s="690"/>
    </row>
    <row r="49993" spans="46:47">
      <c r="AT49993" s="690"/>
      <c r="AU49993" s="690"/>
    </row>
    <row r="49994" spans="46:47">
      <c r="AT49994" s="690"/>
      <c r="AU49994" s="690"/>
    </row>
    <row r="49995" spans="46:47">
      <c r="AT49995" s="690"/>
      <c r="AU49995" s="690"/>
    </row>
    <row r="49996" spans="46:47">
      <c r="AT49996" s="690"/>
      <c r="AU49996" s="690"/>
    </row>
    <row r="49997" spans="46:47">
      <c r="AT49997" s="690"/>
      <c r="AU49997" s="690"/>
    </row>
    <row r="49998" spans="46:47">
      <c r="AT49998" s="690"/>
      <c r="AU49998" s="690"/>
    </row>
    <row r="49999" spans="46:47">
      <c r="AT49999" s="690"/>
      <c r="AU49999" s="690"/>
    </row>
    <row r="50000" spans="46:47">
      <c r="AT50000" s="690"/>
      <c r="AU50000" s="690"/>
    </row>
    <row r="50001" spans="46:47">
      <c r="AT50001" s="690"/>
      <c r="AU50001" s="690"/>
    </row>
    <row r="50002" spans="46:47">
      <c r="AT50002" s="690"/>
      <c r="AU50002" s="690"/>
    </row>
    <row r="50003" spans="46:47">
      <c r="AT50003" s="690"/>
      <c r="AU50003" s="690"/>
    </row>
    <row r="50004" spans="46:47">
      <c r="AT50004" s="690"/>
      <c r="AU50004" s="690"/>
    </row>
    <row r="50005" spans="46:47">
      <c r="AT50005" s="690"/>
      <c r="AU50005" s="690"/>
    </row>
    <row r="50006" spans="46:47">
      <c r="AT50006" s="690"/>
      <c r="AU50006" s="690"/>
    </row>
    <row r="50007" spans="46:47">
      <c r="AT50007" s="690"/>
      <c r="AU50007" s="690"/>
    </row>
    <row r="50008" spans="46:47">
      <c r="AT50008" s="690"/>
      <c r="AU50008" s="690"/>
    </row>
    <row r="50009" spans="46:47">
      <c r="AT50009" s="690"/>
      <c r="AU50009" s="690"/>
    </row>
    <row r="50010" spans="46:47">
      <c r="AT50010" s="690"/>
      <c r="AU50010" s="690"/>
    </row>
    <row r="50011" spans="46:47">
      <c r="AT50011" s="690"/>
      <c r="AU50011" s="690"/>
    </row>
    <row r="50012" spans="46:47">
      <c r="AT50012" s="690"/>
      <c r="AU50012" s="690"/>
    </row>
    <row r="50013" spans="46:47">
      <c r="AT50013" s="690"/>
      <c r="AU50013" s="690"/>
    </row>
    <row r="50014" spans="46:47">
      <c r="AT50014" s="690"/>
      <c r="AU50014" s="690"/>
    </row>
    <row r="50015" spans="46:47">
      <c r="AT50015" s="690"/>
      <c r="AU50015" s="690"/>
    </row>
    <row r="50016" spans="46:47">
      <c r="AT50016" s="690"/>
      <c r="AU50016" s="690"/>
    </row>
    <row r="50017" spans="46:47">
      <c r="AT50017" s="690"/>
      <c r="AU50017" s="690"/>
    </row>
    <row r="50018" spans="46:47">
      <c r="AT50018" s="690"/>
      <c r="AU50018" s="690"/>
    </row>
    <row r="50019" spans="46:47">
      <c r="AT50019" s="690"/>
      <c r="AU50019" s="690"/>
    </row>
    <row r="50020" spans="46:47">
      <c r="AT50020" s="690"/>
      <c r="AU50020" s="690"/>
    </row>
    <row r="50021" spans="46:47">
      <c r="AT50021" s="690"/>
      <c r="AU50021" s="690"/>
    </row>
    <row r="50022" spans="46:47">
      <c r="AT50022" s="690"/>
      <c r="AU50022" s="690"/>
    </row>
    <row r="50023" spans="46:47">
      <c r="AT50023" s="690"/>
      <c r="AU50023" s="690"/>
    </row>
    <row r="50024" spans="46:47">
      <c r="AT50024" s="690"/>
      <c r="AU50024" s="690"/>
    </row>
    <row r="50025" spans="46:47">
      <c r="AT50025" s="690"/>
      <c r="AU50025" s="690"/>
    </row>
    <row r="50026" spans="46:47">
      <c r="AT50026" s="690"/>
      <c r="AU50026" s="690"/>
    </row>
    <row r="50027" spans="46:47">
      <c r="AT50027" s="690"/>
      <c r="AU50027" s="690"/>
    </row>
    <row r="50028" spans="46:47">
      <c r="AT50028" s="690"/>
      <c r="AU50028" s="690"/>
    </row>
    <row r="50029" spans="46:47">
      <c r="AT50029" s="690"/>
      <c r="AU50029" s="690"/>
    </row>
    <row r="50030" spans="46:47">
      <c r="AT50030" s="690"/>
      <c r="AU50030" s="690"/>
    </row>
    <row r="50031" spans="46:47">
      <c r="AT50031" s="690"/>
      <c r="AU50031" s="690"/>
    </row>
    <row r="50032" spans="46:47">
      <c r="AT50032" s="690"/>
      <c r="AU50032" s="690"/>
    </row>
    <row r="50033" spans="46:47">
      <c r="AT50033" s="690"/>
      <c r="AU50033" s="690"/>
    </row>
    <row r="50034" spans="46:47">
      <c r="AT50034" s="690"/>
      <c r="AU50034" s="690"/>
    </row>
    <row r="50035" spans="46:47">
      <c r="AT50035" s="690"/>
      <c r="AU50035" s="690"/>
    </row>
    <row r="50036" spans="46:47">
      <c r="AT50036" s="690"/>
      <c r="AU50036" s="690"/>
    </row>
    <row r="50037" spans="46:47">
      <c r="AT50037" s="690"/>
      <c r="AU50037" s="690"/>
    </row>
    <row r="50038" spans="46:47">
      <c r="AT50038" s="690"/>
      <c r="AU50038" s="690"/>
    </row>
    <row r="50039" spans="46:47">
      <c r="AT50039" s="690"/>
      <c r="AU50039" s="690"/>
    </row>
    <row r="50040" spans="46:47">
      <c r="AT50040" s="690"/>
      <c r="AU50040" s="690"/>
    </row>
    <row r="50041" spans="46:47">
      <c r="AT50041" s="690"/>
      <c r="AU50041" s="690"/>
    </row>
    <row r="50042" spans="46:47">
      <c r="AT50042" s="690"/>
      <c r="AU50042" s="690"/>
    </row>
    <row r="50043" spans="46:47">
      <c r="AT50043" s="690"/>
      <c r="AU50043" s="690"/>
    </row>
    <row r="50044" spans="46:47">
      <c r="AT50044" s="690"/>
      <c r="AU50044" s="690"/>
    </row>
    <row r="50045" spans="46:47">
      <c r="AT50045" s="690"/>
      <c r="AU50045" s="690"/>
    </row>
    <row r="50046" spans="46:47">
      <c r="AT50046" s="690"/>
      <c r="AU50046" s="690"/>
    </row>
    <row r="50047" spans="46:47">
      <c r="AT50047" s="690"/>
      <c r="AU50047" s="690"/>
    </row>
    <row r="50048" spans="46:47">
      <c r="AT50048" s="690"/>
      <c r="AU50048" s="690"/>
    </row>
    <row r="50049" spans="46:47">
      <c r="AT50049" s="690"/>
      <c r="AU50049" s="690"/>
    </row>
    <row r="50050" spans="46:47">
      <c r="AT50050" s="690"/>
      <c r="AU50050" s="690"/>
    </row>
    <row r="50051" spans="46:47">
      <c r="AT50051" s="690"/>
      <c r="AU50051" s="690"/>
    </row>
    <row r="50052" spans="46:47">
      <c r="AT50052" s="690"/>
      <c r="AU50052" s="690"/>
    </row>
    <row r="50053" spans="46:47">
      <c r="AT50053" s="690"/>
      <c r="AU50053" s="690"/>
    </row>
    <row r="50054" spans="46:47">
      <c r="AT50054" s="690"/>
      <c r="AU50054" s="690"/>
    </row>
    <row r="50055" spans="46:47">
      <c r="AT50055" s="690"/>
      <c r="AU50055" s="690"/>
    </row>
    <row r="50056" spans="46:47">
      <c r="AT50056" s="690"/>
      <c r="AU50056" s="690"/>
    </row>
    <row r="50057" spans="46:47">
      <c r="AT50057" s="690"/>
      <c r="AU50057" s="690"/>
    </row>
    <row r="50058" spans="46:47">
      <c r="AT50058" s="690"/>
      <c r="AU50058" s="690"/>
    </row>
    <row r="50059" spans="46:47">
      <c r="AT50059" s="690"/>
      <c r="AU50059" s="690"/>
    </row>
    <row r="50060" spans="46:47">
      <c r="AT50060" s="690"/>
      <c r="AU50060" s="690"/>
    </row>
    <row r="50061" spans="46:47">
      <c r="AT50061" s="690"/>
      <c r="AU50061" s="690"/>
    </row>
    <row r="50062" spans="46:47">
      <c r="AT50062" s="690"/>
      <c r="AU50062" s="690"/>
    </row>
    <row r="50063" spans="46:47">
      <c r="AT50063" s="690"/>
      <c r="AU50063" s="690"/>
    </row>
    <row r="50064" spans="46:47">
      <c r="AT50064" s="690"/>
      <c r="AU50064" s="690"/>
    </row>
    <row r="50065" spans="46:47">
      <c r="AT50065" s="690"/>
      <c r="AU50065" s="690"/>
    </row>
    <row r="50066" spans="46:47">
      <c r="AT50066" s="690"/>
      <c r="AU50066" s="690"/>
    </row>
    <row r="50067" spans="46:47">
      <c r="AT50067" s="690"/>
      <c r="AU50067" s="690"/>
    </row>
    <row r="50068" spans="46:47">
      <c r="AT50068" s="690"/>
      <c r="AU50068" s="690"/>
    </row>
    <row r="50069" spans="46:47">
      <c r="AT50069" s="690"/>
      <c r="AU50069" s="690"/>
    </row>
    <row r="50070" spans="46:47">
      <c r="AT50070" s="690"/>
      <c r="AU50070" s="690"/>
    </row>
    <row r="50071" spans="46:47">
      <c r="AT50071" s="690"/>
      <c r="AU50071" s="690"/>
    </row>
    <row r="50072" spans="46:47">
      <c r="AT50072" s="690"/>
      <c r="AU50072" s="690"/>
    </row>
    <row r="50073" spans="46:47">
      <c r="AT50073" s="690"/>
      <c r="AU50073" s="690"/>
    </row>
    <row r="50074" spans="46:47">
      <c r="AT50074" s="690"/>
      <c r="AU50074" s="690"/>
    </row>
    <row r="50075" spans="46:47">
      <c r="AT50075" s="690"/>
      <c r="AU50075" s="690"/>
    </row>
    <row r="50076" spans="46:47">
      <c r="AT50076" s="690"/>
      <c r="AU50076" s="690"/>
    </row>
    <row r="50077" spans="46:47">
      <c r="AT50077" s="690"/>
      <c r="AU50077" s="690"/>
    </row>
    <row r="50078" spans="46:47">
      <c r="AT50078" s="690"/>
      <c r="AU50078" s="690"/>
    </row>
    <row r="50079" spans="46:47">
      <c r="AT50079" s="690"/>
      <c r="AU50079" s="690"/>
    </row>
    <row r="50080" spans="46:47">
      <c r="AT50080" s="690"/>
      <c r="AU50080" s="690"/>
    </row>
    <row r="50081" spans="46:47">
      <c r="AT50081" s="690"/>
      <c r="AU50081" s="690"/>
    </row>
    <row r="50082" spans="46:47">
      <c r="AT50082" s="690"/>
      <c r="AU50082" s="690"/>
    </row>
    <row r="50083" spans="46:47">
      <c r="AT50083" s="690"/>
      <c r="AU50083" s="690"/>
    </row>
    <row r="50084" spans="46:47">
      <c r="AT50084" s="690"/>
      <c r="AU50084" s="690"/>
    </row>
    <row r="50085" spans="46:47">
      <c r="AT50085" s="690"/>
      <c r="AU50085" s="690"/>
    </row>
    <row r="50086" spans="46:47">
      <c r="AT50086" s="690"/>
      <c r="AU50086" s="690"/>
    </row>
    <row r="50087" spans="46:47">
      <c r="AT50087" s="690"/>
      <c r="AU50087" s="690"/>
    </row>
    <row r="50088" spans="46:47">
      <c r="AT50088" s="690"/>
      <c r="AU50088" s="690"/>
    </row>
    <row r="50089" spans="46:47">
      <c r="AT50089" s="690"/>
      <c r="AU50089" s="690"/>
    </row>
    <row r="50090" spans="46:47">
      <c r="AT50090" s="690"/>
      <c r="AU50090" s="690"/>
    </row>
    <row r="50091" spans="46:47">
      <c r="AT50091" s="690"/>
      <c r="AU50091" s="690"/>
    </row>
    <row r="50092" spans="46:47">
      <c r="AT50092" s="690"/>
      <c r="AU50092" s="690"/>
    </row>
    <row r="50093" spans="46:47">
      <c r="AT50093" s="690"/>
      <c r="AU50093" s="690"/>
    </row>
    <row r="50094" spans="46:47">
      <c r="AT50094" s="690"/>
      <c r="AU50094" s="690"/>
    </row>
    <row r="50095" spans="46:47">
      <c r="AT50095" s="690"/>
      <c r="AU50095" s="690"/>
    </row>
    <row r="50096" spans="46:47">
      <c r="AT50096" s="690"/>
      <c r="AU50096" s="690"/>
    </row>
    <row r="50097" spans="46:47">
      <c r="AT50097" s="690"/>
      <c r="AU50097" s="690"/>
    </row>
    <row r="50098" spans="46:47">
      <c r="AT50098" s="690"/>
      <c r="AU50098" s="690"/>
    </row>
    <row r="50099" spans="46:47">
      <c r="AT50099" s="690"/>
      <c r="AU50099" s="690"/>
    </row>
    <row r="50100" spans="46:47">
      <c r="AT50100" s="690"/>
      <c r="AU50100" s="690"/>
    </row>
    <row r="50101" spans="46:47">
      <c r="AT50101" s="690"/>
      <c r="AU50101" s="690"/>
    </row>
    <row r="50102" spans="46:47">
      <c r="AT50102" s="690"/>
      <c r="AU50102" s="690"/>
    </row>
    <row r="50103" spans="46:47">
      <c r="AT50103" s="690"/>
      <c r="AU50103" s="690"/>
    </row>
    <row r="50104" spans="46:47">
      <c r="AT50104" s="690"/>
      <c r="AU50104" s="690"/>
    </row>
    <row r="50105" spans="46:47">
      <c r="AT50105" s="690"/>
      <c r="AU50105" s="690"/>
    </row>
    <row r="50106" spans="46:47">
      <c r="AT50106" s="690"/>
      <c r="AU50106" s="690"/>
    </row>
    <row r="50107" spans="46:47">
      <c r="AT50107" s="690"/>
      <c r="AU50107" s="690"/>
    </row>
    <row r="50108" spans="46:47">
      <c r="AT50108" s="690"/>
      <c r="AU50108" s="690"/>
    </row>
    <row r="50109" spans="46:47">
      <c r="AT50109" s="690"/>
      <c r="AU50109" s="690"/>
    </row>
    <row r="50110" spans="46:47">
      <c r="AT50110" s="690"/>
      <c r="AU50110" s="690"/>
    </row>
    <row r="50111" spans="46:47">
      <c r="AT50111" s="690"/>
      <c r="AU50111" s="690"/>
    </row>
    <row r="50112" spans="46:47">
      <c r="AT50112" s="690"/>
      <c r="AU50112" s="690"/>
    </row>
    <row r="50113" spans="46:47">
      <c r="AT50113" s="690"/>
      <c r="AU50113" s="690"/>
    </row>
    <row r="50114" spans="46:47">
      <c r="AT50114" s="690"/>
      <c r="AU50114" s="690"/>
    </row>
    <row r="50115" spans="46:47">
      <c r="AT50115" s="690"/>
      <c r="AU50115" s="690"/>
    </row>
    <row r="50116" spans="46:47">
      <c r="AT50116" s="690"/>
      <c r="AU50116" s="690"/>
    </row>
    <row r="50117" spans="46:47">
      <c r="AT50117" s="690"/>
      <c r="AU50117" s="690"/>
    </row>
    <row r="50118" spans="46:47">
      <c r="AT50118" s="690"/>
      <c r="AU50118" s="690"/>
    </row>
    <row r="50119" spans="46:47">
      <c r="AT50119" s="690"/>
      <c r="AU50119" s="690"/>
    </row>
    <row r="50120" spans="46:47">
      <c r="AT50120" s="690"/>
      <c r="AU50120" s="690"/>
    </row>
    <row r="50121" spans="46:47">
      <c r="AT50121" s="690"/>
      <c r="AU50121" s="690"/>
    </row>
    <row r="50122" spans="46:47">
      <c r="AT50122" s="690"/>
      <c r="AU50122" s="690"/>
    </row>
    <row r="50123" spans="46:47">
      <c r="AT50123" s="690"/>
      <c r="AU50123" s="690"/>
    </row>
    <row r="50124" spans="46:47">
      <c r="AT50124" s="690"/>
      <c r="AU50124" s="690"/>
    </row>
    <row r="50125" spans="46:47">
      <c r="AT50125" s="690"/>
      <c r="AU50125" s="690"/>
    </row>
    <row r="50126" spans="46:47">
      <c r="AT50126" s="690"/>
      <c r="AU50126" s="690"/>
    </row>
    <row r="50127" spans="46:47">
      <c r="AT50127" s="690"/>
      <c r="AU50127" s="690"/>
    </row>
    <row r="50128" spans="46:47">
      <c r="AT50128" s="690"/>
      <c r="AU50128" s="690"/>
    </row>
    <row r="50129" spans="46:47">
      <c r="AT50129" s="690"/>
      <c r="AU50129" s="690"/>
    </row>
    <row r="50130" spans="46:47">
      <c r="AT50130" s="690"/>
      <c r="AU50130" s="690"/>
    </row>
    <row r="50131" spans="46:47">
      <c r="AT50131" s="690"/>
      <c r="AU50131" s="690"/>
    </row>
    <row r="50132" spans="46:47">
      <c r="AT50132" s="690"/>
      <c r="AU50132" s="690"/>
    </row>
    <row r="50133" spans="46:47">
      <c r="AT50133" s="690"/>
      <c r="AU50133" s="690"/>
    </row>
    <row r="50134" spans="46:47">
      <c r="AT50134" s="690"/>
      <c r="AU50134" s="690"/>
    </row>
    <row r="50135" spans="46:47">
      <c r="AT50135" s="690"/>
      <c r="AU50135" s="690"/>
    </row>
    <row r="50136" spans="46:47">
      <c r="AT50136" s="690"/>
      <c r="AU50136" s="690"/>
    </row>
    <row r="50137" spans="46:47">
      <c r="AT50137" s="690"/>
      <c r="AU50137" s="690"/>
    </row>
    <row r="50138" spans="46:47">
      <c r="AT50138" s="690"/>
      <c r="AU50138" s="690"/>
    </row>
    <row r="50139" spans="46:47">
      <c r="AT50139" s="690"/>
      <c r="AU50139" s="690"/>
    </row>
    <row r="50140" spans="46:47">
      <c r="AT50140" s="690"/>
      <c r="AU50140" s="690"/>
    </row>
    <row r="50141" spans="46:47">
      <c r="AT50141" s="690"/>
      <c r="AU50141" s="690"/>
    </row>
    <row r="50142" spans="46:47">
      <c r="AT50142" s="690"/>
      <c r="AU50142" s="690"/>
    </row>
    <row r="50143" spans="46:47">
      <c r="AT50143" s="690"/>
      <c r="AU50143" s="690"/>
    </row>
    <row r="50144" spans="46:47">
      <c r="AT50144" s="690"/>
      <c r="AU50144" s="690"/>
    </row>
    <row r="50145" spans="46:47">
      <c r="AT50145" s="690"/>
      <c r="AU50145" s="690"/>
    </row>
    <row r="50146" spans="46:47">
      <c r="AT50146" s="690"/>
      <c r="AU50146" s="690"/>
    </row>
    <row r="50147" spans="46:47">
      <c r="AT50147" s="690"/>
      <c r="AU50147" s="690"/>
    </row>
    <row r="50148" spans="46:47">
      <c r="AT50148" s="690"/>
      <c r="AU50148" s="690"/>
    </row>
    <row r="50149" spans="46:47">
      <c r="AT50149" s="690"/>
      <c r="AU50149" s="690"/>
    </row>
    <row r="50150" spans="46:47">
      <c r="AT50150" s="690"/>
      <c r="AU50150" s="690"/>
    </row>
    <row r="50151" spans="46:47">
      <c r="AT50151" s="690"/>
      <c r="AU50151" s="690"/>
    </row>
    <row r="50152" spans="46:47">
      <c r="AT50152" s="690"/>
      <c r="AU50152" s="690"/>
    </row>
    <row r="50153" spans="46:47">
      <c r="AT50153" s="690"/>
      <c r="AU50153" s="690"/>
    </row>
    <row r="50154" spans="46:47">
      <c r="AT50154" s="690"/>
      <c r="AU50154" s="690"/>
    </row>
    <row r="50155" spans="46:47">
      <c r="AT50155" s="690"/>
      <c r="AU50155" s="690"/>
    </row>
    <row r="50156" spans="46:47">
      <c r="AT50156" s="690"/>
      <c r="AU50156" s="690"/>
    </row>
    <row r="50157" spans="46:47">
      <c r="AT50157" s="690"/>
      <c r="AU50157" s="690"/>
    </row>
    <row r="50158" spans="46:47">
      <c r="AT50158" s="690"/>
      <c r="AU50158" s="690"/>
    </row>
    <row r="50159" spans="46:47">
      <c r="AT50159" s="690"/>
      <c r="AU50159" s="690"/>
    </row>
    <row r="50160" spans="46:47">
      <c r="AT50160" s="690"/>
      <c r="AU50160" s="690"/>
    </row>
    <row r="50161" spans="46:47">
      <c r="AT50161" s="690"/>
      <c r="AU50161" s="690"/>
    </row>
    <row r="50162" spans="46:47">
      <c r="AT50162" s="690"/>
      <c r="AU50162" s="690"/>
    </row>
    <row r="50163" spans="46:47">
      <c r="AT50163" s="690"/>
      <c r="AU50163" s="690"/>
    </row>
    <row r="50164" spans="46:47">
      <c r="AT50164" s="690"/>
      <c r="AU50164" s="690"/>
    </row>
    <row r="50165" spans="46:47">
      <c r="AT50165" s="690"/>
      <c r="AU50165" s="690"/>
    </row>
    <row r="50166" spans="46:47">
      <c r="AT50166" s="690"/>
      <c r="AU50166" s="690"/>
    </row>
    <row r="50167" spans="46:47">
      <c r="AT50167" s="690"/>
      <c r="AU50167" s="690"/>
    </row>
    <row r="50168" spans="46:47">
      <c r="AT50168" s="690"/>
      <c r="AU50168" s="690"/>
    </row>
    <row r="50169" spans="46:47">
      <c r="AT50169" s="690"/>
      <c r="AU50169" s="690"/>
    </row>
    <row r="50170" spans="46:47">
      <c r="AT50170" s="690"/>
      <c r="AU50170" s="690"/>
    </row>
    <row r="50171" spans="46:47">
      <c r="AT50171" s="690"/>
      <c r="AU50171" s="690"/>
    </row>
    <row r="50172" spans="46:47">
      <c r="AT50172" s="690"/>
      <c r="AU50172" s="690"/>
    </row>
    <row r="50173" spans="46:47">
      <c r="AT50173" s="690"/>
      <c r="AU50173" s="690"/>
    </row>
    <row r="50174" spans="46:47">
      <c r="AT50174" s="690"/>
      <c r="AU50174" s="690"/>
    </row>
    <row r="50175" spans="46:47">
      <c r="AT50175" s="690"/>
      <c r="AU50175" s="690"/>
    </row>
    <row r="50176" spans="46:47">
      <c r="AT50176" s="690"/>
      <c r="AU50176" s="690"/>
    </row>
    <row r="50177" spans="46:47">
      <c r="AT50177" s="690"/>
      <c r="AU50177" s="690"/>
    </row>
    <row r="50178" spans="46:47">
      <c r="AT50178" s="690"/>
      <c r="AU50178" s="690"/>
    </row>
    <row r="50179" spans="46:47">
      <c r="AT50179" s="690"/>
      <c r="AU50179" s="690"/>
    </row>
    <row r="50180" spans="46:47">
      <c r="AT50180" s="690"/>
      <c r="AU50180" s="690"/>
    </row>
    <row r="50181" spans="46:47">
      <c r="AT50181" s="690"/>
      <c r="AU50181" s="690"/>
    </row>
    <row r="50182" spans="46:47">
      <c r="AT50182" s="690"/>
      <c r="AU50182" s="690"/>
    </row>
    <row r="50183" spans="46:47">
      <c r="AT50183" s="690"/>
      <c r="AU50183" s="690"/>
    </row>
    <row r="50184" spans="46:47">
      <c r="AT50184" s="690"/>
      <c r="AU50184" s="690"/>
    </row>
    <row r="50185" spans="46:47">
      <c r="AT50185" s="690"/>
      <c r="AU50185" s="690"/>
    </row>
    <row r="50186" spans="46:47">
      <c r="AT50186" s="690"/>
      <c r="AU50186" s="690"/>
    </row>
    <row r="50187" spans="46:47">
      <c r="AT50187" s="690"/>
      <c r="AU50187" s="690"/>
    </row>
    <row r="50188" spans="46:47">
      <c r="AT50188" s="690"/>
      <c r="AU50188" s="690"/>
    </row>
    <row r="50189" spans="46:47">
      <c r="AT50189" s="690"/>
      <c r="AU50189" s="690"/>
    </row>
    <row r="50190" spans="46:47">
      <c r="AT50190" s="690"/>
      <c r="AU50190" s="690"/>
    </row>
    <row r="50191" spans="46:47">
      <c r="AT50191" s="690"/>
      <c r="AU50191" s="690"/>
    </row>
    <row r="50192" spans="46:47">
      <c r="AT50192" s="690"/>
      <c r="AU50192" s="690"/>
    </row>
    <row r="50193" spans="46:47">
      <c r="AT50193" s="690"/>
      <c r="AU50193" s="690"/>
    </row>
    <row r="50194" spans="46:47">
      <c r="AT50194" s="690"/>
      <c r="AU50194" s="690"/>
    </row>
    <row r="50195" spans="46:47">
      <c r="AT50195" s="690"/>
      <c r="AU50195" s="690"/>
    </row>
    <row r="50196" spans="46:47">
      <c r="AT50196" s="690"/>
      <c r="AU50196" s="690"/>
    </row>
    <row r="50197" spans="46:47">
      <c r="AT50197" s="690"/>
      <c r="AU50197" s="690"/>
    </row>
    <row r="50198" spans="46:47">
      <c r="AT50198" s="690"/>
      <c r="AU50198" s="690"/>
    </row>
    <row r="50199" spans="46:47">
      <c r="AT50199" s="690"/>
      <c r="AU50199" s="690"/>
    </row>
    <row r="50200" spans="46:47">
      <c r="AT50200" s="690"/>
      <c r="AU50200" s="690"/>
    </row>
    <row r="50201" spans="46:47">
      <c r="AT50201" s="690"/>
      <c r="AU50201" s="690"/>
    </row>
    <row r="50202" spans="46:47">
      <c r="AT50202" s="690"/>
      <c r="AU50202" s="690"/>
    </row>
    <row r="50203" spans="46:47">
      <c r="AT50203" s="690"/>
      <c r="AU50203" s="690"/>
    </row>
    <row r="50204" spans="46:47">
      <c r="AT50204" s="690"/>
      <c r="AU50204" s="690"/>
    </row>
    <row r="50205" spans="46:47">
      <c r="AT50205" s="690"/>
      <c r="AU50205" s="690"/>
    </row>
    <row r="50206" spans="46:47">
      <c r="AT50206" s="690"/>
      <c r="AU50206" s="690"/>
    </row>
    <row r="50207" spans="46:47">
      <c r="AT50207" s="690"/>
      <c r="AU50207" s="690"/>
    </row>
    <row r="50208" spans="46:47">
      <c r="AT50208" s="690"/>
      <c r="AU50208" s="690"/>
    </row>
    <row r="50209" spans="46:47">
      <c r="AT50209" s="690"/>
      <c r="AU50209" s="690"/>
    </row>
    <row r="50210" spans="46:47">
      <c r="AT50210" s="690"/>
      <c r="AU50210" s="690"/>
    </row>
    <row r="50211" spans="46:47">
      <c r="AT50211" s="690"/>
      <c r="AU50211" s="690"/>
    </row>
    <row r="50212" spans="46:47">
      <c r="AT50212" s="690"/>
      <c r="AU50212" s="690"/>
    </row>
    <row r="50213" spans="46:47">
      <c r="AT50213" s="690"/>
      <c r="AU50213" s="690"/>
    </row>
    <row r="50214" spans="46:47">
      <c r="AT50214" s="690"/>
      <c r="AU50214" s="690"/>
    </row>
    <row r="50215" spans="46:47">
      <c r="AT50215" s="690"/>
      <c r="AU50215" s="690"/>
    </row>
    <row r="50216" spans="46:47">
      <c r="AT50216" s="690"/>
      <c r="AU50216" s="690"/>
    </row>
    <row r="50217" spans="46:47">
      <c r="AT50217" s="690"/>
      <c r="AU50217" s="690"/>
    </row>
    <row r="50218" spans="46:47">
      <c r="AT50218" s="690"/>
      <c r="AU50218" s="690"/>
    </row>
    <row r="50219" spans="46:47">
      <c r="AT50219" s="690"/>
      <c r="AU50219" s="690"/>
    </row>
    <row r="50220" spans="46:47">
      <c r="AT50220" s="690"/>
      <c r="AU50220" s="690"/>
    </row>
    <row r="50221" spans="46:47">
      <c r="AT50221" s="690"/>
      <c r="AU50221" s="690"/>
    </row>
    <row r="50222" spans="46:47">
      <c r="AT50222" s="690"/>
      <c r="AU50222" s="690"/>
    </row>
    <row r="50223" spans="46:47">
      <c r="AT50223" s="690"/>
      <c r="AU50223" s="690"/>
    </row>
    <row r="50224" spans="46:47">
      <c r="AT50224" s="690"/>
      <c r="AU50224" s="690"/>
    </row>
    <row r="50225" spans="46:47">
      <c r="AT50225" s="690"/>
      <c r="AU50225" s="690"/>
    </row>
    <row r="50226" spans="46:47">
      <c r="AT50226" s="690"/>
      <c r="AU50226" s="690"/>
    </row>
    <row r="50227" spans="46:47">
      <c r="AT50227" s="690"/>
      <c r="AU50227" s="690"/>
    </row>
    <row r="50228" spans="46:47">
      <c r="AT50228" s="690"/>
      <c r="AU50228" s="690"/>
    </row>
    <row r="50229" spans="46:47">
      <c r="AT50229" s="690"/>
      <c r="AU50229" s="690"/>
    </row>
    <row r="50230" spans="46:47">
      <c r="AT50230" s="690"/>
      <c r="AU50230" s="690"/>
    </row>
    <row r="50231" spans="46:47">
      <c r="AT50231" s="690"/>
      <c r="AU50231" s="690"/>
    </row>
    <row r="50232" spans="46:47">
      <c r="AT50232" s="690"/>
      <c r="AU50232" s="690"/>
    </row>
    <row r="50233" spans="46:47">
      <c r="AT50233" s="690"/>
      <c r="AU50233" s="690"/>
    </row>
    <row r="50234" spans="46:47">
      <c r="AT50234" s="690"/>
      <c r="AU50234" s="690"/>
    </row>
    <row r="50235" spans="46:47">
      <c r="AT50235" s="690"/>
      <c r="AU50235" s="690"/>
    </row>
    <row r="50236" spans="46:47">
      <c r="AT50236" s="690"/>
      <c r="AU50236" s="690"/>
    </row>
    <row r="50237" spans="46:47">
      <c r="AT50237" s="690"/>
      <c r="AU50237" s="690"/>
    </row>
    <row r="50238" spans="46:47">
      <c r="AT50238" s="690"/>
      <c r="AU50238" s="690"/>
    </row>
    <row r="50239" spans="46:47">
      <c r="AT50239" s="690"/>
      <c r="AU50239" s="690"/>
    </row>
    <row r="50240" spans="46:47">
      <c r="AT50240" s="690"/>
      <c r="AU50240" s="690"/>
    </row>
    <row r="50241" spans="46:47">
      <c r="AT50241" s="690"/>
      <c r="AU50241" s="690"/>
    </row>
    <row r="50242" spans="46:47">
      <c r="AT50242" s="690"/>
      <c r="AU50242" s="690"/>
    </row>
    <row r="50243" spans="46:47">
      <c r="AT50243" s="690"/>
      <c r="AU50243" s="690"/>
    </row>
    <row r="50244" spans="46:47">
      <c r="AT50244" s="690"/>
      <c r="AU50244" s="690"/>
    </row>
    <row r="50245" spans="46:47">
      <c r="AT50245" s="690"/>
      <c r="AU50245" s="690"/>
    </row>
    <row r="50246" spans="46:47">
      <c r="AT50246" s="690"/>
      <c r="AU50246" s="690"/>
    </row>
    <row r="50247" spans="46:47">
      <c r="AT50247" s="690"/>
      <c r="AU50247" s="690"/>
    </row>
    <row r="50248" spans="46:47">
      <c r="AT50248" s="690"/>
      <c r="AU50248" s="690"/>
    </row>
    <row r="50249" spans="46:47">
      <c r="AT50249" s="690"/>
      <c r="AU50249" s="690"/>
    </row>
    <row r="50250" spans="46:47">
      <c r="AT50250" s="690"/>
      <c r="AU50250" s="690"/>
    </row>
    <row r="50251" spans="46:47">
      <c r="AT50251" s="690"/>
      <c r="AU50251" s="690"/>
    </row>
    <row r="50252" spans="46:47">
      <c r="AT50252" s="690"/>
      <c r="AU50252" s="690"/>
    </row>
    <row r="50253" spans="46:47">
      <c r="AT50253" s="690"/>
      <c r="AU50253" s="690"/>
    </row>
    <row r="50254" spans="46:47">
      <c r="AT50254" s="690"/>
      <c r="AU50254" s="690"/>
    </row>
    <row r="50255" spans="46:47">
      <c r="AT50255" s="690"/>
      <c r="AU50255" s="690"/>
    </row>
    <row r="50256" spans="46:47">
      <c r="AT50256" s="690"/>
      <c r="AU50256" s="690"/>
    </row>
    <row r="50257" spans="46:47">
      <c r="AT50257" s="690"/>
      <c r="AU50257" s="690"/>
    </row>
    <row r="50258" spans="46:47">
      <c r="AT50258" s="690"/>
      <c r="AU50258" s="690"/>
    </row>
    <row r="50259" spans="46:47">
      <c r="AT50259" s="690"/>
      <c r="AU50259" s="690"/>
    </row>
    <row r="50260" spans="46:47">
      <c r="AT50260" s="690"/>
      <c r="AU50260" s="690"/>
    </row>
    <row r="50261" spans="46:47">
      <c r="AT50261" s="690"/>
      <c r="AU50261" s="690"/>
    </row>
    <row r="50262" spans="46:47">
      <c r="AT50262" s="690"/>
      <c r="AU50262" s="690"/>
    </row>
    <row r="50263" spans="46:47">
      <c r="AT50263" s="690"/>
      <c r="AU50263" s="690"/>
    </row>
    <row r="50264" spans="46:47">
      <c r="AT50264" s="690"/>
      <c r="AU50264" s="690"/>
    </row>
    <row r="50265" spans="46:47">
      <c r="AT50265" s="690"/>
      <c r="AU50265" s="690"/>
    </row>
    <row r="50266" spans="46:47">
      <c r="AT50266" s="690"/>
      <c r="AU50266" s="690"/>
    </row>
    <row r="50267" spans="46:47">
      <c r="AT50267" s="690"/>
      <c r="AU50267" s="690"/>
    </row>
    <row r="50268" spans="46:47">
      <c r="AT50268" s="690"/>
      <c r="AU50268" s="690"/>
    </row>
    <row r="50269" spans="46:47">
      <c r="AT50269" s="690"/>
      <c r="AU50269" s="690"/>
    </row>
    <row r="50270" spans="46:47">
      <c r="AT50270" s="690"/>
      <c r="AU50270" s="690"/>
    </row>
    <row r="50271" spans="46:47">
      <c r="AT50271" s="690"/>
      <c r="AU50271" s="690"/>
    </row>
    <row r="50272" spans="46:47">
      <c r="AT50272" s="690"/>
      <c r="AU50272" s="690"/>
    </row>
    <row r="50273" spans="46:47">
      <c r="AT50273" s="690"/>
      <c r="AU50273" s="690"/>
    </row>
    <row r="50274" spans="46:47">
      <c r="AT50274" s="690"/>
      <c r="AU50274" s="690"/>
    </row>
    <row r="50275" spans="46:47">
      <c r="AT50275" s="690"/>
      <c r="AU50275" s="690"/>
    </row>
    <row r="50276" spans="46:47">
      <c r="AT50276" s="690"/>
      <c r="AU50276" s="690"/>
    </row>
    <row r="50277" spans="46:47">
      <c r="AT50277" s="690"/>
      <c r="AU50277" s="690"/>
    </row>
    <row r="50278" spans="46:47">
      <c r="AT50278" s="690"/>
      <c r="AU50278" s="690"/>
    </row>
    <row r="50279" spans="46:47">
      <c r="AT50279" s="690"/>
      <c r="AU50279" s="690"/>
    </row>
    <row r="50280" spans="46:47">
      <c r="AT50280" s="690"/>
      <c r="AU50280" s="690"/>
    </row>
    <row r="50281" spans="46:47">
      <c r="AT50281" s="690"/>
      <c r="AU50281" s="690"/>
    </row>
    <row r="50282" spans="46:47">
      <c r="AT50282" s="690"/>
      <c r="AU50282" s="690"/>
    </row>
    <row r="50283" spans="46:47">
      <c r="AT50283" s="690"/>
      <c r="AU50283" s="690"/>
    </row>
    <row r="50284" spans="46:47">
      <c r="AT50284" s="690"/>
      <c r="AU50284" s="690"/>
    </row>
    <row r="50285" spans="46:47">
      <c r="AT50285" s="690"/>
      <c r="AU50285" s="690"/>
    </row>
    <row r="50286" spans="46:47">
      <c r="AT50286" s="690"/>
      <c r="AU50286" s="690"/>
    </row>
    <row r="50287" spans="46:47">
      <c r="AT50287" s="690"/>
      <c r="AU50287" s="690"/>
    </row>
    <row r="50288" spans="46:47">
      <c r="AT50288" s="690"/>
      <c r="AU50288" s="690"/>
    </row>
    <row r="50289" spans="46:47">
      <c r="AT50289" s="690"/>
      <c r="AU50289" s="690"/>
    </row>
    <row r="50290" spans="46:47">
      <c r="AT50290" s="690"/>
      <c r="AU50290" s="690"/>
    </row>
    <row r="50291" spans="46:47">
      <c r="AT50291" s="690"/>
      <c r="AU50291" s="690"/>
    </row>
    <row r="50292" spans="46:47">
      <c r="AT50292" s="690"/>
      <c r="AU50292" s="690"/>
    </row>
    <row r="50293" spans="46:47">
      <c r="AT50293" s="690"/>
      <c r="AU50293" s="690"/>
    </row>
    <row r="50294" spans="46:47">
      <c r="AT50294" s="690"/>
      <c r="AU50294" s="690"/>
    </row>
    <row r="50295" spans="46:47">
      <c r="AT50295" s="690"/>
      <c r="AU50295" s="690"/>
    </row>
    <row r="50296" spans="46:47">
      <c r="AT50296" s="690"/>
      <c r="AU50296" s="690"/>
    </row>
    <row r="50297" spans="46:47">
      <c r="AT50297" s="690"/>
      <c r="AU50297" s="690"/>
    </row>
    <row r="50298" spans="46:47">
      <c r="AT50298" s="690"/>
      <c r="AU50298" s="690"/>
    </row>
    <row r="50299" spans="46:47">
      <c r="AT50299" s="690"/>
      <c r="AU50299" s="690"/>
    </row>
    <row r="50300" spans="46:47">
      <c r="AT50300" s="690"/>
      <c r="AU50300" s="690"/>
    </row>
    <row r="50301" spans="46:47">
      <c r="AT50301" s="690"/>
      <c r="AU50301" s="690"/>
    </row>
    <row r="50302" spans="46:47">
      <c r="AT50302" s="690"/>
      <c r="AU50302" s="690"/>
    </row>
    <row r="50303" spans="46:47">
      <c r="AT50303" s="690"/>
      <c r="AU50303" s="690"/>
    </row>
    <row r="50304" spans="46:47">
      <c r="AT50304" s="690"/>
      <c r="AU50304" s="690"/>
    </row>
    <row r="50305" spans="46:47">
      <c r="AT50305" s="690"/>
      <c r="AU50305" s="690"/>
    </row>
    <row r="50306" spans="46:47">
      <c r="AT50306" s="690"/>
      <c r="AU50306" s="690"/>
    </row>
    <row r="50307" spans="46:47">
      <c r="AT50307" s="690"/>
      <c r="AU50307" s="690"/>
    </row>
    <row r="50308" spans="46:47">
      <c r="AT50308" s="690"/>
      <c r="AU50308" s="690"/>
    </row>
    <row r="50309" spans="46:47">
      <c r="AT50309" s="690"/>
      <c r="AU50309" s="690"/>
    </row>
    <row r="50310" spans="46:47">
      <c r="AT50310" s="690"/>
      <c r="AU50310" s="690"/>
    </row>
    <row r="50311" spans="46:47">
      <c r="AT50311" s="690"/>
      <c r="AU50311" s="690"/>
    </row>
    <row r="50312" spans="46:47">
      <c r="AT50312" s="690"/>
      <c r="AU50312" s="690"/>
    </row>
    <row r="50313" spans="46:47">
      <c r="AT50313" s="690"/>
      <c r="AU50313" s="690"/>
    </row>
    <row r="50314" spans="46:47">
      <c r="AT50314" s="690"/>
      <c r="AU50314" s="690"/>
    </row>
    <row r="50315" spans="46:47">
      <c r="AT50315" s="690"/>
      <c r="AU50315" s="690"/>
    </row>
    <row r="50316" spans="46:47">
      <c r="AT50316" s="690"/>
      <c r="AU50316" s="690"/>
    </row>
    <row r="50317" spans="46:47">
      <c r="AT50317" s="690"/>
      <c r="AU50317" s="690"/>
    </row>
    <row r="50318" spans="46:47">
      <c r="AT50318" s="690"/>
      <c r="AU50318" s="690"/>
    </row>
    <row r="50319" spans="46:47">
      <c r="AT50319" s="690"/>
      <c r="AU50319" s="690"/>
    </row>
    <row r="50320" spans="46:47">
      <c r="AT50320" s="690"/>
      <c r="AU50320" s="690"/>
    </row>
    <row r="50321" spans="46:47">
      <c r="AT50321" s="690"/>
      <c r="AU50321" s="690"/>
    </row>
    <row r="50322" spans="46:47">
      <c r="AT50322" s="690"/>
      <c r="AU50322" s="690"/>
    </row>
    <row r="50323" spans="46:47">
      <c r="AT50323" s="690"/>
      <c r="AU50323" s="690"/>
    </row>
    <row r="50324" spans="46:47">
      <c r="AT50324" s="690"/>
      <c r="AU50324" s="690"/>
    </row>
    <row r="50325" spans="46:47">
      <c r="AT50325" s="690"/>
      <c r="AU50325" s="690"/>
    </row>
    <row r="50326" spans="46:47">
      <c r="AT50326" s="690"/>
      <c r="AU50326" s="690"/>
    </row>
    <row r="50327" spans="46:47">
      <c r="AT50327" s="690"/>
      <c r="AU50327" s="690"/>
    </row>
    <row r="50328" spans="46:47">
      <c r="AT50328" s="690"/>
      <c r="AU50328" s="690"/>
    </row>
    <row r="50329" spans="46:47">
      <c r="AT50329" s="690"/>
      <c r="AU50329" s="690"/>
    </row>
    <row r="50330" spans="46:47">
      <c r="AT50330" s="690"/>
      <c r="AU50330" s="690"/>
    </row>
    <row r="50331" spans="46:47">
      <c r="AT50331" s="690"/>
      <c r="AU50331" s="690"/>
    </row>
    <row r="50332" spans="46:47">
      <c r="AT50332" s="690"/>
      <c r="AU50332" s="690"/>
    </row>
    <row r="50333" spans="46:47">
      <c r="AT50333" s="690"/>
      <c r="AU50333" s="690"/>
    </row>
    <row r="50334" spans="46:47">
      <c r="AT50334" s="690"/>
      <c r="AU50334" s="690"/>
    </row>
    <row r="50335" spans="46:47">
      <c r="AT50335" s="690"/>
      <c r="AU50335" s="690"/>
    </row>
    <row r="50336" spans="46:47">
      <c r="AT50336" s="690"/>
      <c r="AU50336" s="690"/>
    </row>
    <row r="50337" spans="46:47">
      <c r="AT50337" s="690"/>
      <c r="AU50337" s="690"/>
    </row>
    <row r="50338" spans="46:47">
      <c r="AT50338" s="690"/>
      <c r="AU50338" s="690"/>
    </row>
    <row r="50339" spans="46:47">
      <c r="AT50339" s="690"/>
      <c r="AU50339" s="690"/>
    </row>
    <row r="50340" spans="46:47">
      <c r="AT50340" s="690"/>
      <c r="AU50340" s="690"/>
    </row>
    <row r="50341" spans="46:47">
      <c r="AT50341" s="690"/>
      <c r="AU50341" s="690"/>
    </row>
    <row r="50342" spans="46:47">
      <c r="AT50342" s="690"/>
      <c r="AU50342" s="690"/>
    </row>
    <row r="50343" spans="46:47">
      <c r="AT50343" s="690"/>
      <c r="AU50343" s="690"/>
    </row>
    <row r="50344" spans="46:47">
      <c r="AT50344" s="690"/>
      <c r="AU50344" s="690"/>
    </row>
    <row r="50345" spans="46:47">
      <c r="AT50345" s="690"/>
      <c r="AU50345" s="690"/>
    </row>
    <row r="50346" spans="46:47">
      <c r="AT50346" s="690"/>
      <c r="AU50346" s="690"/>
    </row>
    <row r="50347" spans="46:47">
      <c r="AT50347" s="690"/>
      <c r="AU50347" s="690"/>
    </row>
    <row r="50348" spans="46:47">
      <c r="AT50348" s="690"/>
      <c r="AU50348" s="690"/>
    </row>
    <row r="50349" spans="46:47">
      <c r="AT50349" s="690"/>
      <c r="AU50349" s="690"/>
    </row>
    <row r="50350" spans="46:47">
      <c r="AT50350" s="690"/>
      <c r="AU50350" s="690"/>
    </row>
    <row r="50351" spans="46:47">
      <c r="AT50351" s="690"/>
      <c r="AU50351" s="690"/>
    </row>
    <row r="50352" spans="46:47">
      <c r="AT50352" s="690"/>
      <c r="AU50352" s="690"/>
    </row>
    <row r="50353" spans="46:47">
      <c r="AT50353" s="690"/>
      <c r="AU50353" s="690"/>
    </row>
    <row r="50354" spans="46:47">
      <c r="AT50354" s="690"/>
      <c r="AU50354" s="690"/>
    </row>
    <row r="50355" spans="46:47">
      <c r="AT50355" s="690"/>
      <c r="AU50355" s="690"/>
    </row>
    <row r="50356" spans="46:47">
      <c r="AT50356" s="690"/>
      <c r="AU50356" s="690"/>
    </row>
    <row r="50357" spans="46:47">
      <c r="AT50357" s="690"/>
      <c r="AU50357" s="690"/>
    </row>
    <row r="50358" spans="46:47">
      <c r="AT50358" s="690"/>
      <c r="AU50358" s="690"/>
    </row>
    <row r="50359" spans="46:47">
      <c r="AT50359" s="690"/>
      <c r="AU50359" s="690"/>
    </row>
    <row r="50360" spans="46:47">
      <c r="AT50360" s="690"/>
      <c r="AU50360" s="690"/>
    </row>
    <row r="50361" spans="46:47">
      <c r="AT50361" s="690"/>
      <c r="AU50361" s="690"/>
    </row>
    <row r="50362" spans="46:47">
      <c r="AT50362" s="690"/>
      <c r="AU50362" s="690"/>
    </row>
    <row r="50363" spans="46:47">
      <c r="AT50363" s="690"/>
      <c r="AU50363" s="690"/>
    </row>
    <row r="50364" spans="46:47">
      <c r="AT50364" s="690"/>
      <c r="AU50364" s="690"/>
    </row>
    <row r="50365" spans="46:47">
      <c r="AT50365" s="690"/>
      <c r="AU50365" s="690"/>
    </row>
    <row r="50366" spans="46:47">
      <c r="AT50366" s="690"/>
      <c r="AU50366" s="690"/>
    </row>
    <row r="50367" spans="46:47">
      <c r="AT50367" s="690"/>
      <c r="AU50367" s="690"/>
    </row>
    <row r="50368" spans="46:47">
      <c r="AT50368" s="690"/>
      <c r="AU50368" s="690"/>
    </row>
    <row r="50369" spans="46:47">
      <c r="AT50369" s="690"/>
      <c r="AU50369" s="690"/>
    </row>
    <row r="50370" spans="46:47">
      <c r="AT50370" s="690"/>
      <c r="AU50370" s="690"/>
    </row>
    <row r="50371" spans="46:47">
      <c r="AT50371" s="690"/>
      <c r="AU50371" s="690"/>
    </row>
    <row r="50372" spans="46:47">
      <c r="AT50372" s="690"/>
      <c r="AU50372" s="690"/>
    </row>
    <row r="50373" spans="46:47">
      <c r="AT50373" s="690"/>
      <c r="AU50373" s="690"/>
    </row>
    <row r="50374" spans="46:47">
      <c r="AT50374" s="690"/>
      <c r="AU50374" s="690"/>
    </row>
    <row r="50375" spans="46:47">
      <c r="AT50375" s="690"/>
      <c r="AU50375" s="690"/>
    </row>
    <row r="50376" spans="46:47">
      <c r="AT50376" s="690"/>
      <c r="AU50376" s="690"/>
    </row>
    <row r="50377" spans="46:47">
      <c r="AT50377" s="690"/>
      <c r="AU50377" s="690"/>
    </row>
    <row r="50378" spans="46:47">
      <c r="AT50378" s="690"/>
      <c r="AU50378" s="690"/>
    </row>
    <row r="50379" spans="46:47">
      <c r="AT50379" s="690"/>
      <c r="AU50379" s="690"/>
    </row>
    <row r="50380" spans="46:47">
      <c r="AT50380" s="690"/>
      <c r="AU50380" s="690"/>
    </row>
    <row r="50381" spans="46:47">
      <c r="AT50381" s="690"/>
      <c r="AU50381" s="690"/>
    </row>
    <row r="50382" spans="46:47">
      <c r="AT50382" s="690"/>
      <c r="AU50382" s="690"/>
    </row>
    <row r="50383" spans="46:47">
      <c r="AT50383" s="690"/>
      <c r="AU50383" s="690"/>
    </row>
    <row r="50384" spans="46:47">
      <c r="AT50384" s="690"/>
      <c r="AU50384" s="690"/>
    </row>
    <row r="50385" spans="46:47">
      <c r="AT50385" s="690"/>
      <c r="AU50385" s="690"/>
    </row>
    <row r="50386" spans="46:47">
      <c r="AT50386" s="690"/>
      <c r="AU50386" s="690"/>
    </row>
    <row r="50387" spans="46:47">
      <c r="AT50387" s="690"/>
      <c r="AU50387" s="690"/>
    </row>
    <row r="50388" spans="46:47">
      <c r="AT50388" s="690"/>
      <c r="AU50388" s="690"/>
    </row>
    <row r="50389" spans="46:47">
      <c r="AT50389" s="690"/>
      <c r="AU50389" s="690"/>
    </row>
    <row r="50390" spans="46:47">
      <c r="AT50390" s="690"/>
      <c r="AU50390" s="690"/>
    </row>
    <row r="50391" spans="46:47">
      <c r="AT50391" s="690"/>
      <c r="AU50391" s="690"/>
    </row>
    <row r="50392" spans="46:47">
      <c r="AT50392" s="690"/>
      <c r="AU50392" s="690"/>
    </row>
    <row r="50393" spans="46:47">
      <c r="AT50393" s="690"/>
      <c r="AU50393" s="690"/>
    </row>
    <row r="50394" spans="46:47">
      <c r="AT50394" s="690"/>
      <c r="AU50394" s="690"/>
    </row>
    <row r="50395" spans="46:47">
      <c r="AT50395" s="690"/>
      <c r="AU50395" s="690"/>
    </row>
    <row r="50396" spans="46:47">
      <c r="AT50396" s="690"/>
      <c r="AU50396" s="690"/>
    </row>
    <row r="50397" spans="46:47">
      <c r="AT50397" s="690"/>
      <c r="AU50397" s="690"/>
    </row>
    <row r="50398" spans="46:47">
      <c r="AT50398" s="690"/>
      <c r="AU50398" s="690"/>
    </row>
    <row r="50399" spans="46:47">
      <c r="AT50399" s="690"/>
      <c r="AU50399" s="690"/>
    </row>
    <row r="50400" spans="46:47">
      <c r="AT50400" s="690"/>
      <c r="AU50400" s="690"/>
    </row>
    <row r="50401" spans="46:47">
      <c r="AT50401" s="690"/>
      <c r="AU50401" s="690"/>
    </row>
    <row r="50402" spans="46:47">
      <c r="AT50402" s="690"/>
      <c r="AU50402" s="690"/>
    </row>
    <row r="50403" spans="46:47">
      <c r="AT50403" s="690"/>
      <c r="AU50403" s="690"/>
    </row>
    <row r="50404" spans="46:47">
      <c r="AT50404" s="690"/>
      <c r="AU50404" s="690"/>
    </row>
    <row r="50405" spans="46:47">
      <c r="AT50405" s="690"/>
      <c r="AU50405" s="690"/>
    </row>
    <row r="50406" spans="46:47">
      <c r="AT50406" s="690"/>
      <c r="AU50406" s="690"/>
    </row>
    <row r="50407" spans="46:47">
      <c r="AT50407" s="690"/>
      <c r="AU50407" s="690"/>
    </row>
    <row r="50408" spans="46:47">
      <c r="AT50408" s="690"/>
      <c r="AU50408" s="690"/>
    </row>
    <row r="50409" spans="46:47">
      <c r="AT50409" s="690"/>
      <c r="AU50409" s="690"/>
    </row>
    <row r="50410" spans="46:47">
      <c r="AT50410" s="690"/>
      <c r="AU50410" s="690"/>
    </row>
    <row r="50411" spans="46:47">
      <c r="AT50411" s="690"/>
      <c r="AU50411" s="690"/>
    </row>
    <row r="50412" spans="46:47">
      <c r="AT50412" s="690"/>
      <c r="AU50412" s="690"/>
    </row>
    <row r="50413" spans="46:47">
      <c r="AT50413" s="690"/>
      <c r="AU50413" s="690"/>
    </row>
    <row r="50414" spans="46:47">
      <c r="AT50414" s="690"/>
      <c r="AU50414" s="690"/>
    </row>
    <row r="50415" spans="46:47">
      <c r="AT50415" s="690"/>
      <c r="AU50415" s="690"/>
    </row>
    <row r="50416" spans="46:47">
      <c r="AT50416" s="690"/>
      <c r="AU50416" s="690"/>
    </row>
    <row r="50417" spans="46:47">
      <c r="AT50417" s="690"/>
      <c r="AU50417" s="690"/>
    </row>
    <row r="50418" spans="46:47">
      <c r="AT50418" s="690"/>
      <c r="AU50418" s="690"/>
    </row>
    <row r="50419" spans="46:47">
      <c r="AT50419" s="690"/>
      <c r="AU50419" s="690"/>
    </row>
    <row r="50420" spans="46:47">
      <c r="AT50420" s="690"/>
      <c r="AU50420" s="690"/>
    </row>
    <row r="50421" spans="46:47">
      <c r="AT50421" s="690"/>
      <c r="AU50421" s="690"/>
    </row>
    <row r="50422" spans="46:47">
      <c r="AT50422" s="690"/>
      <c r="AU50422" s="690"/>
    </row>
    <row r="50423" spans="46:47">
      <c r="AT50423" s="690"/>
      <c r="AU50423" s="690"/>
    </row>
    <row r="50424" spans="46:47">
      <c r="AT50424" s="690"/>
      <c r="AU50424" s="690"/>
    </row>
    <row r="50425" spans="46:47">
      <c r="AT50425" s="690"/>
      <c r="AU50425" s="690"/>
    </row>
    <row r="50426" spans="46:47">
      <c r="AT50426" s="690"/>
      <c r="AU50426" s="690"/>
    </row>
    <row r="50427" spans="46:47">
      <c r="AT50427" s="690"/>
      <c r="AU50427" s="690"/>
    </row>
    <row r="50428" spans="46:47">
      <c r="AT50428" s="690"/>
      <c r="AU50428" s="690"/>
    </row>
    <row r="50429" spans="46:47">
      <c r="AT50429" s="690"/>
      <c r="AU50429" s="690"/>
    </row>
    <row r="50430" spans="46:47">
      <c r="AT50430" s="690"/>
      <c r="AU50430" s="690"/>
    </row>
    <row r="50431" spans="46:47">
      <c r="AT50431" s="690"/>
      <c r="AU50431" s="690"/>
    </row>
    <row r="50432" spans="46:47">
      <c r="AT50432" s="690"/>
      <c r="AU50432" s="690"/>
    </row>
    <row r="50433" spans="46:47">
      <c r="AT50433" s="690"/>
      <c r="AU50433" s="690"/>
    </row>
    <row r="50434" spans="46:47">
      <c r="AT50434" s="690"/>
      <c r="AU50434" s="690"/>
    </row>
    <row r="50435" spans="46:47">
      <c r="AT50435" s="690"/>
      <c r="AU50435" s="690"/>
    </row>
    <row r="50436" spans="46:47">
      <c r="AT50436" s="690"/>
      <c r="AU50436" s="690"/>
    </row>
    <row r="50437" spans="46:47">
      <c r="AT50437" s="690"/>
      <c r="AU50437" s="690"/>
    </row>
    <row r="50438" spans="46:47">
      <c r="AT50438" s="690"/>
      <c r="AU50438" s="690"/>
    </row>
    <row r="50439" spans="46:47">
      <c r="AT50439" s="690"/>
      <c r="AU50439" s="690"/>
    </row>
    <row r="50440" spans="46:47">
      <c r="AT50440" s="690"/>
      <c r="AU50440" s="690"/>
    </row>
    <row r="50441" spans="46:47">
      <c r="AT50441" s="690"/>
      <c r="AU50441" s="690"/>
    </row>
    <row r="50442" spans="46:47">
      <c r="AT50442" s="690"/>
      <c r="AU50442" s="690"/>
    </row>
    <row r="50443" spans="46:47">
      <c r="AT50443" s="690"/>
      <c r="AU50443" s="690"/>
    </row>
    <row r="50444" spans="46:47">
      <c r="AT50444" s="690"/>
      <c r="AU50444" s="690"/>
    </row>
    <row r="50445" spans="46:47">
      <c r="AT50445" s="690"/>
      <c r="AU50445" s="690"/>
    </row>
    <row r="50446" spans="46:47">
      <c r="AT50446" s="690"/>
      <c r="AU50446" s="690"/>
    </row>
    <row r="50447" spans="46:47">
      <c r="AT50447" s="690"/>
      <c r="AU50447" s="690"/>
    </row>
    <row r="50448" spans="46:47">
      <c r="AT50448" s="690"/>
      <c r="AU50448" s="690"/>
    </row>
    <row r="50449" spans="46:47">
      <c r="AT50449" s="690"/>
      <c r="AU50449" s="690"/>
    </row>
    <row r="50450" spans="46:47">
      <c r="AT50450" s="690"/>
      <c r="AU50450" s="690"/>
    </row>
    <row r="50451" spans="46:47">
      <c r="AT50451" s="690"/>
      <c r="AU50451" s="690"/>
    </row>
    <row r="50452" spans="46:47">
      <c r="AT50452" s="690"/>
      <c r="AU50452" s="690"/>
    </row>
    <row r="50453" spans="46:47">
      <c r="AT50453" s="690"/>
      <c r="AU50453" s="690"/>
    </row>
    <row r="50454" spans="46:47">
      <c r="AT50454" s="690"/>
      <c r="AU50454" s="690"/>
    </row>
    <row r="50455" spans="46:47">
      <c r="AT50455" s="690"/>
      <c r="AU50455" s="690"/>
    </row>
    <row r="50456" spans="46:47">
      <c r="AT50456" s="690"/>
      <c r="AU50456" s="690"/>
    </row>
    <row r="50457" spans="46:47">
      <c r="AT50457" s="690"/>
      <c r="AU50457" s="690"/>
    </row>
    <row r="50458" spans="46:47">
      <c r="AT50458" s="690"/>
      <c r="AU50458" s="690"/>
    </row>
    <row r="50459" spans="46:47">
      <c r="AT50459" s="690"/>
      <c r="AU50459" s="690"/>
    </row>
    <row r="50460" spans="46:47">
      <c r="AT50460" s="690"/>
      <c r="AU50460" s="690"/>
    </row>
    <row r="50461" spans="46:47">
      <c r="AT50461" s="690"/>
      <c r="AU50461" s="690"/>
    </row>
    <row r="50462" spans="46:47">
      <c r="AT50462" s="690"/>
      <c r="AU50462" s="690"/>
    </row>
    <row r="50463" spans="46:47">
      <c r="AT50463" s="690"/>
      <c r="AU50463" s="690"/>
    </row>
    <row r="50464" spans="46:47">
      <c r="AT50464" s="690"/>
      <c r="AU50464" s="690"/>
    </row>
    <row r="50465" spans="46:47">
      <c r="AT50465" s="690"/>
      <c r="AU50465" s="690"/>
    </row>
    <row r="50466" spans="46:47">
      <c r="AT50466" s="690"/>
      <c r="AU50466" s="690"/>
    </row>
    <row r="50467" spans="46:47">
      <c r="AT50467" s="690"/>
      <c r="AU50467" s="690"/>
    </row>
    <row r="50468" spans="46:47">
      <c r="AT50468" s="690"/>
      <c r="AU50468" s="690"/>
    </row>
    <row r="50469" spans="46:47">
      <c r="AT50469" s="690"/>
      <c r="AU50469" s="690"/>
    </row>
    <row r="50470" spans="46:47">
      <c r="AT50470" s="690"/>
      <c r="AU50470" s="690"/>
    </row>
    <row r="50471" spans="46:47">
      <c r="AT50471" s="690"/>
      <c r="AU50471" s="690"/>
    </row>
    <row r="50472" spans="46:47">
      <c r="AT50472" s="690"/>
      <c r="AU50472" s="690"/>
    </row>
    <row r="50473" spans="46:47">
      <c r="AT50473" s="690"/>
      <c r="AU50473" s="690"/>
    </row>
    <row r="50474" spans="46:47">
      <c r="AT50474" s="690"/>
      <c r="AU50474" s="690"/>
    </row>
    <row r="50475" spans="46:47">
      <c r="AT50475" s="690"/>
      <c r="AU50475" s="690"/>
    </row>
    <row r="50476" spans="46:47">
      <c r="AT50476" s="690"/>
      <c r="AU50476" s="690"/>
    </row>
    <row r="50477" spans="46:47">
      <c r="AT50477" s="690"/>
      <c r="AU50477" s="690"/>
    </row>
    <row r="50478" spans="46:47">
      <c r="AT50478" s="690"/>
      <c r="AU50478" s="690"/>
    </row>
    <row r="50479" spans="46:47">
      <c r="AT50479" s="690"/>
      <c r="AU50479" s="690"/>
    </row>
    <row r="50480" spans="46:47">
      <c r="AT50480" s="690"/>
      <c r="AU50480" s="690"/>
    </row>
    <row r="50481" spans="46:47">
      <c r="AT50481" s="690"/>
      <c r="AU50481" s="690"/>
    </row>
    <row r="50482" spans="46:47">
      <c r="AT50482" s="690"/>
      <c r="AU50482" s="690"/>
    </row>
    <row r="50483" spans="46:47">
      <c r="AT50483" s="690"/>
      <c r="AU50483" s="690"/>
    </row>
    <row r="50484" spans="46:47">
      <c r="AT50484" s="690"/>
      <c r="AU50484" s="690"/>
    </row>
    <row r="50485" spans="46:47">
      <c r="AT50485" s="690"/>
      <c r="AU50485" s="690"/>
    </row>
    <row r="50486" spans="46:47">
      <c r="AT50486" s="690"/>
      <c r="AU50486" s="690"/>
    </row>
    <row r="50487" spans="46:47">
      <c r="AT50487" s="690"/>
      <c r="AU50487" s="690"/>
    </row>
    <row r="50488" spans="46:47">
      <c r="AT50488" s="690"/>
      <c r="AU50488" s="690"/>
    </row>
    <row r="50489" spans="46:47">
      <c r="AT50489" s="690"/>
      <c r="AU50489" s="690"/>
    </row>
    <row r="50490" spans="46:47">
      <c r="AT50490" s="690"/>
      <c r="AU50490" s="690"/>
    </row>
    <row r="50491" spans="46:47">
      <c r="AT50491" s="690"/>
      <c r="AU50491" s="690"/>
    </row>
    <row r="50492" spans="46:47">
      <c r="AT50492" s="690"/>
      <c r="AU50492" s="690"/>
    </row>
    <row r="50493" spans="46:47">
      <c r="AT50493" s="690"/>
      <c r="AU50493" s="690"/>
    </row>
    <row r="50494" spans="46:47">
      <c r="AT50494" s="690"/>
      <c r="AU50494" s="690"/>
    </row>
    <row r="50495" spans="46:47">
      <c r="AT50495" s="690"/>
      <c r="AU50495" s="690"/>
    </row>
    <row r="50496" spans="46:47">
      <c r="AT50496" s="690"/>
      <c r="AU50496" s="690"/>
    </row>
    <row r="50497" spans="46:47">
      <c r="AT50497" s="690"/>
      <c r="AU50497" s="690"/>
    </row>
    <row r="50498" spans="46:47">
      <c r="AT50498" s="690"/>
      <c r="AU50498" s="690"/>
    </row>
    <row r="50499" spans="46:47">
      <c r="AT50499" s="690"/>
      <c r="AU50499" s="690"/>
    </row>
    <row r="50500" spans="46:47">
      <c r="AT50500" s="690"/>
      <c r="AU50500" s="690"/>
    </row>
    <row r="50501" spans="46:47">
      <c r="AT50501" s="690"/>
      <c r="AU50501" s="690"/>
    </row>
    <row r="50502" spans="46:47">
      <c r="AT50502" s="690"/>
      <c r="AU50502" s="690"/>
    </row>
    <row r="50503" spans="46:47">
      <c r="AT50503" s="690"/>
      <c r="AU50503" s="690"/>
    </row>
    <row r="50504" spans="46:47">
      <c r="AT50504" s="690"/>
      <c r="AU50504" s="690"/>
    </row>
    <row r="50505" spans="46:47">
      <c r="AT50505" s="690"/>
      <c r="AU50505" s="690"/>
    </row>
    <row r="50506" spans="46:47">
      <c r="AT50506" s="690"/>
      <c r="AU50506" s="690"/>
    </row>
    <row r="50507" spans="46:47">
      <c r="AT50507" s="690"/>
      <c r="AU50507" s="690"/>
    </row>
    <row r="50508" spans="46:47">
      <c r="AT50508" s="690"/>
      <c r="AU50508" s="690"/>
    </row>
    <row r="50509" spans="46:47">
      <c r="AT50509" s="690"/>
      <c r="AU50509" s="690"/>
    </row>
    <row r="50510" spans="46:47">
      <c r="AT50510" s="690"/>
      <c r="AU50510" s="690"/>
    </row>
    <row r="50511" spans="46:47">
      <c r="AT50511" s="690"/>
      <c r="AU50511" s="690"/>
    </row>
    <row r="50512" spans="46:47">
      <c r="AT50512" s="690"/>
      <c r="AU50512" s="690"/>
    </row>
    <row r="50513" spans="46:47">
      <c r="AT50513" s="690"/>
      <c r="AU50513" s="690"/>
    </row>
    <row r="50514" spans="46:47">
      <c r="AT50514" s="690"/>
      <c r="AU50514" s="690"/>
    </row>
    <row r="50515" spans="46:47">
      <c r="AT50515" s="690"/>
      <c r="AU50515" s="690"/>
    </row>
    <row r="50516" spans="46:47">
      <c r="AT50516" s="690"/>
      <c r="AU50516" s="690"/>
    </row>
    <row r="50517" spans="46:47">
      <c r="AT50517" s="690"/>
      <c r="AU50517" s="690"/>
    </row>
    <row r="50518" spans="46:47">
      <c r="AT50518" s="690"/>
      <c r="AU50518" s="690"/>
    </row>
    <row r="50519" spans="46:47">
      <c r="AT50519" s="690"/>
      <c r="AU50519" s="690"/>
    </row>
    <row r="50520" spans="46:47">
      <c r="AT50520" s="690"/>
      <c r="AU50520" s="690"/>
    </row>
    <row r="50521" spans="46:47">
      <c r="AT50521" s="690"/>
      <c r="AU50521" s="690"/>
    </row>
    <row r="50522" spans="46:47">
      <c r="AT50522" s="690"/>
      <c r="AU50522" s="690"/>
    </row>
    <row r="50523" spans="46:47">
      <c r="AT50523" s="690"/>
      <c r="AU50523" s="690"/>
    </row>
    <row r="50524" spans="46:47">
      <c r="AT50524" s="690"/>
      <c r="AU50524" s="690"/>
    </row>
    <row r="50525" spans="46:47">
      <c r="AT50525" s="690"/>
      <c r="AU50525" s="690"/>
    </row>
    <row r="50526" spans="46:47">
      <c r="AT50526" s="690"/>
      <c r="AU50526" s="690"/>
    </row>
    <row r="50527" spans="46:47">
      <c r="AT50527" s="690"/>
      <c r="AU50527" s="690"/>
    </row>
    <row r="50528" spans="46:47">
      <c r="AT50528" s="690"/>
      <c r="AU50528" s="690"/>
    </row>
    <row r="50529" spans="46:47">
      <c r="AT50529" s="690"/>
      <c r="AU50529" s="690"/>
    </row>
    <row r="50530" spans="46:47">
      <c r="AT50530" s="690"/>
      <c r="AU50530" s="690"/>
    </row>
    <row r="50531" spans="46:47">
      <c r="AT50531" s="690"/>
      <c r="AU50531" s="690"/>
    </row>
    <row r="50532" spans="46:47">
      <c r="AT50532" s="690"/>
      <c r="AU50532" s="690"/>
    </row>
    <row r="50533" spans="46:47">
      <c r="AT50533" s="690"/>
      <c r="AU50533" s="690"/>
    </row>
    <row r="50534" spans="46:47">
      <c r="AT50534" s="690"/>
      <c r="AU50534" s="690"/>
    </row>
    <row r="50535" spans="46:47">
      <c r="AT50535" s="690"/>
      <c r="AU50535" s="690"/>
    </row>
    <row r="50536" spans="46:47">
      <c r="AT50536" s="690"/>
      <c r="AU50536" s="690"/>
    </row>
    <row r="50537" spans="46:47">
      <c r="AT50537" s="690"/>
      <c r="AU50537" s="690"/>
    </row>
    <row r="50538" spans="46:47">
      <c r="AT50538" s="690"/>
      <c r="AU50538" s="690"/>
    </row>
    <row r="50539" spans="46:47">
      <c r="AT50539" s="690"/>
      <c r="AU50539" s="690"/>
    </row>
    <row r="50540" spans="46:47">
      <c r="AT50540" s="690"/>
      <c r="AU50540" s="690"/>
    </row>
    <row r="50541" spans="46:47">
      <c r="AT50541" s="690"/>
      <c r="AU50541" s="690"/>
    </row>
    <row r="50542" spans="46:47">
      <c r="AT50542" s="690"/>
      <c r="AU50542" s="690"/>
    </row>
    <row r="50543" spans="46:47">
      <c r="AT50543" s="690"/>
      <c r="AU50543" s="690"/>
    </row>
    <row r="50544" spans="46:47">
      <c r="AT50544" s="690"/>
      <c r="AU50544" s="690"/>
    </row>
    <row r="50545" spans="46:47">
      <c r="AT50545" s="690"/>
      <c r="AU50545" s="690"/>
    </row>
    <row r="50546" spans="46:47">
      <c r="AT50546" s="690"/>
      <c r="AU50546" s="690"/>
    </row>
    <row r="50547" spans="46:47">
      <c r="AT50547" s="690"/>
      <c r="AU50547" s="690"/>
    </row>
    <row r="50548" spans="46:47">
      <c r="AT50548" s="690"/>
      <c r="AU50548" s="690"/>
    </row>
    <row r="50549" spans="46:47">
      <c r="AT50549" s="690"/>
      <c r="AU50549" s="690"/>
    </row>
    <row r="50550" spans="46:47">
      <c r="AT50550" s="690"/>
      <c r="AU50550" s="690"/>
    </row>
    <row r="50551" spans="46:47">
      <c r="AT50551" s="690"/>
      <c r="AU50551" s="690"/>
    </row>
    <row r="50552" spans="46:47">
      <c r="AT50552" s="690"/>
      <c r="AU50552" s="690"/>
    </row>
    <row r="50553" spans="46:47">
      <c r="AT50553" s="690"/>
      <c r="AU50553" s="690"/>
    </row>
    <row r="50554" spans="46:47">
      <c r="AT50554" s="690"/>
      <c r="AU50554" s="690"/>
    </row>
    <row r="50555" spans="46:47">
      <c r="AT50555" s="690"/>
      <c r="AU50555" s="690"/>
    </row>
    <row r="50556" spans="46:47">
      <c r="AT50556" s="690"/>
      <c r="AU50556" s="690"/>
    </row>
    <row r="50557" spans="46:47">
      <c r="AT50557" s="690"/>
      <c r="AU50557" s="690"/>
    </row>
    <row r="50558" spans="46:47">
      <c r="AT50558" s="690"/>
      <c r="AU50558" s="690"/>
    </row>
    <row r="50559" spans="46:47">
      <c r="AT50559" s="690"/>
      <c r="AU50559" s="690"/>
    </row>
    <row r="50560" spans="46:47">
      <c r="AT50560" s="690"/>
      <c r="AU50560" s="690"/>
    </row>
    <row r="50561" spans="46:47">
      <c r="AT50561" s="690"/>
      <c r="AU50561" s="690"/>
    </row>
    <row r="50562" spans="46:47">
      <c r="AT50562" s="690"/>
      <c r="AU50562" s="690"/>
    </row>
    <row r="50563" spans="46:47">
      <c r="AT50563" s="690"/>
      <c r="AU50563" s="690"/>
    </row>
    <row r="50564" spans="46:47">
      <c r="AT50564" s="690"/>
      <c r="AU50564" s="690"/>
    </row>
    <row r="50565" spans="46:47">
      <c r="AT50565" s="690"/>
      <c r="AU50565" s="690"/>
    </row>
    <row r="50566" spans="46:47">
      <c r="AT50566" s="690"/>
      <c r="AU50566" s="690"/>
    </row>
    <row r="50567" spans="46:47">
      <c r="AT50567" s="690"/>
      <c r="AU50567" s="690"/>
    </row>
    <row r="50568" spans="46:47">
      <c r="AT50568" s="690"/>
      <c r="AU50568" s="690"/>
    </row>
    <row r="50569" spans="46:47">
      <c r="AT50569" s="690"/>
      <c r="AU50569" s="690"/>
    </row>
    <row r="50570" spans="46:47">
      <c r="AT50570" s="690"/>
      <c r="AU50570" s="690"/>
    </row>
    <row r="50571" spans="46:47">
      <c r="AT50571" s="690"/>
      <c r="AU50571" s="690"/>
    </row>
    <row r="50572" spans="46:47">
      <c r="AT50572" s="690"/>
      <c r="AU50572" s="690"/>
    </row>
    <row r="50573" spans="46:47">
      <c r="AT50573" s="690"/>
      <c r="AU50573" s="690"/>
    </row>
    <row r="50574" spans="46:47">
      <c r="AT50574" s="690"/>
      <c r="AU50574" s="690"/>
    </row>
    <row r="50575" spans="46:47">
      <c r="AT50575" s="690"/>
      <c r="AU50575" s="690"/>
    </row>
    <row r="50576" spans="46:47">
      <c r="AT50576" s="690"/>
      <c r="AU50576" s="690"/>
    </row>
    <row r="50577" spans="46:47">
      <c r="AT50577" s="690"/>
      <c r="AU50577" s="690"/>
    </row>
    <row r="50578" spans="46:47">
      <c r="AT50578" s="690"/>
      <c r="AU50578" s="690"/>
    </row>
    <row r="50579" spans="46:47">
      <c r="AT50579" s="690"/>
      <c r="AU50579" s="690"/>
    </row>
    <row r="50580" spans="46:47">
      <c r="AT50580" s="690"/>
      <c r="AU50580" s="690"/>
    </row>
    <row r="50581" spans="46:47">
      <c r="AT50581" s="690"/>
      <c r="AU50581" s="690"/>
    </row>
    <row r="50582" spans="46:47">
      <c r="AT50582" s="690"/>
      <c r="AU50582" s="690"/>
    </row>
    <row r="50583" spans="46:47">
      <c r="AT50583" s="690"/>
      <c r="AU50583" s="690"/>
    </row>
    <row r="50584" spans="46:47">
      <c r="AT50584" s="690"/>
      <c r="AU50584" s="690"/>
    </row>
    <row r="50585" spans="46:47">
      <c r="AT50585" s="690"/>
      <c r="AU50585" s="690"/>
    </row>
    <row r="50586" spans="46:47">
      <c r="AT50586" s="690"/>
      <c r="AU50586" s="690"/>
    </row>
    <row r="50587" spans="46:47">
      <c r="AT50587" s="690"/>
      <c r="AU50587" s="690"/>
    </row>
    <row r="50588" spans="46:47">
      <c r="AT50588" s="690"/>
      <c r="AU50588" s="690"/>
    </row>
    <row r="50589" spans="46:47">
      <c r="AT50589" s="690"/>
      <c r="AU50589" s="690"/>
    </row>
    <row r="50590" spans="46:47">
      <c r="AT50590" s="690"/>
      <c r="AU50590" s="690"/>
    </row>
    <row r="50591" spans="46:47">
      <c r="AT50591" s="690"/>
      <c r="AU50591" s="690"/>
    </row>
    <row r="50592" spans="46:47">
      <c r="AT50592" s="690"/>
      <c r="AU50592" s="690"/>
    </row>
    <row r="50593" spans="46:47">
      <c r="AT50593" s="690"/>
      <c r="AU50593" s="690"/>
    </row>
    <row r="50594" spans="46:47">
      <c r="AT50594" s="690"/>
      <c r="AU50594" s="690"/>
    </row>
    <row r="50595" spans="46:47">
      <c r="AT50595" s="690"/>
      <c r="AU50595" s="690"/>
    </row>
    <row r="50596" spans="46:47">
      <c r="AT50596" s="690"/>
      <c r="AU50596" s="690"/>
    </row>
    <row r="50597" spans="46:47">
      <c r="AT50597" s="690"/>
      <c r="AU50597" s="690"/>
    </row>
    <row r="50598" spans="46:47">
      <c r="AT50598" s="690"/>
      <c r="AU50598" s="690"/>
    </row>
    <row r="50599" spans="46:47">
      <c r="AT50599" s="690"/>
      <c r="AU50599" s="690"/>
    </row>
    <row r="50600" spans="46:47">
      <c r="AT50600" s="690"/>
      <c r="AU50600" s="690"/>
    </row>
    <row r="50601" spans="46:47">
      <c r="AT50601" s="690"/>
      <c r="AU50601" s="690"/>
    </row>
    <row r="50602" spans="46:47">
      <c r="AT50602" s="690"/>
      <c r="AU50602" s="690"/>
    </row>
    <row r="50603" spans="46:47">
      <c r="AT50603" s="690"/>
      <c r="AU50603" s="690"/>
    </row>
    <row r="50604" spans="46:47">
      <c r="AT50604" s="690"/>
      <c r="AU50604" s="690"/>
    </row>
    <row r="50605" spans="46:47">
      <c r="AT50605" s="690"/>
      <c r="AU50605" s="690"/>
    </row>
    <row r="50606" spans="46:47">
      <c r="AT50606" s="690"/>
      <c r="AU50606" s="690"/>
    </row>
    <row r="50607" spans="46:47">
      <c r="AT50607" s="690"/>
      <c r="AU50607" s="690"/>
    </row>
    <row r="50608" spans="46:47">
      <c r="AT50608" s="690"/>
      <c r="AU50608" s="690"/>
    </row>
    <row r="50609" spans="46:47">
      <c r="AT50609" s="690"/>
      <c r="AU50609" s="690"/>
    </row>
    <row r="50610" spans="46:47">
      <c r="AT50610" s="690"/>
      <c r="AU50610" s="690"/>
    </row>
    <row r="50611" spans="46:47">
      <c r="AT50611" s="690"/>
      <c r="AU50611" s="690"/>
    </row>
    <row r="50612" spans="46:47">
      <c r="AT50612" s="690"/>
      <c r="AU50612" s="690"/>
    </row>
    <row r="50613" spans="46:47">
      <c r="AT50613" s="690"/>
      <c r="AU50613" s="690"/>
    </row>
    <row r="50614" spans="46:47">
      <c r="AT50614" s="690"/>
      <c r="AU50614" s="690"/>
    </row>
    <row r="50615" spans="46:47">
      <c r="AT50615" s="690"/>
      <c r="AU50615" s="690"/>
    </row>
    <row r="50616" spans="46:47">
      <c r="AT50616" s="690"/>
      <c r="AU50616" s="690"/>
    </row>
    <row r="50617" spans="46:47">
      <c r="AT50617" s="690"/>
      <c r="AU50617" s="690"/>
    </row>
    <row r="50618" spans="46:47">
      <c r="AT50618" s="690"/>
      <c r="AU50618" s="690"/>
    </row>
    <row r="50619" spans="46:47">
      <c r="AT50619" s="690"/>
      <c r="AU50619" s="690"/>
    </row>
    <row r="50620" spans="46:47">
      <c r="AT50620" s="690"/>
      <c r="AU50620" s="690"/>
    </row>
    <row r="50621" spans="46:47">
      <c r="AT50621" s="690"/>
      <c r="AU50621" s="690"/>
    </row>
    <row r="50622" spans="46:47">
      <c r="AT50622" s="690"/>
      <c r="AU50622" s="690"/>
    </row>
    <row r="50623" spans="46:47">
      <c r="AT50623" s="690"/>
      <c r="AU50623" s="690"/>
    </row>
    <row r="50624" spans="46:47">
      <c r="AT50624" s="690"/>
      <c r="AU50624" s="690"/>
    </row>
    <row r="50625" spans="46:47">
      <c r="AT50625" s="690"/>
      <c r="AU50625" s="690"/>
    </row>
    <row r="50626" spans="46:47">
      <c r="AT50626" s="690"/>
      <c r="AU50626" s="690"/>
    </row>
    <row r="50627" spans="46:47">
      <c r="AT50627" s="690"/>
      <c r="AU50627" s="690"/>
    </row>
    <row r="50628" spans="46:47">
      <c r="AT50628" s="690"/>
      <c r="AU50628" s="690"/>
    </row>
    <row r="50629" spans="46:47">
      <c r="AT50629" s="690"/>
      <c r="AU50629" s="690"/>
    </row>
    <row r="50630" spans="46:47">
      <c r="AT50630" s="690"/>
      <c r="AU50630" s="690"/>
    </row>
    <row r="50631" spans="46:47">
      <c r="AT50631" s="690"/>
      <c r="AU50631" s="690"/>
    </row>
    <row r="50632" spans="46:47">
      <c r="AT50632" s="690"/>
      <c r="AU50632" s="690"/>
    </row>
    <row r="50633" spans="46:47">
      <c r="AT50633" s="690"/>
      <c r="AU50633" s="690"/>
    </row>
    <row r="50634" spans="46:47">
      <c r="AT50634" s="690"/>
      <c r="AU50634" s="690"/>
    </row>
    <row r="50635" spans="46:47">
      <c r="AT50635" s="690"/>
      <c r="AU50635" s="690"/>
    </row>
    <row r="50636" spans="46:47">
      <c r="AT50636" s="690"/>
      <c r="AU50636" s="690"/>
    </row>
    <row r="50637" spans="46:47">
      <c r="AT50637" s="690"/>
      <c r="AU50637" s="690"/>
    </row>
    <row r="50638" spans="46:47">
      <c r="AT50638" s="690"/>
      <c r="AU50638" s="690"/>
    </row>
    <row r="50639" spans="46:47">
      <c r="AT50639" s="690"/>
      <c r="AU50639" s="690"/>
    </row>
    <row r="50640" spans="46:47">
      <c r="AT50640" s="690"/>
      <c r="AU50640" s="690"/>
    </row>
    <row r="50641" spans="46:47">
      <c r="AT50641" s="690"/>
      <c r="AU50641" s="690"/>
    </row>
    <row r="50642" spans="46:47">
      <c r="AT50642" s="690"/>
      <c r="AU50642" s="690"/>
    </row>
    <row r="50643" spans="46:47">
      <c r="AT50643" s="690"/>
      <c r="AU50643" s="690"/>
    </row>
    <row r="50644" spans="46:47">
      <c r="AT50644" s="690"/>
      <c r="AU50644" s="690"/>
    </row>
    <row r="50645" spans="46:47">
      <c r="AT50645" s="690"/>
      <c r="AU50645" s="690"/>
    </row>
    <row r="50646" spans="46:47">
      <c r="AT50646" s="690"/>
      <c r="AU50646" s="690"/>
    </row>
    <row r="50647" spans="46:47">
      <c r="AT50647" s="690"/>
      <c r="AU50647" s="690"/>
    </row>
    <row r="50648" spans="46:47">
      <c r="AT50648" s="690"/>
      <c r="AU50648" s="690"/>
    </row>
    <row r="50649" spans="46:47">
      <c r="AT50649" s="690"/>
      <c r="AU50649" s="690"/>
    </row>
    <row r="50650" spans="46:47">
      <c r="AT50650" s="690"/>
      <c r="AU50650" s="690"/>
    </row>
    <row r="50651" spans="46:47">
      <c r="AT50651" s="690"/>
      <c r="AU50651" s="690"/>
    </row>
    <row r="50652" spans="46:47">
      <c r="AT50652" s="690"/>
      <c r="AU50652" s="690"/>
    </row>
    <row r="50653" spans="46:47">
      <c r="AT50653" s="690"/>
      <c r="AU50653" s="690"/>
    </row>
    <row r="50654" spans="46:47">
      <c r="AT50654" s="690"/>
      <c r="AU50654" s="690"/>
    </row>
    <row r="50655" spans="46:47">
      <c r="AT50655" s="690"/>
      <c r="AU50655" s="690"/>
    </row>
    <row r="50656" spans="46:47">
      <c r="AT50656" s="690"/>
      <c r="AU50656" s="690"/>
    </row>
    <row r="50657" spans="46:47">
      <c r="AT50657" s="690"/>
      <c r="AU50657" s="690"/>
    </row>
    <row r="50658" spans="46:47">
      <c r="AT50658" s="690"/>
      <c r="AU50658" s="690"/>
    </row>
    <row r="50659" spans="46:47">
      <c r="AT50659" s="690"/>
      <c r="AU50659" s="690"/>
    </row>
    <row r="50660" spans="46:47">
      <c r="AT50660" s="690"/>
      <c r="AU50660" s="690"/>
    </row>
    <row r="50661" spans="46:47">
      <c r="AT50661" s="690"/>
      <c r="AU50661" s="690"/>
    </row>
    <row r="50662" spans="46:47">
      <c r="AT50662" s="690"/>
      <c r="AU50662" s="690"/>
    </row>
    <row r="50663" spans="46:47">
      <c r="AT50663" s="690"/>
      <c r="AU50663" s="690"/>
    </row>
    <row r="50664" spans="46:47">
      <c r="AT50664" s="690"/>
      <c r="AU50664" s="690"/>
    </row>
    <row r="50665" spans="46:47">
      <c r="AT50665" s="690"/>
      <c r="AU50665" s="690"/>
    </row>
    <row r="50666" spans="46:47">
      <c r="AT50666" s="690"/>
      <c r="AU50666" s="690"/>
    </row>
    <row r="50667" spans="46:47">
      <c r="AT50667" s="690"/>
      <c r="AU50667" s="690"/>
    </row>
    <row r="50668" spans="46:47">
      <c r="AT50668" s="690"/>
      <c r="AU50668" s="690"/>
    </row>
    <row r="50669" spans="46:47">
      <c r="AT50669" s="690"/>
      <c r="AU50669" s="690"/>
    </row>
    <row r="50670" spans="46:47">
      <c r="AT50670" s="690"/>
      <c r="AU50670" s="690"/>
    </row>
    <row r="50671" spans="46:47">
      <c r="AT50671" s="690"/>
      <c r="AU50671" s="690"/>
    </row>
    <row r="50672" spans="46:47">
      <c r="AT50672" s="690"/>
      <c r="AU50672" s="690"/>
    </row>
    <row r="50673" spans="46:47">
      <c r="AT50673" s="690"/>
      <c r="AU50673" s="690"/>
    </row>
    <row r="50674" spans="46:47">
      <c r="AT50674" s="690"/>
      <c r="AU50674" s="690"/>
    </row>
    <row r="50675" spans="46:47">
      <c r="AT50675" s="690"/>
      <c r="AU50675" s="690"/>
    </row>
    <row r="50676" spans="46:47">
      <c r="AT50676" s="690"/>
      <c r="AU50676" s="690"/>
    </row>
    <row r="50677" spans="46:47">
      <c r="AT50677" s="690"/>
      <c r="AU50677" s="690"/>
    </row>
    <row r="50678" spans="46:47">
      <c r="AT50678" s="690"/>
      <c r="AU50678" s="690"/>
    </row>
    <row r="50679" spans="46:47">
      <c r="AT50679" s="690"/>
      <c r="AU50679" s="690"/>
    </row>
    <row r="50680" spans="46:47">
      <c r="AT50680" s="690"/>
      <c r="AU50680" s="690"/>
    </row>
    <row r="50681" spans="46:47">
      <c r="AT50681" s="690"/>
      <c r="AU50681" s="690"/>
    </row>
    <row r="50682" spans="46:47">
      <c r="AT50682" s="690"/>
      <c r="AU50682" s="690"/>
    </row>
    <row r="50683" spans="46:47">
      <c r="AT50683" s="690"/>
      <c r="AU50683" s="690"/>
    </row>
    <row r="50684" spans="46:47">
      <c r="AT50684" s="690"/>
      <c r="AU50684" s="690"/>
    </row>
    <row r="50685" spans="46:47">
      <c r="AT50685" s="690"/>
      <c r="AU50685" s="690"/>
    </row>
    <row r="50686" spans="46:47">
      <c r="AT50686" s="690"/>
      <c r="AU50686" s="690"/>
    </row>
    <row r="50687" spans="46:47">
      <c r="AT50687" s="690"/>
      <c r="AU50687" s="690"/>
    </row>
    <row r="50688" spans="46:47">
      <c r="AT50688" s="690"/>
      <c r="AU50688" s="690"/>
    </row>
    <row r="50689" spans="46:47">
      <c r="AT50689" s="690"/>
      <c r="AU50689" s="690"/>
    </row>
    <row r="50690" spans="46:47">
      <c r="AT50690" s="690"/>
      <c r="AU50690" s="690"/>
    </row>
    <row r="50691" spans="46:47">
      <c r="AT50691" s="690"/>
      <c r="AU50691" s="690"/>
    </row>
    <row r="50692" spans="46:47">
      <c r="AT50692" s="690"/>
      <c r="AU50692" s="690"/>
    </row>
    <row r="50693" spans="46:47">
      <c r="AT50693" s="690"/>
      <c r="AU50693" s="690"/>
    </row>
    <row r="50694" spans="46:47">
      <c r="AT50694" s="690"/>
      <c r="AU50694" s="690"/>
    </row>
    <row r="50695" spans="46:47">
      <c r="AT50695" s="690"/>
      <c r="AU50695" s="690"/>
    </row>
    <row r="50696" spans="46:47">
      <c r="AT50696" s="690"/>
      <c r="AU50696" s="690"/>
    </row>
    <row r="50697" spans="46:47">
      <c r="AT50697" s="690"/>
      <c r="AU50697" s="690"/>
    </row>
    <row r="50698" spans="46:47">
      <c r="AT50698" s="690"/>
      <c r="AU50698" s="690"/>
    </row>
    <row r="50699" spans="46:47">
      <c r="AT50699" s="690"/>
      <c r="AU50699" s="690"/>
    </row>
    <row r="50700" spans="46:47">
      <c r="AT50700" s="690"/>
      <c r="AU50700" s="690"/>
    </row>
    <row r="50701" spans="46:47">
      <c r="AT50701" s="690"/>
      <c r="AU50701" s="690"/>
    </row>
    <row r="50702" spans="46:47">
      <c r="AT50702" s="690"/>
      <c r="AU50702" s="690"/>
    </row>
    <row r="50703" spans="46:47">
      <c r="AT50703" s="690"/>
      <c r="AU50703" s="690"/>
    </row>
    <row r="50704" spans="46:47">
      <c r="AT50704" s="690"/>
      <c r="AU50704" s="690"/>
    </row>
    <row r="50705" spans="46:47">
      <c r="AT50705" s="690"/>
      <c r="AU50705" s="690"/>
    </row>
    <row r="50706" spans="46:47">
      <c r="AT50706" s="690"/>
      <c r="AU50706" s="690"/>
    </row>
    <row r="50707" spans="46:47">
      <c r="AT50707" s="690"/>
      <c r="AU50707" s="690"/>
    </row>
    <row r="50708" spans="46:47">
      <c r="AT50708" s="690"/>
      <c r="AU50708" s="690"/>
    </row>
    <row r="50709" spans="46:47">
      <c r="AT50709" s="690"/>
      <c r="AU50709" s="690"/>
    </row>
    <row r="50710" spans="46:47">
      <c r="AT50710" s="690"/>
      <c r="AU50710" s="690"/>
    </row>
    <row r="50711" spans="46:47">
      <c r="AT50711" s="690"/>
      <c r="AU50711" s="690"/>
    </row>
    <row r="50712" spans="46:47">
      <c r="AT50712" s="690"/>
      <c r="AU50712" s="690"/>
    </row>
    <row r="50713" spans="46:47">
      <c r="AT50713" s="690"/>
      <c r="AU50713" s="690"/>
    </row>
    <row r="50714" spans="46:47">
      <c r="AT50714" s="690"/>
      <c r="AU50714" s="690"/>
    </row>
    <row r="50715" spans="46:47">
      <c r="AT50715" s="690"/>
      <c r="AU50715" s="690"/>
    </row>
    <row r="50716" spans="46:47">
      <c r="AT50716" s="690"/>
      <c r="AU50716" s="690"/>
    </row>
    <row r="50717" spans="46:47">
      <c r="AT50717" s="690"/>
      <c r="AU50717" s="690"/>
    </row>
    <row r="50718" spans="46:47">
      <c r="AT50718" s="690"/>
      <c r="AU50718" s="690"/>
    </row>
    <row r="50719" spans="46:47">
      <c r="AT50719" s="690"/>
      <c r="AU50719" s="690"/>
    </row>
    <row r="50720" spans="46:47">
      <c r="AT50720" s="690"/>
      <c r="AU50720" s="690"/>
    </row>
    <row r="50721" spans="46:47">
      <c r="AT50721" s="690"/>
      <c r="AU50721" s="690"/>
    </row>
    <row r="50722" spans="46:47">
      <c r="AT50722" s="690"/>
      <c r="AU50722" s="690"/>
    </row>
    <row r="50723" spans="46:47">
      <c r="AT50723" s="690"/>
      <c r="AU50723" s="690"/>
    </row>
    <row r="50724" spans="46:47">
      <c r="AT50724" s="690"/>
      <c r="AU50724" s="690"/>
    </row>
    <row r="50725" spans="46:47">
      <c r="AT50725" s="690"/>
      <c r="AU50725" s="690"/>
    </row>
    <row r="50726" spans="46:47">
      <c r="AT50726" s="690"/>
      <c r="AU50726" s="690"/>
    </row>
    <row r="50727" spans="46:47">
      <c r="AT50727" s="690"/>
      <c r="AU50727" s="690"/>
    </row>
    <row r="50728" spans="46:47">
      <c r="AT50728" s="690"/>
      <c r="AU50728" s="690"/>
    </row>
    <row r="50729" spans="46:47">
      <c r="AT50729" s="690"/>
      <c r="AU50729" s="690"/>
    </row>
    <row r="50730" spans="46:47">
      <c r="AT50730" s="690"/>
      <c r="AU50730" s="690"/>
    </row>
    <row r="50731" spans="46:47">
      <c r="AT50731" s="690"/>
      <c r="AU50731" s="690"/>
    </row>
    <row r="50732" spans="46:47">
      <c r="AT50732" s="690"/>
      <c r="AU50732" s="690"/>
    </row>
    <row r="50733" spans="46:47">
      <c r="AT50733" s="690"/>
      <c r="AU50733" s="690"/>
    </row>
    <row r="50734" spans="46:47">
      <c r="AT50734" s="690"/>
      <c r="AU50734" s="690"/>
    </row>
    <row r="50735" spans="46:47">
      <c r="AT50735" s="690"/>
      <c r="AU50735" s="690"/>
    </row>
    <row r="50736" spans="46:47">
      <c r="AT50736" s="690"/>
      <c r="AU50736" s="690"/>
    </row>
    <row r="50737" spans="46:47">
      <c r="AT50737" s="690"/>
      <c r="AU50737" s="690"/>
    </row>
    <row r="50738" spans="46:47">
      <c r="AT50738" s="690"/>
      <c r="AU50738" s="690"/>
    </row>
    <row r="50739" spans="46:47">
      <c r="AT50739" s="690"/>
      <c r="AU50739" s="690"/>
    </row>
    <row r="50740" spans="46:47">
      <c r="AT50740" s="690"/>
      <c r="AU50740" s="690"/>
    </row>
    <row r="50741" spans="46:47">
      <c r="AT50741" s="690"/>
      <c r="AU50741" s="690"/>
    </row>
    <row r="50742" spans="46:47">
      <c r="AT50742" s="690"/>
      <c r="AU50742" s="690"/>
    </row>
    <row r="50743" spans="46:47">
      <c r="AT50743" s="690"/>
      <c r="AU50743" s="690"/>
    </row>
    <row r="50744" spans="46:47">
      <c r="AT50744" s="690"/>
      <c r="AU50744" s="690"/>
    </row>
    <row r="50745" spans="46:47">
      <c r="AT50745" s="690"/>
      <c r="AU50745" s="690"/>
    </row>
    <row r="50746" spans="46:47">
      <c r="AT50746" s="690"/>
      <c r="AU50746" s="690"/>
    </row>
    <row r="50747" spans="46:47">
      <c r="AT50747" s="690"/>
      <c r="AU50747" s="690"/>
    </row>
    <row r="50748" spans="46:47">
      <c r="AT50748" s="690"/>
      <c r="AU50748" s="690"/>
    </row>
    <row r="50749" spans="46:47">
      <c r="AT50749" s="690"/>
      <c r="AU50749" s="690"/>
    </row>
    <row r="50750" spans="46:47">
      <c r="AT50750" s="690"/>
      <c r="AU50750" s="690"/>
    </row>
    <row r="50751" spans="46:47">
      <c r="AT50751" s="690"/>
      <c r="AU50751" s="690"/>
    </row>
    <row r="50752" spans="46:47">
      <c r="AT50752" s="690"/>
      <c r="AU50752" s="690"/>
    </row>
    <row r="50753" spans="46:47">
      <c r="AT50753" s="690"/>
      <c r="AU50753" s="690"/>
    </row>
    <row r="50754" spans="46:47">
      <c r="AT50754" s="690"/>
      <c r="AU50754" s="690"/>
    </row>
    <row r="50755" spans="46:47">
      <c r="AT50755" s="690"/>
      <c r="AU50755" s="690"/>
    </row>
    <row r="50756" spans="46:47">
      <c r="AT50756" s="690"/>
      <c r="AU50756" s="690"/>
    </row>
    <row r="50757" spans="46:47">
      <c r="AT50757" s="690"/>
      <c r="AU50757" s="690"/>
    </row>
    <row r="50758" spans="46:47">
      <c r="AT50758" s="690"/>
      <c r="AU50758" s="690"/>
    </row>
    <row r="50759" spans="46:47">
      <c r="AT50759" s="690"/>
      <c r="AU50759" s="690"/>
    </row>
    <row r="50760" spans="46:47">
      <c r="AT50760" s="690"/>
      <c r="AU50760" s="690"/>
    </row>
    <row r="50761" spans="46:47">
      <c r="AT50761" s="690"/>
      <c r="AU50761" s="690"/>
    </row>
    <row r="50762" spans="46:47">
      <c r="AT50762" s="690"/>
      <c r="AU50762" s="690"/>
    </row>
    <row r="50763" spans="46:47">
      <c r="AT50763" s="690"/>
      <c r="AU50763" s="690"/>
    </row>
    <row r="50764" spans="46:47">
      <c r="AT50764" s="690"/>
      <c r="AU50764" s="690"/>
    </row>
    <row r="50765" spans="46:47">
      <c r="AT50765" s="690"/>
      <c r="AU50765" s="690"/>
    </row>
    <row r="50766" spans="46:47">
      <c r="AT50766" s="690"/>
      <c r="AU50766" s="690"/>
    </row>
    <row r="50767" spans="46:47">
      <c r="AT50767" s="690"/>
      <c r="AU50767" s="690"/>
    </row>
    <row r="50768" spans="46:47">
      <c r="AT50768" s="690"/>
      <c r="AU50768" s="690"/>
    </row>
    <row r="50769" spans="46:47">
      <c r="AT50769" s="690"/>
      <c r="AU50769" s="690"/>
    </row>
    <row r="50770" spans="46:47">
      <c r="AT50770" s="690"/>
      <c r="AU50770" s="690"/>
    </row>
    <row r="50771" spans="46:47">
      <c r="AT50771" s="690"/>
      <c r="AU50771" s="690"/>
    </row>
    <row r="50772" spans="46:47">
      <c r="AT50772" s="690"/>
      <c r="AU50772" s="690"/>
    </row>
    <row r="50773" spans="46:47">
      <c r="AT50773" s="690"/>
      <c r="AU50773" s="690"/>
    </row>
    <row r="50774" spans="46:47">
      <c r="AT50774" s="690"/>
      <c r="AU50774" s="690"/>
    </row>
    <row r="50775" spans="46:47">
      <c r="AT50775" s="690"/>
      <c r="AU50775" s="690"/>
    </row>
    <row r="50776" spans="46:47">
      <c r="AT50776" s="690"/>
      <c r="AU50776" s="690"/>
    </row>
    <row r="50777" spans="46:47">
      <c r="AT50777" s="690"/>
      <c r="AU50777" s="690"/>
    </row>
    <row r="50778" spans="46:47">
      <c r="AT50778" s="690"/>
      <c r="AU50778" s="690"/>
    </row>
    <row r="50779" spans="46:47">
      <c r="AT50779" s="690"/>
      <c r="AU50779" s="690"/>
    </row>
    <row r="50780" spans="46:47">
      <c r="AT50780" s="690"/>
      <c r="AU50780" s="690"/>
    </row>
    <row r="50781" spans="46:47">
      <c r="AT50781" s="690"/>
      <c r="AU50781" s="690"/>
    </row>
    <row r="50782" spans="46:47">
      <c r="AT50782" s="690"/>
      <c r="AU50782" s="690"/>
    </row>
    <row r="50783" spans="46:47">
      <c r="AT50783" s="690"/>
      <c r="AU50783" s="690"/>
    </row>
    <row r="50784" spans="46:47">
      <c r="AT50784" s="690"/>
      <c r="AU50784" s="690"/>
    </row>
    <row r="50785" spans="46:47">
      <c r="AT50785" s="690"/>
      <c r="AU50785" s="690"/>
    </row>
    <row r="50786" spans="46:47">
      <c r="AT50786" s="690"/>
      <c r="AU50786" s="690"/>
    </row>
    <row r="50787" spans="46:47">
      <c r="AT50787" s="690"/>
      <c r="AU50787" s="690"/>
    </row>
    <row r="50788" spans="46:47">
      <c r="AT50788" s="690"/>
      <c r="AU50788" s="690"/>
    </row>
    <row r="50789" spans="46:47">
      <c r="AT50789" s="690"/>
      <c r="AU50789" s="690"/>
    </row>
    <row r="50790" spans="46:47">
      <c r="AT50790" s="690"/>
      <c r="AU50790" s="690"/>
    </row>
    <row r="50791" spans="46:47">
      <c r="AT50791" s="690"/>
      <c r="AU50791" s="690"/>
    </row>
    <row r="50792" spans="46:47">
      <c r="AT50792" s="690"/>
      <c r="AU50792" s="690"/>
    </row>
    <row r="50793" spans="46:47">
      <c r="AT50793" s="690"/>
      <c r="AU50793" s="690"/>
    </row>
    <row r="50794" spans="46:47">
      <c r="AT50794" s="690"/>
      <c r="AU50794" s="690"/>
    </row>
    <row r="50795" spans="46:47">
      <c r="AT50795" s="690"/>
      <c r="AU50795" s="690"/>
    </row>
    <row r="50796" spans="46:47">
      <c r="AT50796" s="690"/>
      <c r="AU50796" s="690"/>
    </row>
    <row r="50797" spans="46:47">
      <c r="AT50797" s="690"/>
      <c r="AU50797" s="690"/>
    </row>
    <row r="50798" spans="46:47">
      <c r="AT50798" s="690"/>
      <c r="AU50798" s="690"/>
    </row>
    <row r="50799" spans="46:47">
      <c r="AT50799" s="690"/>
      <c r="AU50799" s="690"/>
    </row>
    <row r="50800" spans="46:47">
      <c r="AT50800" s="690"/>
      <c r="AU50800" s="690"/>
    </row>
    <row r="50801" spans="46:47">
      <c r="AT50801" s="690"/>
      <c r="AU50801" s="690"/>
    </row>
    <row r="50802" spans="46:47">
      <c r="AT50802" s="690"/>
      <c r="AU50802" s="690"/>
    </row>
    <row r="50803" spans="46:47">
      <c r="AT50803" s="690"/>
      <c r="AU50803" s="690"/>
    </row>
    <row r="50804" spans="46:47">
      <c r="AT50804" s="690"/>
      <c r="AU50804" s="690"/>
    </row>
    <row r="50805" spans="46:47">
      <c r="AT50805" s="690"/>
      <c r="AU50805" s="690"/>
    </row>
    <row r="50806" spans="46:47">
      <c r="AT50806" s="690"/>
      <c r="AU50806" s="690"/>
    </row>
    <row r="50807" spans="46:47">
      <c r="AT50807" s="690"/>
      <c r="AU50807" s="690"/>
    </row>
    <row r="50808" spans="46:47">
      <c r="AT50808" s="690"/>
      <c r="AU50808" s="690"/>
    </row>
    <row r="50809" spans="46:47">
      <c r="AT50809" s="690"/>
      <c r="AU50809" s="690"/>
    </row>
    <row r="50810" spans="46:47">
      <c r="AT50810" s="690"/>
      <c r="AU50810" s="690"/>
    </row>
    <row r="50811" spans="46:47">
      <c r="AT50811" s="690"/>
      <c r="AU50811" s="690"/>
    </row>
    <row r="50812" spans="46:47">
      <c r="AT50812" s="690"/>
      <c r="AU50812" s="690"/>
    </row>
    <row r="50813" spans="46:47">
      <c r="AT50813" s="690"/>
      <c r="AU50813" s="690"/>
    </row>
    <row r="50814" spans="46:47">
      <c r="AT50814" s="690"/>
      <c r="AU50814" s="690"/>
    </row>
    <row r="50815" spans="46:47">
      <c r="AT50815" s="690"/>
      <c r="AU50815" s="690"/>
    </row>
    <row r="50816" spans="46:47">
      <c r="AT50816" s="690"/>
      <c r="AU50816" s="690"/>
    </row>
    <row r="50817" spans="46:47">
      <c r="AT50817" s="690"/>
      <c r="AU50817" s="690"/>
    </row>
    <row r="50818" spans="46:47">
      <c r="AT50818" s="690"/>
      <c r="AU50818" s="690"/>
    </row>
    <row r="50819" spans="46:47">
      <c r="AT50819" s="690"/>
      <c r="AU50819" s="690"/>
    </row>
    <row r="50820" spans="46:47">
      <c r="AT50820" s="690"/>
      <c r="AU50820" s="690"/>
    </row>
    <row r="50821" spans="46:47">
      <c r="AT50821" s="690"/>
      <c r="AU50821" s="690"/>
    </row>
    <row r="50822" spans="46:47">
      <c r="AT50822" s="690"/>
      <c r="AU50822" s="690"/>
    </row>
    <row r="50823" spans="46:47">
      <c r="AT50823" s="690"/>
      <c r="AU50823" s="690"/>
    </row>
    <row r="50824" spans="46:47">
      <c r="AT50824" s="690"/>
      <c r="AU50824" s="690"/>
    </row>
    <row r="50825" spans="46:47">
      <c r="AT50825" s="690"/>
      <c r="AU50825" s="690"/>
    </row>
    <row r="50826" spans="46:47">
      <c r="AT50826" s="690"/>
      <c r="AU50826" s="690"/>
    </row>
    <row r="50827" spans="46:47">
      <c r="AT50827" s="690"/>
      <c r="AU50827" s="690"/>
    </row>
    <row r="50828" spans="46:47">
      <c r="AT50828" s="690"/>
      <c r="AU50828" s="690"/>
    </row>
    <row r="50829" spans="46:47">
      <c r="AT50829" s="690"/>
      <c r="AU50829" s="690"/>
    </row>
    <row r="50830" spans="46:47">
      <c r="AT50830" s="690"/>
      <c r="AU50830" s="690"/>
    </row>
    <row r="50831" spans="46:47">
      <c r="AT50831" s="690"/>
      <c r="AU50831" s="690"/>
    </row>
    <row r="50832" spans="46:47">
      <c r="AT50832" s="690"/>
      <c r="AU50832" s="690"/>
    </row>
    <row r="50833" spans="46:47">
      <c r="AT50833" s="690"/>
      <c r="AU50833" s="690"/>
    </row>
    <row r="50834" spans="46:47">
      <c r="AT50834" s="690"/>
      <c r="AU50834" s="690"/>
    </row>
    <row r="50835" spans="46:47">
      <c r="AT50835" s="690"/>
      <c r="AU50835" s="690"/>
    </row>
    <row r="50836" spans="46:47">
      <c r="AT50836" s="690"/>
      <c r="AU50836" s="690"/>
    </row>
    <row r="50837" spans="46:47">
      <c r="AT50837" s="690"/>
      <c r="AU50837" s="690"/>
    </row>
    <row r="50838" spans="46:47">
      <c r="AT50838" s="690"/>
      <c r="AU50838" s="690"/>
    </row>
    <row r="50839" spans="46:47">
      <c r="AT50839" s="690"/>
      <c r="AU50839" s="690"/>
    </row>
    <row r="50840" spans="46:47">
      <c r="AT50840" s="690"/>
      <c r="AU50840" s="690"/>
    </row>
    <row r="50841" spans="46:47">
      <c r="AT50841" s="690"/>
      <c r="AU50841" s="690"/>
    </row>
    <row r="50842" spans="46:47">
      <c r="AT50842" s="690"/>
      <c r="AU50842" s="690"/>
    </row>
    <row r="50843" spans="46:47">
      <c r="AT50843" s="690"/>
      <c r="AU50843" s="690"/>
    </row>
    <row r="50844" spans="46:47">
      <c r="AT50844" s="690"/>
      <c r="AU50844" s="690"/>
    </row>
    <row r="50845" spans="46:47">
      <c r="AT50845" s="690"/>
      <c r="AU50845" s="690"/>
    </row>
    <row r="50846" spans="46:47">
      <c r="AT50846" s="690"/>
      <c r="AU50846" s="690"/>
    </row>
    <row r="50847" spans="46:47">
      <c r="AT50847" s="690"/>
      <c r="AU50847" s="690"/>
    </row>
    <row r="50848" spans="46:47">
      <c r="AT50848" s="690"/>
      <c r="AU50848" s="690"/>
    </row>
    <row r="50849" spans="46:47">
      <c r="AT50849" s="690"/>
      <c r="AU50849" s="690"/>
    </row>
    <row r="50850" spans="46:47">
      <c r="AT50850" s="690"/>
      <c r="AU50850" s="690"/>
    </row>
    <row r="50851" spans="46:47">
      <c r="AT50851" s="690"/>
      <c r="AU50851" s="690"/>
    </row>
    <row r="50852" spans="46:47">
      <c r="AT50852" s="690"/>
      <c r="AU50852" s="690"/>
    </row>
    <row r="50853" spans="46:47">
      <c r="AT50853" s="690"/>
      <c r="AU50853" s="690"/>
    </row>
    <row r="50854" spans="46:47">
      <c r="AT50854" s="690"/>
      <c r="AU50854" s="690"/>
    </row>
    <row r="50855" spans="46:47">
      <c r="AT50855" s="690"/>
      <c r="AU50855" s="690"/>
    </row>
    <row r="50856" spans="46:47">
      <c r="AT50856" s="690"/>
      <c r="AU50856" s="690"/>
    </row>
    <row r="50857" spans="46:47">
      <c r="AT50857" s="690"/>
      <c r="AU50857" s="690"/>
    </row>
    <row r="50858" spans="46:47">
      <c r="AT50858" s="690"/>
      <c r="AU50858" s="690"/>
    </row>
    <row r="50859" spans="46:47">
      <c r="AT50859" s="690"/>
      <c r="AU50859" s="690"/>
    </row>
    <row r="50860" spans="46:47">
      <c r="AT50860" s="690"/>
      <c r="AU50860" s="690"/>
    </row>
    <row r="50861" spans="46:47">
      <c r="AT50861" s="690"/>
      <c r="AU50861" s="690"/>
    </row>
    <row r="50862" spans="46:47">
      <c r="AT50862" s="690"/>
      <c r="AU50862" s="690"/>
    </row>
    <row r="50863" spans="46:47">
      <c r="AT50863" s="690"/>
      <c r="AU50863" s="690"/>
    </row>
    <row r="50864" spans="46:47">
      <c r="AT50864" s="690"/>
      <c r="AU50864" s="690"/>
    </row>
    <row r="50865" spans="46:47">
      <c r="AT50865" s="690"/>
      <c r="AU50865" s="690"/>
    </row>
    <row r="50866" spans="46:47">
      <c r="AT50866" s="690"/>
      <c r="AU50866" s="690"/>
    </row>
    <row r="50867" spans="46:47">
      <c r="AT50867" s="690"/>
      <c r="AU50867" s="690"/>
    </row>
    <row r="50868" spans="46:47">
      <c r="AT50868" s="690"/>
      <c r="AU50868" s="690"/>
    </row>
    <row r="50869" spans="46:47">
      <c r="AT50869" s="690"/>
      <c r="AU50869" s="690"/>
    </row>
    <row r="50870" spans="46:47">
      <c r="AT50870" s="690"/>
      <c r="AU50870" s="690"/>
    </row>
    <row r="50871" spans="46:47">
      <c r="AT50871" s="690"/>
      <c r="AU50871" s="690"/>
    </row>
    <row r="50872" spans="46:47">
      <c r="AT50872" s="690"/>
      <c r="AU50872" s="690"/>
    </row>
    <row r="50873" spans="46:47">
      <c r="AT50873" s="690"/>
      <c r="AU50873" s="690"/>
    </row>
    <row r="50874" spans="46:47">
      <c r="AT50874" s="690"/>
      <c r="AU50874" s="690"/>
    </row>
    <row r="50875" spans="46:47">
      <c r="AT50875" s="690"/>
      <c r="AU50875" s="690"/>
    </row>
    <row r="50876" spans="46:47">
      <c r="AT50876" s="690"/>
      <c r="AU50876" s="690"/>
    </row>
    <row r="50877" spans="46:47">
      <c r="AT50877" s="690"/>
      <c r="AU50877" s="690"/>
    </row>
    <row r="50878" spans="46:47">
      <c r="AT50878" s="690"/>
      <c r="AU50878" s="690"/>
    </row>
    <row r="50879" spans="46:47">
      <c r="AT50879" s="690"/>
      <c r="AU50879" s="690"/>
    </row>
    <row r="50880" spans="46:47">
      <c r="AT50880" s="690"/>
      <c r="AU50880" s="690"/>
    </row>
    <row r="50881" spans="46:47">
      <c r="AT50881" s="690"/>
      <c r="AU50881" s="690"/>
    </row>
    <row r="50882" spans="46:47">
      <c r="AT50882" s="690"/>
      <c r="AU50882" s="690"/>
    </row>
    <row r="50883" spans="46:47">
      <c r="AT50883" s="690"/>
      <c r="AU50883" s="690"/>
    </row>
    <row r="50884" spans="46:47">
      <c r="AT50884" s="690"/>
      <c r="AU50884" s="690"/>
    </row>
    <row r="50885" spans="46:47">
      <c r="AT50885" s="690"/>
      <c r="AU50885" s="690"/>
    </row>
    <row r="50886" spans="46:47">
      <c r="AT50886" s="690"/>
      <c r="AU50886" s="690"/>
    </row>
    <row r="50887" spans="46:47">
      <c r="AT50887" s="690"/>
      <c r="AU50887" s="690"/>
    </row>
    <row r="50888" spans="46:47">
      <c r="AT50888" s="690"/>
      <c r="AU50888" s="690"/>
    </row>
    <row r="50889" spans="46:47">
      <c r="AT50889" s="690"/>
      <c r="AU50889" s="690"/>
    </row>
    <row r="50890" spans="46:47">
      <c r="AT50890" s="690"/>
      <c r="AU50890" s="690"/>
    </row>
    <row r="50891" spans="46:47">
      <c r="AT50891" s="690"/>
      <c r="AU50891" s="690"/>
    </row>
    <row r="50892" spans="46:47">
      <c r="AT50892" s="690"/>
      <c r="AU50892" s="690"/>
    </row>
    <row r="50893" spans="46:47">
      <c r="AT50893" s="690"/>
      <c r="AU50893" s="690"/>
    </row>
    <row r="50894" spans="46:47">
      <c r="AT50894" s="690"/>
      <c r="AU50894" s="690"/>
    </row>
    <row r="50895" spans="46:47">
      <c r="AT50895" s="690"/>
      <c r="AU50895" s="690"/>
    </row>
    <row r="50896" spans="46:47">
      <c r="AT50896" s="690"/>
      <c r="AU50896" s="690"/>
    </row>
    <row r="50897" spans="46:47">
      <c r="AT50897" s="690"/>
      <c r="AU50897" s="690"/>
    </row>
    <row r="50898" spans="46:47">
      <c r="AT50898" s="690"/>
      <c r="AU50898" s="690"/>
    </row>
    <row r="50899" spans="46:47">
      <c r="AT50899" s="690"/>
      <c r="AU50899" s="690"/>
    </row>
    <row r="50900" spans="46:47">
      <c r="AT50900" s="690"/>
      <c r="AU50900" s="690"/>
    </row>
    <row r="50901" spans="46:47">
      <c r="AT50901" s="690"/>
      <c r="AU50901" s="690"/>
    </row>
    <row r="50902" spans="46:47">
      <c r="AT50902" s="690"/>
      <c r="AU50902" s="690"/>
    </row>
    <row r="50903" spans="46:47">
      <c r="AT50903" s="690"/>
      <c r="AU50903" s="690"/>
    </row>
    <row r="50904" spans="46:47">
      <c r="AT50904" s="690"/>
      <c r="AU50904" s="690"/>
    </row>
    <row r="50905" spans="46:47">
      <c r="AT50905" s="690"/>
      <c r="AU50905" s="690"/>
    </row>
    <row r="50906" spans="46:47">
      <c r="AT50906" s="690"/>
      <c r="AU50906" s="690"/>
    </row>
    <row r="50907" spans="46:47">
      <c r="AT50907" s="690"/>
      <c r="AU50907" s="690"/>
    </row>
    <row r="50908" spans="46:47">
      <c r="AT50908" s="690"/>
      <c r="AU50908" s="690"/>
    </row>
    <row r="50909" spans="46:47">
      <c r="AT50909" s="690"/>
      <c r="AU50909" s="690"/>
    </row>
    <row r="50910" spans="46:47">
      <c r="AT50910" s="690"/>
      <c r="AU50910" s="690"/>
    </row>
    <row r="50911" spans="46:47">
      <c r="AT50911" s="690"/>
      <c r="AU50911" s="690"/>
    </row>
    <row r="50912" spans="46:47">
      <c r="AT50912" s="690"/>
      <c r="AU50912" s="690"/>
    </row>
    <row r="50913" spans="46:47">
      <c r="AT50913" s="690"/>
      <c r="AU50913" s="690"/>
    </row>
    <row r="50914" spans="46:47">
      <c r="AT50914" s="690"/>
      <c r="AU50914" s="690"/>
    </row>
    <row r="50915" spans="46:47">
      <c r="AT50915" s="690"/>
      <c r="AU50915" s="690"/>
    </row>
    <row r="50916" spans="46:47">
      <c r="AT50916" s="690"/>
      <c r="AU50916" s="690"/>
    </row>
    <row r="50917" spans="46:47">
      <c r="AT50917" s="690"/>
      <c r="AU50917" s="690"/>
    </row>
    <row r="50918" spans="46:47">
      <c r="AT50918" s="690"/>
      <c r="AU50918" s="690"/>
    </row>
    <row r="50919" spans="46:47">
      <c r="AT50919" s="690"/>
      <c r="AU50919" s="690"/>
    </row>
    <row r="50920" spans="46:47">
      <c r="AT50920" s="690"/>
      <c r="AU50920" s="690"/>
    </row>
    <row r="50921" spans="46:47">
      <c r="AT50921" s="690"/>
      <c r="AU50921" s="690"/>
    </row>
    <row r="50922" spans="46:47">
      <c r="AT50922" s="690"/>
      <c r="AU50922" s="690"/>
    </row>
    <row r="50923" spans="46:47">
      <c r="AT50923" s="690"/>
      <c r="AU50923" s="690"/>
    </row>
    <row r="50924" spans="46:47">
      <c r="AT50924" s="690"/>
      <c r="AU50924" s="690"/>
    </row>
    <row r="50925" spans="46:47">
      <c r="AT50925" s="690"/>
      <c r="AU50925" s="690"/>
    </row>
    <row r="50926" spans="46:47">
      <c r="AT50926" s="690"/>
      <c r="AU50926" s="690"/>
    </row>
    <row r="50927" spans="46:47">
      <c r="AT50927" s="690"/>
      <c r="AU50927" s="690"/>
    </row>
    <row r="50928" spans="46:47">
      <c r="AT50928" s="690"/>
      <c r="AU50928" s="690"/>
    </row>
    <row r="50929" spans="46:47">
      <c r="AT50929" s="690"/>
      <c r="AU50929" s="690"/>
    </row>
    <row r="50930" spans="46:47">
      <c r="AT50930" s="690"/>
      <c r="AU50930" s="690"/>
    </row>
    <row r="50931" spans="46:47">
      <c r="AT50931" s="690"/>
      <c r="AU50931" s="690"/>
    </row>
    <row r="50932" spans="46:47">
      <c r="AT50932" s="690"/>
      <c r="AU50932" s="690"/>
    </row>
    <row r="50933" spans="46:47">
      <c r="AT50933" s="690"/>
      <c r="AU50933" s="690"/>
    </row>
    <row r="50934" spans="46:47">
      <c r="AT50934" s="690"/>
      <c r="AU50934" s="690"/>
    </row>
    <row r="50935" spans="46:47">
      <c r="AT50935" s="690"/>
      <c r="AU50935" s="690"/>
    </row>
    <row r="50936" spans="46:47">
      <c r="AT50936" s="690"/>
      <c r="AU50936" s="690"/>
    </row>
    <row r="50937" spans="46:47">
      <c r="AT50937" s="690"/>
      <c r="AU50937" s="690"/>
    </row>
    <row r="50938" spans="46:47">
      <c r="AT50938" s="690"/>
      <c r="AU50938" s="690"/>
    </row>
    <row r="50939" spans="46:47">
      <c r="AT50939" s="690"/>
      <c r="AU50939" s="690"/>
    </row>
    <row r="50940" spans="46:47">
      <c r="AT50940" s="690"/>
      <c r="AU50940" s="690"/>
    </row>
    <row r="50941" spans="46:47">
      <c r="AT50941" s="690"/>
      <c r="AU50941" s="690"/>
    </row>
    <row r="50942" spans="46:47">
      <c r="AT50942" s="690"/>
      <c r="AU50942" s="690"/>
    </row>
    <row r="50943" spans="46:47">
      <c r="AT50943" s="690"/>
      <c r="AU50943" s="690"/>
    </row>
    <row r="50944" spans="46:47">
      <c r="AT50944" s="690"/>
      <c r="AU50944" s="690"/>
    </row>
    <row r="50945" spans="46:47">
      <c r="AT50945" s="690"/>
      <c r="AU50945" s="690"/>
    </row>
    <row r="50946" spans="46:47">
      <c r="AT50946" s="690"/>
      <c r="AU50946" s="690"/>
    </row>
    <row r="50947" spans="46:47">
      <c r="AT50947" s="690"/>
      <c r="AU50947" s="690"/>
    </row>
    <row r="50948" spans="46:47">
      <c r="AT50948" s="690"/>
      <c r="AU50948" s="690"/>
    </row>
    <row r="50949" spans="46:47">
      <c r="AT50949" s="690"/>
      <c r="AU50949" s="690"/>
    </row>
    <row r="50950" spans="46:47">
      <c r="AT50950" s="690"/>
      <c r="AU50950" s="690"/>
    </row>
    <row r="50951" spans="46:47">
      <c r="AT50951" s="690"/>
      <c r="AU50951" s="690"/>
    </row>
    <row r="50952" spans="46:47">
      <c r="AT50952" s="690"/>
      <c r="AU50952" s="690"/>
    </row>
    <row r="50953" spans="46:47">
      <c r="AT50953" s="690"/>
      <c r="AU50953" s="690"/>
    </row>
    <row r="50954" spans="46:47">
      <c r="AT50954" s="690"/>
      <c r="AU50954" s="690"/>
    </row>
    <row r="50955" spans="46:47">
      <c r="AT50955" s="690"/>
      <c r="AU50955" s="690"/>
    </row>
    <row r="50956" spans="46:47">
      <c r="AT50956" s="690"/>
      <c r="AU50956" s="690"/>
    </row>
    <row r="50957" spans="46:47">
      <c r="AT50957" s="690"/>
      <c r="AU50957" s="690"/>
    </row>
    <row r="50958" spans="46:47">
      <c r="AT50958" s="690"/>
      <c r="AU50958" s="690"/>
    </row>
    <row r="50959" spans="46:47">
      <c r="AT50959" s="690"/>
      <c r="AU50959" s="690"/>
    </row>
    <row r="50960" spans="46:47">
      <c r="AT50960" s="690"/>
      <c r="AU50960" s="690"/>
    </row>
    <row r="50961" spans="46:47">
      <c r="AT50961" s="690"/>
      <c r="AU50961" s="690"/>
    </row>
    <row r="50962" spans="46:47">
      <c r="AT50962" s="690"/>
      <c r="AU50962" s="690"/>
    </row>
    <row r="50963" spans="46:47">
      <c r="AT50963" s="690"/>
      <c r="AU50963" s="690"/>
    </row>
    <row r="50964" spans="46:47">
      <c r="AT50964" s="690"/>
      <c r="AU50964" s="690"/>
    </row>
    <row r="50965" spans="46:47">
      <c r="AT50965" s="690"/>
      <c r="AU50965" s="690"/>
    </row>
    <row r="50966" spans="46:47">
      <c r="AT50966" s="690"/>
      <c r="AU50966" s="690"/>
    </row>
    <row r="50967" spans="46:47">
      <c r="AT50967" s="690"/>
      <c r="AU50967" s="690"/>
    </row>
    <row r="50968" spans="46:47">
      <c r="AT50968" s="690"/>
      <c r="AU50968" s="690"/>
    </row>
    <row r="50969" spans="46:47">
      <c r="AT50969" s="690"/>
      <c r="AU50969" s="690"/>
    </row>
    <row r="50970" spans="46:47">
      <c r="AT50970" s="690"/>
      <c r="AU50970" s="690"/>
    </row>
    <row r="50971" spans="46:47">
      <c r="AT50971" s="690"/>
      <c r="AU50971" s="690"/>
    </row>
    <row r="50972" spans="46:47">
      <c r="AT50972" s="690"/>
      <c r="AU50972" s="690"/>
    </row>
    <row r="50973" spans="46:47">
      <c r="AT50973" s="690"/>
      <c r="AU50973" s="690"/>
    </row>
    <row r="50974" spans="46:47">
      <c r="AT50974" s="690"/>
      <c r="AU50974" s="690"/>
    </row>
    <row r="50975" spans="46:47">
      <c r="AT50975" s="690"/>
      <c r="AU50975" s="690"/>
    </row>
    <row r="50976" spans="46:47">
      <c r="AT50976" s="690"/>
      <c r="AU50976" s="690"/>
    </row>
    <row r="50977" spans="46:47">
      <c r="AT50977" s="690"/>
      <c r="AU50977" s="690"/>
    </row>
    <row r="50978" spans="46:47">
      <c r="AT50978" s="690"/>
      <c r="AU50978" s="690"/>
    </row>
    <row r="50979" spans="46:47">
      <c r="AT50979" s="690"/>
      <c r="AU50979" s="690"/>
    </row>
    <row r="50980" spans="46:47">
      <c r="AT50980" s="690"/>
      <c r="AU50980" s="690"/>
    </row>
    <row r="50981" spans="46:47">
      <c r="AT50981" s="690"/>
      <c r="AU50981" s="690"/>
    </row>
    <row r="50982" spans="46:47">
      <c r="AT50982" s="690"/>
      <c r="AU50982" s="690"/>
    </row>
    <row r="50983" spans="46:47">
      <c r="AT50983" s="690"/>
      <c r="AU50983" s="690"/>
    </row>
    <row r="50984" spans="46:47">
      <c r="AT50984" s="690"/>
      <c r="AU50984" s="690"/>
    </row>
    <row r="50985" spans="46:47">
      <c r="AT50985" s="690"/>
      <c r="AU50985" s="690"/>
    </row>
    <row r="50986" spans="46:47">
      <c r="AT50986" s="690"/>
      <c r="AU50986" s="690"/>
    </row>
    <row r="50987" spans="46:47">
      <c r="AT50987" s="690"/>
      <c r="AU50987" s="690"/>
    </row>
    <row r="50988" spans="46:47">
      <c r="AT50988" s="690"/>
      <c r="AU50988" s="690"/>
    </row>
    <row r="50989" spans="46:47">
      <c r="AT50989" s="690"/>
      <c r="AU50989" s="690"/>
    </row>
    <row r="50990" spans="46:47">
      <c r="AT50990" s="690"/>
      <c r="AU50990" s="690"/>
    </row>
    <row r="50991" spans="46:47">
      <c r="AT50991" s="690"/>
      <c r="AU50991" s="690"/>
    </row>
    <row r="50992" spans="46:47">
      <c r="AT50992" s="690"/>
      <c r="AU50992" s="690"/>
    </row>
    <row r="50993" spans="46:47">
      <c r="AT50993" s="690"/>
      <c r="AU50993" s="690"/>
    </row>
    <row r="50994" spans="46:47">
      <c r="AT50994" s="690"/>
      <c r="AU50994" s="690"/>
    </row>
    <row r="50995" spans="46:47">
      <c r="AT50995" s="690"/>
      <c r="AU50995" s="690"/>
    </row>
    <row r="50996" spans="46:47">
      <c r="AT50996" s="690"/>
      <c r="AU50996" s="690"/>
    </row>
    <row r="50997" spans="46:47">
      <c r="AT50997" s="690"/>
      <c r="AU50997" s="690"/>
    </row>
    <row r="50998" spans="46:47">
      <c r="AT50998" s="690"/>
      <c r="AU50998" s="690"/>
    </row>
    <row r="50999" spans="46:47">
      <c r="AT50999" s="690"/>
      <c r="AU50999" s="690"/>
    </row>
    <row r="51000" spans="46:47">
      <c r="AT51000" s="690"/>
      <c r="AU51000" s="690"/>
    </row>
    <row r="51001" spans="46:47">
      <c r="AT51001" s="690"/>
      <c r="AU51001" s="690"/>
    </row>
    <row r="51002" spans="46:47">
      <c r="AT51002" s="690"/>
      <c r="AU51002" s="690"/>
    </row>
    <row r="51003" spans="46:47">
      <c r="AT51003" s="690"/>
      <c r="AU51003" s="690"/>
    </row>
    <row r="51004" spans="46:47">
      <c r="AT51004" s="690"/>
      <c r="AU51004" s="690"/>
    </row>
    <row r="51005" spans="46:47">
      <c r="AT51005" s="690"/>
      <c r="AU51005" s="690"/>
    </row>
    <row r="51006" spans="46:47">
      <c r="AT51006" s="690"/>
      <c r="AU51006" s="690"/>
    </row>
    <row r="51007" spans="46:47">
      <c r="AT51007" s="690"/>
      <c r="AU51007" s="690"/>
    </row>
    <row r="51008" spans="46:47">
      <c r="AT51008" s="690"/>
      <c r="AU51008" s="690"/>
    </row>
    <row r="51009" spans="46:47">
      <c r="AT51009" s="690"/>
      <c r="AU51009" s="690"/>
    </row>
    <row r="51010" spans="46:47">
      <c r="AT51010" s="690"/>
      <c r="AU51010" s="690"/>
    </row>
    <row r="51011" spans="46:47">
      <c r="AT51011" s="690"/>
      <c r="AU51011" s="690"/>
    </row>
    <row r="51012" spans="46:47">
      <c r="AT51012" s="690"/>
      <c r="AU51012" s="690"/>
    </row>
    <row r="51013" spans="46:47">
      <c r="AT51013" s="690"/>
      <c r="AU51013" s="690"/>
    </row>
    <row r="51014" spans="46:47">
      <c r="AT51014" s="690"/>
      <c r="AU51014" s="690"/>
    </row>
    <row r="51015" spans="46:47">
      <c r="AT51015" s="690"/>
      <c r="AU51015" s="690"/>
    </row>
    <row r="51016" spans="46:47">
      <c r="AT51016" s="690"/>
      <c r="AU51016" s="690"/>
    </row>
    <row r="51017" spans="46:47">
      <c r="AT51017" s="690"/>
      <c r="AU51017" s="690"/>
    </row>
    <row r="51018" spans="46:47">
      <c r="AT51018" s="690"/>
      <c r="AU51018" s="690"/>
    </row>
    <row r="51019" spans="46:47">
      <c r="AT51019" s="690"/>
      <c r="AU51019" s="690"/>
    </row>
    <row r="51020" spans="46:47">
      <c r="AT51020" s="690"/>
      <c r="AU51020" s="690"/>
    </row>
    <row r="51021" spans="46:47">
      <c r="AT51021" s="690"/>
      <c r="AU51021" s="690"/>
    </row>
    <row r="51022" spans="46:47">
      <c r="AT51022" s="690"/>
      <c r="AU51022" s="690"/>
    </row>
    <row r="51023" spans="46:47">
      <c r="AT51023" s="690"/>
      <c r="AU51023" s="690"/>
    </row>
    <row r="51024" spans="46:47">
      <c r="AT51024" s="690"/>
      <c r="AU51024" s="690"/>
    </row>
    <row r="51025" spans="46:47">
      <c r="AT51025" s="690"/>
      <c r="AU51025" s="690"/>
    </row>
    <row r="51026" spans="46:47">
      <c r="AT51026" s="690"/>
      <c r="AU51026" s="690"/>
    </row>
    <row r="51027" spans="46:47">
      <c r="AT51027" s="690"/>
      <c r="AU51027" s="690"/>
    </row>
    <row r="51028" spans="46:47">
      <c r="AT51028" s="690"/>
      <c r="AU51028" s="690"/>
    </row>
    <row r="51029" spans="46:47">
      <c r="AT51029" s="690"/>
      <c r="AU51029" s="690"/>
    </row>
    <row r="51030" spans="46:47">
      <c r="AT51030" s="690"/>
      <c r="AU51030" s="690"/>
    </row>
    <row r="51031" spans="46:47">
      <c r="AT51031" s="690"/>
      <c r="AU51031" s="690"/>
    </row>
    <row r="51032" spans="46:47">
      <c r="AT51032" s="690"/>
      <c r="AU51032" s="690"/>
    </row>
    <row r="51033" spans="46:47">
      <c r="AT51033" s="690"/>
      <c r="AU51033" s="690"/>
    </row>
    <row r="51034" spans="46:47">
      <c r="AT51034" s="690"/>
      <c r="AU51034" s="690"/>
    </row>
    <row r="51035" spans="46:47">
      <c r="AT51035" s="690"/>
      <c r="AU51035" s="690"/>
    </row>
    <row r="51036" spans="46:47">
      <c r="AT51036" s="690"/>
      <c r="AU51036" s="690"/>
    </row>
    <row r="51037" spans="46:47">
      <c r="AT51037" s="690"/>
      <c r="AU51037" s="690"/>
    </row>
    <row r="51038" spans="46:47">
      <c r="AT51038" s="690"/>
      <c r="AU51038" s="690"/>
    </row>
    <row r="51039" spans="46:47">
      <c r="AT51039" s="690"/>
      <c r="AU51039" s="690"/>
    </row>
    <row r="51040" spans="46:47">
      <c r="AT51040" s="690"/>
      <c r="AU51040" s="690"/>
    </row>
    <row r="51041" spans="46:47">
      <c r="AT51041" s="690"/>
      <c r="AU51041" s="690"/>
    </row>
    <row r="51042" spans="46:47">
      <c r="AT51042" s="690"/>
      <c r="AU51042" s="690"/>
    </row>
    <row r="51043" spans="46:47">
      <c r="AT51043" s="690"/>
      <c r="AU51043" s="690"/>
    </row>
    <row r="51044" spans="46:47">
      <c r="AT51044" s="690"/>
      <c r="AU51044" s="690"/>
    </row>
    <row r="51045" spans="46:47">
      <c r="AT51045" s="690"/>
      <c r="AU51045" s="690"/>
    </row>
    <row r="51046" spans="46:47">
      <c r="AT51046" s="690"/>
      <c r="AU51046" s="690"/>
    </row>
    <row r="51047" spans="46:47">
      <c r="AT51047" s="690"/>
      <c r="AU51047" s="690"/>
    </row>
    <row r="51048" spans="46:47">
      <c r="AT51048" s="690"/>
      <c r="AU51048" s="690"/>
    </row>
    <row r="51049" spans="46:47">
      <c r="AT51049" s="690"/>
      <c r="AU51049" s="690"/>
    </row>
    <row r="51050" spans="46:47">
      <c r="AT51050" s="690"/>
      <c r="AU51050" s="690"/>
    </row>
    <row r="51051" spans="46:47">
      <c r="AT51051" s="690"/>
      <c r="AU51051" s="690"/>
    </row>
    <row r="51052" spans="46:47">
      <c r="AT51052" s="690"/>
      <c r="AU51052" s="690"/>
    </row>
    <row r="51053" spans="46:47">
      <c r="AT51053" s="690"/>
      <c r="AU51053" s="690"/>
    </row>
    <row r="51054" spans="46:47">
      <c r="AT51054" s="690"/>
      <c r="AU51054" s="690"/>
    </row>
    <row r="51055" spans="46:47">
      <c r="AT51055" s="690"/>
      <c r="AU51055" s="690"/>
    </row>
    <row r="51056" spans="46:47">
      <c r="AT51056" s="690"/>
      <c r="AU51056" s="690"/>
    </row>
    <row r="51057" spans="46:47">
      <c r="AT51057" s="690"/>
      <c r="AU51057" s="690"/>
    </row>
    <row r="51058" spans="46:47">
      <c r="AT51058" s="690"/>
      <c r="AU51058" s="690"/>
    </row>
    <row r="51059" spans="46:47">
      <c r="AT51059" s="690"/>
      <c r="AU51059" s="690"/>
    </row>
    <row r="51060" spans="46:47">
      <c r="AT51060" s="690"/>
      <c r="AU51060" s="690"/>
    </row>
    <row r="51061" spans="46:47">
      <c r="AT51061" s="690"/>
      <c r="AU51061" s="690"/>
    </row>
    <row r="51062" spans="46:47">
      <c r="AT51062" s="690"/>
      <c r="AU51062" s="690"/>
    </row>
    <row r="51063" spans="46:47">
      <c r="AT51063" s="690"/>
      <c r="AU51063" s="690"/>
    </row>
    <row r="51064" spans="46:47">
      <c r="AT51064" s="690"/>
      <c r="AU51064" s="690"/>
    </row>
    <row r="51065" spans="46:47">
      <c r="AT51065" s="690"/>
      <c r="AU51065" s="690"/>
    </row>
    <row r="51066" spans="46:47">
      <c r="AT51066" s="690"/>
      <c r="AU51066" s="690"/>
    </row>
    <row r="51067" spans="46:47">
      <c r="AT51067" s="690"/>
      <c r="AU51067" s="690"/>
    </row>
    <row r="51068" spans="46:47">
      <c r="AT51068" s="690"/>
      <c r="AU51068" s="690"/>
    </row>
    <row r="51069" spans="46:47">
      <c r="AT51069" s="690"/>
      <c r="AU51069" s="690"/>
    </row>
    <row r="51070" spans="46:47">
      <c r="AT51070" s="690"/>
      <c r="AU51070" s="690"/>
    </row>
    <row r="51071" spans="46:47">
      <c r="AT51071" s="690"/>
      <c r="AU51071" s="690"/>
    </row>
    <row r="51072" spans="46:47">
      <c r="AT51072" s="690"/>
      <c r="AU51072" s="690"/>
    </row>
    <row r="51073" spans="46:47">
      <c r="AT51073" s="690"/>
      <c r="AU51073" s="690"/>
    </row>
    <row r="51074" spans="46:47">
      <c r="AT51074" s="690"/>
      <c r="AU51074" s="690"/>
    </row>
    <row r="51075" spans="46:47">
      <c r="AT51075" s="690"/>
      <c r="AU51075" s="690"/>
    </row>
    <row r="51076" spans="46:47">
      <c r="AT51076" s="690"/>
      <c r="AU51076" s="690"/>
    </row>
    <row r="51077" spans="46:47">
      <c r="AT51077" s="690"/>
      <c r="AU51077" s="690"/>
    </row>
    <row r="51078" spans="46:47">
      <c r="AT51078" s="690"/>
      <c r="AU51078" s="690"/>
    </row>
    <row r="51079" spans="46:47">
      <c r="AT51079" s="690"/>
      <c r="AU51079" s="690"/>
    </row>
    <row r="51080" spans="46:47">
      <c r="AT51080" s="690"/>
      <c r="AU51080" s="690"/>
    </row>
    <row r="51081" spans="46:47">
      <c r="AT51081" s="690"/>
      <c r="AU51081" s="690"/>
    </row>
    <row r="51082" spans="46:47">
      <c r="AT51082" s="690"/>
      <c r="AU51082" s="690"/>
    </row>
    <row r="51083" spans="46:47">
      <c r="AT51083" s="690"/>
      <c r="AU51083" s="690"/>
    </row>
    <row r="51084" spans="46:47">
      <c r="AT51084" s="690"/>
      <c r="AU51084" s="690"/>
    </row>
    <row r="51085" spans="46:47">
      <c r="AT51085" s="690"/>
      <c r="AU51085" s="690"/>
    </row>
    <row r="51086" spans="46:47">
      <c r="AT51086" s="690"/>
      <c r="AU51086" s="690"/>
    </row>
    <row r="51087" spans="46:47">
      <c r="AT51087" s="690"/>
      <c r="AU51087" s="690"/>
    </row>
    <row r="51088" spans="46:47">
      <c r="AT51088" s="690"/>
      <c r="AU51088" s="690"/>
    </row>
    <row r="51089" spans="46:47">
      <c r="AT51089" s="690"/>
      <c r="AU51089" s="690"/>
    </row>
    <row r="51090" spans="46:47">
      <c r="AT51090" s="690"/>
      <c r="AU51090" s="690"/>
    </row>
    <row r="51091" spans="46:47">
      <c r="AT51091" s="690"/>
      <c r="AU51091" s="690"/>
    </row>
    <row r="51092" spans="46:47">
      <c r="AT51092" s="690"/>
      <c r="AU51092" s="690"/>
    </row>
    <row r="51093" spans="46:47">
      <c r="AT51093" s="690"/>
      <c r="AU51093" s="690"/>
    </row>
    <row r="51094" spans="46:47">
      <c r="AT51094" s="690"/>
      <c r="AU51094" s="690"/>
    </row>
    <row r="51095" spans="46:47">
      <c r="AT51095" s="690"/>
      <c r="AU51095" s="690"/>
    </row>
    <row r="51096" spans="46:47">
      <c r="AT51096" s="690"/>
      <c r="AU51096" s="690"/>
    </row>
    <row r="51097" spans="46:47">
      <c r="AT51097" s="690"/>
      <c r="AU51097" s="690"/>
    </row>
    <row r="51098" spans="46:47">
      <c r="AT51098" s="690"/>
      <c r="AU51098" s="690"/>
    </row>
    <row r="51099" spans="46:47">
      <c r="AT51099" s="690"/>
      <c r="AU51099" s="690"/>
    </row>
    <row r="51100" spans="46:47">
      <c r="AT51100" s="690"/>
      <c r="AU51100" s="690"/>
    </row>
    <row r="51101" spans="46:47">
      <c r="AT51101" s="690"/>
      <c r="AU51101" s="690"/>
    </row>
    <row r="51102" spans="46:47">
      <c r="AT51102" s="690"/>
      <c r="AU51102" s="690"/>
    </row>
    <row r="51103" spans="46:47">
      <c r="AT51103" s="690"/>
      <c r="AU51103" s="690"/>
    </row>
    <row r="51104" spans="46:47">
      <c r="AT51104" s="690"/>
      <c r="AU51104" s="690"/>
    </row>
    <row r="51105" spans="46:47">
      <c r="AT51105" s="690"/>
      <c r="AU51105" s="690"/>
    </row>
    <row r="51106" spans="46:47">
      <c r="AT51106" s="690"/>
      <c r="AU51106" s="690"/>
    </row>
    <row r="51107" spans="46:47">
      <c r="AT51107" s="690"/>
      <c r="AU51107" s="690"/>
    </row>
    <row r="51108" spans="46:47">
      <c r="AT51108" s="690"/>
      <c r="AU51108" s="690"/>
    </row>
    <row r="51109" spans="46:47">
      <c r="AT51109" s="690"/>
      <c r="AU51109" s="690"/>
    </row>
    <row r="51110" spans="46:47">
      <c r="AT51110" s="690"/>
      <c r="AU51110" s="690"/>
    </row>
    <row r="51111" spans="46:47">
      <c r="AT51111" s="690"/>
      <c r="AU51111" s="690"/>
    </row>
    <row r="51112" spans="46:47">
      <c r="AT51112" s="690"/>
      <c r="AU51112" s="690"/>
    </row>
    <row r="51113" spans="46:47">
      <c r="AT51113" s="690"/>
      <c r="AU51113" s="690"/>
    </row>
    <row r="51114" spans="46:47">
      <c r="AT51114" s="690"/>
      <c r="AU51114" s="690"/>
    </row>
    <row r="51115" spans="46:47">
      <c r="AT51115" s="690"/>
      <c r="AU51115" s="690"/>
    </row>
    <row r="51116" spans="46:47">
      <c r="AT51116" s="690"/>
      <c r="AU51116" s="690"/>
    </row>
    <row r="51117" spans="46:47">
      <c r="AT51117" s="690"/>
      <c r="AU51117" s="690"/>
    </row>
    <row r="51118" spans="46:47">
      <c r="AT51118" s="690"/>
      <c r="AU51118" s="690"/>
    </row>
    <row r="51119" spans="46:47">
      <c r="AT51119" s="690"/>
      <c r="AU51119" s="690"/>
    </row>
    <row r="51120" spans="46:47">
      <c r="AT51120" s="690"/>
      <c r="AU51120" s="690"/>
    </row>
    <row r="51121" spans="46:47">
      <c r="AT51121" s="690"/>
      <c r="AU51121" s="690"/>
    </row>
    <row r="51122" spans="46:47">
      <c r="AT51122" s="690"/>
      <c r="AU51122" s="690"/>
    </row>
    <row r="51123" spans="46:47">
      <c r="AT51123" s="690"/>
      <c r="AU51123" s="690"/>
    </row>
    <row r="51124" spans="46:47">
      <c r="AT51124" s="690"/>
      <c r="AU51124" s="690"/>
    </row>
    <row r="51125" spans="46:47">
      <c r="AT51125" s="690"/>
      <c r="AU51125" s="690"/>
    </row>
    <row r="51126" spans="46:47">
      <c r="AT51126" s="690"/>
      <c r="AU51126" s="690"/>
    </row>
    <row r="51127" spans="46:47">
      <c r="AT51127" s="690"/>
      <c r="AU51127" s="690"/>
    </row>
    <row r="51128" spans="46:47">
      <c r="AT51128" s="690"/>
      <c r="AU51128" s="690"/>
    </row>
    <row r="51129" spans="46:47">
      <c r="AT51129" s="690"/>
      <c r="AU51129" s="690"/>
    </row>
    <row r="51130" spans="46:47">
      <c r="AT51130" s="690"/>
      <c r="AU51130" s="690"/>
    </row>
    <row r="51131" spans="46:47">
      <c r="AT51131" s="690"/>
      <c r="AU51131" s="690"/>
    </row>
    <row r="51132" spans="46:47">
      <c r="AT51132" s="690"/>
      <c r="AU51132" s="690"/>
    </row>
    <row r="51133" spans="46:47">
      <c r="AT51133" s="690"/>
      <c r="AU51133" s="690"/>
    </row>
    <row r="51134" spans="46:47">
      <c r="AT51134" s="690"/>
      <c r="AU51134" s="690"/>
    </row>
    <row r="51135" spans="46:47">
      <c r="AT51135" s="690"/>
      <c r="AU51135" s="690"/>
    </row>
    <row r="51136" spans="46:47">
      <c r="AT51136" s="690"/>
      <c r="AU51136" s="690"/>
    </row>
    <row r="51137" spans="46:47">
      <c r="AT51137" s="690"/>
      <c r="AU51137" s="690"/>
    </row>
    <row r="51138" spans="46:47">
      <c r="AT51138" s="690"/>
      <c r="AU51138" s="690"/>
    </row>
    <row r="51139" spans="46:47">
      <c r="AT51139" s="690"/>
      <c r="AU51139" s="690"/>
    </row>
    <row r="51140" spans="46:47">
      <c r="AT51140" s="690"/>
      <c r="AU51140" s="690"/>
    </row>
    <row r="51141" spans="46:47">
      <c r="AT51141" s="690"/>
      <c r="AU51141" s="690"/>
    </row>
    <row r="51142" spans="46:47">
      <c r="AT51142" s="690"/>
      <c r="AU51142" s="690"/>
    </row>
    <row r="51143" spans="46:47">
      <c r="AT51143" s="690"/>
      <c r="AU51143" s="690"/>
    </row>
    <row r="51144" spans="46:47">
      <c r="AT51144" s="690"/>
      <c r="AU51144" s="690"/>
    </row>
    <row r="51145" spans="46:47">
      <c r="AT51145" s="690"/>
      <c r="AU51145" s="690"/>
    </row>
    <row r="51146" spans="46:47">
      <c r="AT51146" s="690"/>
      <c r="AU51146" s="690"/>
    </row>
    <row r="51147" spans="46:47">
      <c r="AT51147" s="690"/>
      <c r="AU51147" s="690"/>
    </row>
    <row r="51148" spans="46:47">
      <c r="AT51148" s="690"/>
      <c r="AU51148" s="690"/>
    </row>
    <row r="51149" spans="46:47">
      <c r="AT51149" s="690"/>
      <c r="AU51149" s="690"/>
    </row>
    <row r="51150" spans="46:47">
      <c r="AT51150" s="690"/>
      <c r="AU51150" s="690"/>
    </row>
    <row r="51151" spans="46:47">
      <c r="AT51151" s="690"/>
      <c r="AU51151" s="690"/>
    </row>
    <row r="51152" spans="46:47">
      <c r="AT51152" s="690"/>
      <c r="AU51152" s="690"/>
    </row>
    <row r="51153" spans="46:47">
      <c r="AT51153" s="690"/>
      <c r="AU51153" s="690"/>
    </row>
    <row r="51154" spans="46:47">
      <c r="AT51154" s="690"/>
      <c r="AU51154" s="690"/>
    </row>
    <row r="51155" spans="46:47">
      <c r="AT51155" s="690"/>
      <c r="AU51155" s="690"/>
    </row>
    <row r="51156" spans="46:47">
      <c r="AT51156" s="690"/>
      <c r="AU51156" s="690"/>
    </row>
    <row r="51157" spans="46:47">
      <c r="AT51157" s="690"/>
      <c r="AU51157" s="690"/>
    </row>
    <row r="51158" spans="46:47">
      <c r="AT51158" s="690"/>
      <c r="AU51158" s="690"/>
    </row>
    <row r="51159" spans="46:47">
      <c r="AT51159" s="690"/>
      <c r="AU51159" s="690"/>
    </row>
    <row r="51160" spans="46:47">
      <c r="AT51160" s="690"/>
      <c r="AU51160" s="690"/>
    </row>
    <row r="51161" spans="46:47">
      <c r="AT51161" s="690"/>
      <c r="AU51161" s="690"/>
    </row>
    <row r="51162" spans="46:47">
      <c r="AT51162" s="690"/>
      <c r="AU51162" s="690"/>
    </row>
    <row r="51163" spans="46:47">
      <c r="AT51163" s="690"/>
      <c r="AU51163" s="690"/>
    </row>
    <row r="51164" spans="46:47">
      <c r="AT51164" s="690"/>
      <c r="AU51164" s="690"/>
    </row>
    <row r="51165" spans="46:47">
      <c r="AT51165" s="690"/>
      <c r="AU51165" s="690"/>
    </row>
    <row r="51166" spans="46:47">
      <c r="AT51166" s="690"/>
      <c r="AU51166" s="690"/>
    </row>
    <row r="51167" spans="46:47">
      <c r="AT51167" s="690"/>
      <c r="AU51167" s="690"/>
    </row>
    <row r="51168" spans="46:47">
      <c r="AT51168" s="690"/>
      <c r="AU51168" s="690"/>
    </row>
    <row r="51169" spans="46:47">
      <c r="AT51169" s="690"/>
      <c r="AU51169" s="690"/>
    </row>
    <row r="51170" spans="46:47">
      <c r="AT51170" s="690"/>
      <c r="AU51170" s="690"/>
    </row>
    <row r="51171" spans="46:47">
      <c r="AT51171" s="690"/>
      <c r="AU51171" s="690"/>
    </row>
    <row r="51172" spans="46:47">
      <c r="AT51172" s="690"/>
      <c r="AU51172" s="690"/>
    </row>
    <row r="51173" spans="46:47">
      <c r="AT51173" s="690"/>
      <c r="AU51173" s="690"/>
    </row>
    <row r="51174" spans="46:47">
      <c r="AT51174" s="690"/>
      <c r="AU51174" s="690"/>
    </row>
    <row r="51175" spans="46:47">
      <c r="AT51175" s="690"/>
      <c r="AU51175" s="690"/>
    </row>
    <row r="51176" spans="46:47">
      <c r="AT51176" s="690"/>
      <c r="AU51176" s="690"/>
    </row>
    <row r="51177" spans="46:47">
      <c r="AT51177" s="690"/>
      <c r="AU51177" s="690"/>
    </row>
    <row r="51178" spans="46:47">
      <c r="AT51178" s="690"/>
      <c r="AU51178" s="690"/>
    </row>
    <row r="51179" spans="46:47">
      <c r="AT51179" s="690"/>
      <c r="AU51179" s="690"/>
    </row>
    <row r="51180" spans="46:47">
      <c r="AT51180" s="690"/>
      <c r="AU51180" s="690"/>
    </row>
    <row r="51181" spans="46:47">
      <c r="AT51181" s="690"/>
      <c r="AU51181" s="690"/>
    </row>
    <row r="51182" spans="46:47">
      <c r="AT51182" s="690"/>
      <c r="AU51182" s="690"/>
    </row>
    <row r="51183" spans="46:47">
      <c r="AT51183" s="690"/>
      <c r="AU51183" s="690"/>
    </row>
    <row r="51184" spans="46:47">
      <c r="AT51184" s="690"/>
      <c r="AU51184" s="690"/>
    </row>
    <row r="51185" spans="46:47">
      <c r="AT51185" s="690"/>
      <c r="AU51185" s="690"/>
    </row>
    <row r="51186" spans="46:47">
      <c r="AT51186" s="690"/>
      <c r="AU51186" s="690"/>
    </row>
    <row r="51187" spans="46:47">
      <c r="AT51187" s="690"/>
      <c r="AU51187" s="690"/>
    </row>
    <row r="51188" spans="46:47">
      <c r="AT51188" s="690"/>
      <c r="AU51188" s="690"/>
    </row>
    <row r="51189" spans="46:47">
      <c r="AT51189" s="690"/>
      <c r="AU51189" s="690"/>
    </row>
    <row r="51190" spans="46:47">
      <c r="AT51190" s="690"/>
      <c r="AU51190" s="690"/>
    </row>
    <row r="51191" spans="46:47">
      <c r="AT51191" s="690"/>
      <c r="AU51191" s="690"/>
    </row>
    <row r="51192" spans="46:47">
      <c r="AT51192" s="690"/>
      <c r="AU51192" s="690"/>
    </row>
    <row r="51193" spans="46:47">
      <c r="AT51193" s="690"/>
      <c r="AU51193" s="690"/>
    </row>
    <row r="51194" spans="46:47">
      <c r="AT51194" s="690"/>
      <c r="AU51194" s="690"/>
    </row>
    <row r="51195" spans="46:47">
      <c r="AT51195" s="690"/>
      <c r="AU51195" s="690"/>
    </row>
    <row r="51196" spans="46:47">
      <c r="AT51196" s="690"/>
      <c r="AU51196" s="690"/>
    </row>
    <row r="51197" spans="46:47">
      <c r="AT51197" s="690"/>
      <c r="AU51197" s="690"/>
    </row>
    <row r="51198" spans="46:47">
      <c r="AT51198" s="690"/>
      <c r="AU51198" s="690"/>
    </row>
    <row r="51199" spans="46:47">
      <c r="AT51199" s="690"/>
      <c r="AU51199" s="690"/>
    </row>
    <row r="51200" spans="46:47">
      <c r="AT51200" s="690"/>
      <c r="AU51200" s="690"/>
    </row>
    <row r="51201" spans="46:47">
      <c r="AT51201" s="690"/>
      <c r="AU51201" s="690"/>
    </row>
    <row r="51202" spans="46:47">
      <c r="AT51202" s="690"/>
      <c r="AU51202" s="690"/>
    </row>
    <row r="51203" spans="46:47">
      <c r="AT51203" s="690"/>
      <c r="AU51203" s="690"/>
    </row>
    <row r="51204" spans="46:47">
      <c r="AT51204" s="690"/>
      <c r="AU51204" s="690"/>
    </row>
    <row r="51205" spans="46:47">
      <c r="AT51205" s="690"/>
      <c r="AU51205" s="690"/>
    </row>
    <row r="51206" spans="46:47">
      <c r="AT51206" s="690"/>
      <c r="AU51206" s="690"/>
    </row>
    <row r="51207" spans="46:47">
      <c r="AT51207" s="690"/>
      <c r="AU51207" s="690"/>
    </row>
    <row r="51208" spans="46:47">
      <c r="AT51208" s="690"/>
      <c r="AU51208" s="690"/>
    </row>
    <row r="51209" spans="46:47">
      <c r="AT51209" s="690"/>
      <c r="AU51209" s="690"/>
    </row>
    <row r="51210" spans="46:47">
      <c r="AT51210" s="690"/>
      <c r="AU51210" s="690"/>
    </row>
    <row r="51211" spans="46:47">
      <c r="AT51211" s="690"/>
      <c r="AU51211" s="690"/>
    </row>
    <row r="51212" spans="46:47">
      <c r="AT51212" s="690"/>
      <c r="AU51212" s="690"/>
    </row>
    <row r="51213" spans="46:47">
      <c r="AT51213" s="690"/>
      <c r="AU51213" s="690"/>
    </row>
    <row r="51214" spans="46:47">
      <c r="AT51214" s="690"/>
      <c r="AU51214" s="690"/>
    </row>
    <row r="51215" spans="46:47">
      <c r="AT51215" s="690"/>
      <c r="AU51215" s="690"/>
    </row>
    <row r="51216" spans="46:47">
      <c r="AT51216" s="690"/>
      <c r="AU51216" s="690"/>
    </row>
    <row r="51217" spans="46:47">
      <c r="AT51217" s="690"/>
      <c r="AU51217" s="690"/>
    </row>
    <row r="51218" spans="46:47">
      <c r="AT51218" s="690"/>
      <c r="AU51218" s="690"/>
    </row>
    <row r="51219" spans="46:47">
      <c r="AT51219" s="690"/>
      <c r="AU51219" s="690"/>
    </row>
    <row r="51220" spans="46:47">
      <c r="AT51220" s="690"/>
      <c r="AU51220" s="690"/>
    </row>
    <row r="51221" spans="46:47">
      <c r="AT51221" s="690"/>
      <c r="AU51221" s="690"/>
    </row>
    <row r="51222" spans="46:47">
      <c r="AT51222" s="690"/>
      <c r="AU51222" s="690"/>
    </row>
    <row r="51223" spans="46:47">
      <c r="AT51223" s="690"/>
      <c r="AU51223" s="690"/>
    </row>
    <row r="51224" spans="46:47">
      <c r="AT51224" s="690"/>
      <c r="AU51224" s="690"/>
    </row>
    <row r="51225" spans="46:47">
      <c r="AT51225" s="690"/>
      <c r="AU51225" s="690"/>
    </row>
    <row r="51226" spans="46:47">
      <c r="AT51226" s="690"/>
      <c r="AU51226" s="690"/>
    </row>
    <row r="51227" spans="46:47">
      <c r="AT51227" s="690"/>
      <c r="AU51227" s="690"/>
    </row>
    <row r="51228" spans="46:47">
      <c r="AT51228" s="690"/>
      <c r="AU51228" s="690"/>
    </row>
    <row r="51229" spans="46:47">
      <c r="AT51229" s="690"/>
      <c r="AU51229" s="690"/>
    </row>
    <row r="51230" spans="46:47">
      <c r="AT51230" s="690"/>
      <c r="AU51230" s="690"/>
    </row>
    <row r="51231" spans="46:47">
      <c r="AT51231" s="690"/>
      <c r="AU51231" s="690"/>
    </row>
    <row r="51232" spans="46:47">
      <c r="AT51232" s="690"/>
      <c r="AU51232" s="690"/>
    </row>
    <row r="51233" spans="46:47">
      <c r="AT51233" s="690"/>
      <c r="AU51233" s="690"/>
    </row>
    <row r="51234" spans="46:47">
      <c r="AT51234" s="690"/>
      <c r="AU51234" s="690"/>
    </row>
    <row r="51235" spans="46:47">
      <c r="AT51235" s="690"/>
      <c r="AU51235" s="690"/>
    </row>
    <row r="51236" spans="46:47">
      <c r="AT51236" s="690"/>
      <c r="AU51236" s="690"/>
    </row>
    <row r="51237" spans="46:47">
      <c r="AT51237" s="690"/>
      <c r="AU51237" s="690"/>
    </row>
    <row r="51238" spans="46:47">
      <c r="AT51238" s="690"/>
      <c r="AU51238" s="690"/>
    </row>
    <row r="51239" spans="46:47">
      <c r="AT51239" s="690"/>
      <c r="AU51239" s="690"/>
    </row>
    <row r="51240" spans="46:47">
      <c r="AT51240" s="690"/>
      <c r="AU51240" s="690"/>
    </row>
    <row r="51241" spans="46:47">
      <c r="AT51241" s="690"/>
      <c r="AU51241" s="690"/>
    </row>
    <row r="51242" spans="46:47">
      <c r="AT51242" s="690"/>
      <c r="AU51242" s="690"/>
    </row>
    <row r="51243" spans="46:47">
      <c r="AT51243" s="690"/>
      <c r="AU51243" s="690"/>
    </row>
    <row r="51244" spans="46:47">
      <c r="AT51244" s="690"/>
      <c r="AU51244" s="690"/>
    </row>
    <row r="51245" spans="46:47">
      <c r="AT51245" s="690"/>
      <c r="AU51245" s="690"/>
    </row>
    <row r="51246" spans="46:47">
      <c r="AT51246" s="690"/>
      <c r="AU51246" s="690"/>
    </row>
    <row r="51247" spans="46:47">
      <c r="AT51247" s="690"/>
      <c r="AU51247" s="690"/>
    </row>
    <row r="51248" spans="46:47">
      <c r="AT51248" s="690"/>
      <c r="AU51248" s="690"/>
    </row>
    <row r="51249" spans="46:47">
      <c r="AT51249" s="690"/>
      <c r="AU51249" s="690"/>
    </row>
    <row r="51250" spans="46:47">
      <c r="AT51250" s="690"/>
      <c r="AU51250" s="690"/>
    </row>
    <row r="51251" spans="46:47">
      <c r="AT51251" s="690"/>
      <c r="AU51251" s="690"/>
    </row>
    <row r="51252" spans="46:47">
      <c r="AT51252" s="690"/>
      <c r="AU51252" s="690"/>
    </row>
    <row r="51253" spans="46:47">
      <c r="AT51253" s="690"/>
      <c r="AU51253" s="690"/>
    </row>
    <row r="51254" spans="46:47">
      <c r="AT51254" s="690"/>
      <c r="AU51254" s="690"/>
    </row>
    <row r="51255" spans="46:47">
      <c r="AT51255" s="690"/>
      <c r="AU51255" s="690"/>
    </row>
    <row r="51256" spans="46:47">
      <c r="AT51256" s="690"/>
      <c r="AU51256" s="690"/>
    </row>
    <row r="51257" spans="46:47">
      <c r="AT51257" s="690"/>
      <c r="AU51257" s="690"/>
    </row>
    <row r="51258" spans="46:47">
      <c r="AT51258" s="690"/>
      <c r="AU51258" s="690"/>
    </row>
    <row r="51259" spans="46:47">
      <c r="AT51259" s="690"/>
      <c r="AU51259" s="690"/>
    </row>
    <row r="51260" spans="46:47">
      <c r="AT51260" s="690"/>
      <c r="AU51260" s="690"/>
    </row>
    <row r="51261" spans="46:47">
      <c r="AT51261" s="690"/>
      <c r="AU51261" s="690"/>
    </row>
    <row r="51262" spans="46:47">
      <c r="AT51262" s="690"/>
      <c r="AU51262" s="690"/>
    </row>
    <row r="51263" spans="46:47">
      <c r="AT51263" s="690"/>
      <c r="AU51263" s="690"/>
    </row>
    <row r="51264" spans="46:47">
      <c r="AT51264" s="690"/>
      <c r="AU51264" s="690"/>
    </row>
    <row r="51265" spans="46:47">
      <c r="AT51265" s="690"/>
      <c r="AU51265" s="690"/>
    </row>
    <row r="51266" spans="46:47">
      <c r="AT51266" s="690"/>
      <c r="AU51266" s="690"/>
    </row>
    <row r="51267" spans="46:47">
      <c r="AT51267" s="690"/>
      <c r="AU51267" s="690"/>
    </row>
    <row r="51268" spans="46:47">
      <c r="AT51268" s="690"/>
      <c r="AU51268" s="690"/>
    </row>
    <row r="51269" spans="46:47">
      <c r="AT51269" s="690"/>
      <c r="AU51269" s="690"/>
    </row>
    <row r="51270" spans="46:47">
      <c r="AT51270" s="690"/>
      <c r="AU51270" s="690"/>
    </row>
    <row r="51271" spans="46:47">
      <c r="AT51271" s="690"/>
      <c r="AU51271" s="690"/>
    </row>
    <row r="51272" spans="46:47">
      <c r="AT51272" s="690"/>
      <c r="AU51272" s="690"/>
    </row>
    <row r="51273" spans="46:47">
      <c r="AT51273" s="690"/>
      <c r="AU51273" s="690"/>
    </row>
    <row r="51274" spans="46:47">
      <c r="AT51274" s="690"/>
      <c r="AU51274" s="690"/>
    </row>
    <row r="51275" spans="46:47">
      <c r="AT51275" s="690"/>
      <c r="AU51275" s="690"/>
    </row>
    <row r="51276" spans="46:47">
      <c r="AT51276" s="690"/>
      <c r="AU51276" s="690"/>
    </row>
    <row r="51277" spans="46:47">
      <c r="AT51277" s="690"/>
      <c r="AU51277" s="690"/>
    </row>
    <row r="51278" spans="46:47">
      <c r="AT51278" s="690"/>
      <c r="AU51278" s="690"/>
    </row>
    <row r="51279" spans="46:47">
      <c r="AT51279" s="690"/>
      <c r="AU51279" s="690"/>
    </row>
    <row r="51280" spans="46:47">
      <c r="AT51280" s="690"/>
      <c r="AU51280" s="690"/>
    </row>
    <row r="51281" spans="46:47">
      <c r="AT51281" s="690"/>
      <c r="AU51281" s="690"/>
    </row>
    <row r="51282" spans="46:47">
      <c r="AT51282" s="690"/>
      <c r="AU51282" s="690"/>
    </row>
    <row r="51283" spans="46:47">
      <c r="AT51283" s="690"/>
      <c r="AU51283" s="690"/>
    </row>
    <row r="51284" spans="46:47">
      <c r="AT51284" s="690"/>
      <c r="AU51284" s="690"/>
    </row>
    <row r="51285" spans="46:47">
      <c r="AT51285" s="690"/>
      <c r="AU51285" s="690"/>
    </row>
    <row r="51286" spans="46:47">
      <c r="AT51286" s="690"/>
      <c r="AU51286" s="690"/>
    </row>
    <row r="51287" spans="46:47">
      <c r="AT51287" s="690"/>
      <c r="AU51287" s="690"/>
    </row>
    <row r="51288" spans="46:47">
      <c r="AT51288" s="690"/>
      <c r="AU51288" s="690"/>
    </row>
    <row r="51289" spans="46:47">
      <c r="AT51289" s="690"/>
      <c r="AU51289" s="690"/>
    </row>
    <row r="51290" spans="46:47">
      <c r="AT51290" s="690"/>
      <c r="AU51290" s="690"/>
    </row>
    <row r="51291" spans="46:47">
      <c r="AT51291" s="690"/>
      <c r="AU51291" s="690"/>
    </row>
    <row r="51292" spans="46:47">
      <c r="AT51292" s="690"/>
      <c r="AU51292" s="690"/>
    </row>
    <row r="51293" spans="46:47">
      <c r="AT51293" s="690"/>
      <c r="AU51293" s="690"/>
    </row>
    <row r="51294" spans="46:47">
      <c r="AT51294" s="690"/>
      <c r="AU51294" s="690"/>
    </row>
    <row r="51295" spans="46:47">
      <c r="AT51295" s="690"/>
      <c r="AU51295" s="690"/>
    </row>
    <row r="51296" spans="46:47">
      <c r="AT51296" s="690"/>
      <c r="AU51296" s="690"/>
    </row>
    <row r="51297" spans="46:47">
      <c r="AT51297" s="690"/>
      <c r="AU51297" s="690"/>
    </row>
    <row r="51298" spans="46:47">
      <c r="AT51298" s="690"/>
      <c r="AU51298" s="690"/>
    </row>
    <row r="51299" spans="46:47">
      <c r="AT51299" s="690"/>
      <c r="AU51299" s="690"/>
    </row>
    <row r="51300" spans="46:47">
      <c r="AT51300" s="690"/>
      <c r="AU51300" s="690"/>
    </row>
    <row r="51301" spans="46:47">
      <c r="AT51301" s="690"/>
      <c r="AU51301" s="690"/>
    </row>
    <row r="51302" spans="46:47">
      <c r="AT51302" s="690"/>
      <c r="AU51302" s="690"/>
    </row>
    <row r="51303" spans="46:47">
      <c r="AT51303" s="690"/>
      <c r="AU51303" s="690"/>
    </row>
    <row r="51304" spans="46:47">
      <c r="AT51304" s="690"/>
      <c r="AU51304" s="690"/>
    </row>
    <row r="51305" spans="46:47">
      <c r="AT51305" s="690"/>
      <c r="AU51305" s="690"/>
    </row>
    <row r="51306" spans="46:47">
      <c r="AT51306" s="690"/>
      <c r="AU51306" s="690"/>
    </row>
    <row r="51307" spans="46:47">
      <c r="AT51307" s="690"/>
      <c r="AU51307" s="690"/>
    </row>
    <row r="51308" spans="46:47">
      <c r="AT51308" s="690"/>
      <c r="AU51308" s="690"/>
    </row>
    <row r="51309" spans="46:47">
      <c r="AT51309" s="690"/>
      <c r="AU51309" s="690"/>
    </row>
    <row r="51310" spans="46:47">
      <c r="AT51310" s="690"/>
      <c r="AU51310" s="690"/>
    </row>
    <row r="51311" spans="46:47">
      <c r="AT51311" s="690"/>
      <c r="AU51311" s="690"/>
    </row>
    <row r="51312" spans="46:47">
      <c r="AT51312" s="690"/>
      <c r="AU51312" s="690"/>
    </row>
    <row r="51313" spans="46:47">
      <c r="AT51313" s="690"/>
      <c r="AU51313" s="690"/>
    </row>
    <row r="51314" spans="46:47">
      <c r="AT51314" s="690"/>
      <c r="AU51314" s="690"/>
    </row>
    <row r="51315" spans="46:47">
      <c r="AT51315" s="690"/>
      <c r="AU51315" s="690"/>
    </row>
    <row r="51316" spans="46:47">
      <c r="AT51316" s="690"/>
      <c r="AU51316" s="690"/>
    </row>
    <row r="51317" spans="46:47">
      <c r="AT51317" s="690"/>
      <c r="AU51317" s="690"/>
    </row>
    <row r="51318" spans="46:47">
      <c r="AT51318" s="690"/>
      <c r="AU51318" s="690"/>
    </row>
    <row r="51319" spans="46:47">
      <c r="AT51319" s="690"/>
      <c r="AU51319" s="690"/>
    </row>
    <row r="51320" spans="46:47">
      <c r="AT51320" s="690"/>
      <c r="AU51320" s="690"/>
    </row>
    <row r="51321" spans="46:47">
      <c r="AT51321" s="690"/>
      <c r="AU51321" s="690"/>
    </row>
    <row r="51322" spans="46:47">
      <c r="AT51322" s="690"/>
      <c r="AU51322" s="690"/>
    </row>
    <row r="51323" spans="46:47">
      <c r="AT51323" s="690"/>
      <c r="AU51323" s="690"/>
    </row>
    <row r="51324" spans="46:47">
      <c r="AT51324" s="690"/>
      <c r="AU51324" s="690"/>
    </row>
    <row r="51325" spans="46:47">
      <c r="AT51325" s="690"/>
      <c r="AU51325" s="690"/>
    </row>
    <row r="51326" spans="46:47">
      <c r="AT51326" s="690"/>
      <c r="AU51326" s="690"/>
    </row>
    <row r="51327" spans="46:47">
      <c r="AT51327" s="690"/>
      <c r="AU51327" s="690"/>
    </row>
    <row r="51328" spans="46:47">
      <c r="AT51328" s="690"/>
      <c r="AU51328" s="690"/>
    </row>
    <row r="51329" spans="46:47">
      <c r="AT51329" s="690"/>
      <c r="AU51329" s="690"/>
    </row>
    <row r="51330" spans="46:47">
      <c r="AT51330" s="690"/>
      <c r="AU51330" s="690"/>
    </row>
    <row r="51331" spans="46:47">
      <c r="AT51331" s="690"/>
      <c r="AU51331" s="690"/>
    </row>
    <row r="51332" spans="46:47">
      <c r="AT51332" s="690"/>
      <c r="AU51332" s="690"/>
    </row>
    <row r="51333" spans="46:47">
      <c r="AT51333" s="690"/>
      <c r="AU51333" s="690"/>
    </row>
    <row r="51334" spans="46:47">
      <c r="AT51334" s="690"/>
      <c r="AU51334" s="690"/>
    </row>
    <row r="51335" spans="46:47">
      <c r="AT51335" s="690"/>
      <c r="AU51335" s="690"/>
    </row>
    <row r="51336" spans="46:47">
      <c r="AT51336" s="690"/>
      <c r="AU51336" s="690"/>
    </row>
    <row r="51337" spans="46:47">
      <c r="AT51337" s="690"/>
      <c r="AU51337" s="690"/>
    </row>
    <row r="51338" spans="46:47">
      <c r="AT51338" s="690"/>
      <c r="AU51338" s="690"/>
    </row>
    <row r="51339" spans="46:47">
      <c r="AT51339" s="690"/>
      <c r="AU51339" s="690"/>
    </row>
    <row r="51340" spans="46:47">
      <c r="AT51340" s="690"/>
      <c r="AU51340" s="690"/>
    </row>
    <row r="51341" spans="46:47">
      <c r="AT51341" s="690"/>
      <c r="AU51341" s="690"/>
    </row>
    <row r="51342" spans="46:47">
      <c r="AT51342" s="690"/>
      <c r="AU51342" s="690"/>
    </row>
    <row r="51343" spans="46:47">
      <c r="AT51343" s="690"/>
      <c r="AU51343" s="690"/>
    </row>
    <row r="51344" spans="46:47">
      <c r="AT51344" s="690"/>
      <c r="AU51344" s="690"/>
    </row>
    <row r="51345" spans="46:47">
      <c r="AT51345" s="690"/>
      <c r="AU51345" s="690"/>
    </row>
    <row r="51346" spans="46:47">
      <c r="AT51346" s="690"/>
      <c r="AU51346" s="690"/>
    </row>
    <row r="51347" spans="46:47">
      <c r="AT51347" s="690"/>
      <c r="AU51347" s="690"/>
    </row>
    <row r="51348" spans="46:47">
      <c r="AT51348" s="690"/>
      <c r="AU51348" s="690"/>
    </row>
    <row r="51349" spans="46:47">
      <c r="AT51349" s="690"/>
      <c r="AU51349" s="690"/>
    </row>
    <row r="51350" spans="46:47">
      <c r="AT51350" s="690"/>
      <c r="AU51350" s="690"/>
    </row>
    <row r="51351" spans="46:47">
      <c r="AT51351" s="690"/>
      <c r="AU51351" s="690"/>
    </row>
    <row r="51352" spans="46:47">
      <c r="AT51352" s="690"/>
      <c r="AU51352" s="690"/>
    </row>
    <row r="51353" spans="46:47">
      <c r="AT51353" s="690"/>
      <c r="AU51353" s="690"/>
    </row>
    <row r="51354" spans="46:47">
      <c r="AT51354" s="690"/>
      <c r="AU51354" s="690"/>
    </row>
    <row r="51355" spans="46:47">
      <c r="AT51355" s="690"/>
      <c r="AU51355" s="690"/>
    </row>
    <row r="51356" spans="46:47">
      <c r="AT51356" s="690"/>
      <c r="AU51356" s="690"/>
    </row>
    <row r="51357" spans="46:47">
      <c r="AT51357" s="690"/>
      <c r="AU51357" s="690"/>
    </row>
    <row r="51358" spans="46:47">
      <c r="AT51358" s="690"/>
      <c r="AU51358" s="690"/>
    </row>
    <row r="51359" spans="46:47">
      <c r="AT51359" s="690"/>
      <c r="AU51359" s="690"/>
    </row>
    <row r="51360" spans="46:47">
      <c r="AT51360" s="690"/>
      <c r="AU51360" s="690"/>
    </row>
    <row r="51361" spans="46:47">
      <c r="AT51361" s="690"/>
      <c r="AU51361" s="690"/>
    </row>
    <row r="51362" spans="46:47">
      <c r="AT51362" s="690"/>
      <c r="AU51362" s="690"/>
    </row>
    <row r="51363" spans="46:47">
      <c r="AT51363" s="690"/>
      <c r="AU51363" s="690"/>
    </row>
    <row r="51364" spans="46:47">
      <c r="AT51364" s="690"/>
      <c r="AU51364" s="690"/>
    </row>
    <row r="51365" spans="46:47">
      <c r="AT51365" s="690"/>
      <c r="AU51365" s="690"/>
    </row>
    <row r="51366" spans="46:47">
      <c r="AT51366" s="690"/>
      <c r="AU51366" s="690"/>
    </row>
    <row r="51367" spans="46:47">
      <c r="AT51367" s="690"/>
      <c r="AU51367" s="690"/>
    </row>
    <row r="51368" spans="46:47">
      <c r="AT51368" s="690"/>
      <c r="AU51368" s="690"/>
    </row>
    <row r="51369" spans="46:47">
      <c r="AT51369" s="690"/>
      <c r="AU51369" s="690"/>
    </row>
    <row r="51370" spans="46:47">
      <c r="AT51370" s="690"/>
      <c r="AU51370" s="690"/>
    </row>
    <row r="51371" spans="46:47">
      <c r="AT51371" s="690"/>
      <c r="AU51371" s="690"/>
    </row>
    <row r="51372" spans="46:47">
      <c r="AT51372" s="690"/>
      <c r="AU51372" s="690"/>
    </row>
    <row r="51373" spans="46:47">
      <c r="AT51373" s="690"/>
      <c r="AU51373" s="690"/>
    </row>
    <row r="51374" spans="46:47">
      <c r="AT51374" s="690"/>
      <c r="AU51374" s="690"/>
    </row>
    <row r="51375" spans="46:47">
      <c r="AT51375" s="690"/>
      <c r="AU51375" s="690"/>
    </row>
    <row r="51376" spans="46:47">
      <c r="AT51376" s="690"/>
      <c r="AU51376" s="690"/>
    </row>
    <row r="51377" spans="46:47">
      <c r="AT51377" s="690"/>
      <c r="AU51377" s="690"/>
    </row>
    <row r="51378" spans="46:47">
      <c r="AT51378" s="690"/>
      <c r="AU51378" s="690"/>
    </row>
    <row r="51379" spans="46:47">
      <c r="AT51379" s="690"/>
      <c r="AU51379" s="690"/>
    </row>
    <row r="51380" spans="46:47">
      <c r="AT51380" s="690"/>
      <c r="AU51380" s="690"/>
    </row>
    <row r="51381" spans="46:47">
      <c r="AT51381" s="690"/>
      <c r="AU51381" s="690"/>
    </row>
    <row r="51382" spans="46:47">
      <c r="AT51382" s="690"/>
      <c r="AU51382" s="690"/>
    </row>
    <row r="51383" spans="46:47">
      <c r="AT51383" s="690"/>
      <c r="AU51383" s="690"/>
    </row>
    <row r="51384" spans="46:47">
      <c r="AT51384" s="690"/>
      <c r="AU51384" s="690"/>
    </row>
    <row r="51385" spans="46:47">
      <c r="AT51385" s="690"/>
      <c r="AU51385" s="690"/>
    </row>
    <row r="51386" spans="46:47">
      <c r="AT51386" s="690"/>
      <c r="AU51386" s="690"/>
    </row>
    <row r="51387" spans="46:47">
      <c r="AT51387" s="690"/>
      <c r="AU51387" s="690"/>
    </row>
    <row r="51388" spans="46:47">
      <c r="AT51388" s="690"/>
      <c r="AU51388" s="690"/>
    </row>
    <row r="51389" spans="46:47">
      <c r="AT51389" s="690"/>
      <c r="AU51389" s="690"/>
    </row>
    <row r="51390" spans="46:47">
      <c r="AT51390" s="690"/>
      <c r="AU51390" s="690"/>
    </row>
    <row r="51391" spans="46:47">
      <c r="AT51391" s="690"/>
      <c r="AU51391" s="690"/>
    </row>
    <row r="51392" spans="46:47">
      <c r="AT51392" s="690"/>
      <c r="AU51392" s="690"/>
    </row>
    <row r="51393" spans="46:47">
      <c r="AT51393" s="690"/>
      <c r="AU51393" s="690"/>
    </row>
    <row r="51394" spans="46:47">
      <c r="AT51394" s="690"/>
      <c r="AU51394" s="690"/>
    </row>
    <row r="51395" spans="46:47">
      <c r="AT51395" s="690"/>
      <c r="AU51395" s="690"/>
    </row>
    <row r="51396" spans="46:47">
      <c r="AT51396" s="690"/>
      <c r="AU51396" s="690"/>
    </row>
    <row r="51397" spans="46:47">
      <c r="AT51397" s="690"/>
      <c r="AU51397" s="690"/>
    </row>
    <row r="51398" spans="46:47">
      <c r="AT51398" s="690"/>
      <c r="AU51398" s="690"/>
    </row>
    <row r="51399" spans="46:47">
      <c r="AT51399" s="690"/>
      <c r="AU51399" s="690"/>
    </row>
    <row r="51400" spans="46:47">
      <c r="AT51400" s="690"/>
      <c r="AU51400" s="690"/>
    </row>
    <row r="51401" spans="46:47">
      <c r="AT51401" s="690"/>
      <c r="AU51401" s="690"/>
    </row>
    <row r="51402" spans="46:47">
      <c r="AT51402" s="690"/>
      <c r="AU51402" s="690"/>
    </row>
    <row r="51403" spans="46:47">
      <c r="AT51403" s="690"/>
      <c r="AU51403" s="690"/>
    </row>
    <row r="51404" spans="46:47">
      <c r="AT51404" s="690"/>
      <c r="AU51404" s="690"/>
    </row>
    <row r="51405" spans="46:47">
      <c r="AT51405" s="690"/>
      <c r="AU51405" s="690"/>
    </row>
    <row r="51406" spans="46:47">
      <c r="AT51406" s="690"/>
      <c r="AU51406" s="690"/>
    </row>
    <row r="51407" spans="46:47">
      <c r="AT51407" s="690"/>
      <c r="AU51407" s="690"/>
    </row>
    <row r="51408" spans="46:47">
      <c r="AT51408" s="690"/>
      <c r="AU51408" s="690"/>
    </row>
    <row r="51409" spans="46:47">
      <c r="AT51409" s="690"/>
      <c r="AU51409" s="690"/>
    </row>
    <row r="51410" spans="46:47">
      <c r="AT51410" s="690"/>
      <c r="AU51410" s="690"/>
    </row>
    <row r="51411" spans="46:47">
      <c r="AT51411" s="690"/>
      <c r="AU51411" s="690"/>
    </row>
    <row r="51412" spans="46:47">
      <c r="AT51412" s="690"/>
      <c r="AU51412" s="690"/>
    </row>
    <row r="51413" spans="46:47">
      <c r="AT51413" s="690"/>
      <c r="AU51413" s="690"/>
    </row>
    <row r="51414" spans="46:47">
      <c r="AT51414" s="690"/>
      <c r="AU51414" s="690"/>
    </row>
    <row r="51415" spans="46:47">
      <c r="AT51415" s="690"/>
      <c r="AU51415" s="690"/>
    </row>
    <row r="51416" spans="46:47">
      <c r="AT51416" s="690"/>
      <c r="AU51416" s="690"/>
    </row>
    <row r="51417" spans="46:47">
      <c r="AT51417" s="690"/>
      <c r="AU51417" s="690"/>
    </row>
    <row r="51418" spans="46:47">
      <c r="AT51418" s="690"/>
      <c r="AU51418" s="690"/>
    </row>
    <row r="51419" spans="46:47">
      <c r="AT51419" s="690"/>
      <c r="AU51419" s="690"/>
    </row>
    <row r="51420" spans="46:47">
      <c r="AT51420" s="690"/>
      <c r="AU51420" s="690"/>
    </row>
    <row r="51421" spans="46:47">
      <c r="AT51421" s="690"/>
      <c r="AU51421" s="690"/>
    </row>
    <row r="51422" spans="46:47">
      <c r="AT51422" s="690"/>
      <c r="AU51422" s="690"/>
    </row>
    <row r="51423" spans="46:47">
      <c r="AT51423" s="690"/>
      <c r="AU51423" s="690"/>
    </row>
    <row r="51424" spans="46:47">
      <c r="AT51424" s="690"/>
      <c r="AU51424" s="690"/>
    </row>
    <row r="51425" spans="46:47">
      <c r="AT51425" s="690"/>
      <c r="AU51425" s="690"/>
    </row>
    <row r="51426" spans="46:47">
      <c r="AT51426" s="690"/>
      <c r="AU51426" s="690"/>
    </row>
    <row r="51427" spans="46:47">
      <c r="AT51427" s="690"/>
      <c r="AU51427" s="690"/>
    </row>
    <row r="51428" spans="46:47">
      <c r="AT51428" s="690"/>
      <c r="AU51428" s="690"/>
    </row>
    <row r="51429" spans="46:47">
      <c r="AT51429" s="690"/>
      <c r="AU51429" s="690"/>
    </row>
    <row r="51430" spans="46:47">
      <c r="AT51430" s="690"/>
      <c r="AU51430" s="690"/>
    </row>
    <row r="51431" spans="46:47">
      <c r="AT51431" s="690"/>
      <c r="AU51431" s="690"/>
    </row>
    <row r="51432" spans="46:47">
      <c r="AT51432" s="690"/>
      <c r="AU51432" s="690"/>
    </row>
    <row r="51433" spans="46:47">
      <c r="AT51433" s="690"/>
      <c r="AU51433" s="690"/>
    </row>
    <row r="51434" spans="46:47">
      <c r="AT51434" s="690"/>
      <c r="AU51434" s="690"/>
    </row>
    <row r="51435" spans="46:47">
      <c r="AT51435" s="690"/>
      <c r="AU51435" s="690"/>
    </row>
    <row r="51436" spans="46:47">
      <c r="AT51436" s="690"/>
      <c r="AU51436" s="690"/>
    </row>
    <row r="51437" spans="46:47">
      <c r="AT51437" s="690"/>
      <c r="AU51437" s="690"/>
    </row>
    <row r="51438" spans="46:47">
      <c r="AT51438" s="690"/>
      <c r="AU51438" s="690"/>
    </row>
    <row r="51439" spans="46:47">
      <c r="AT51439" s="690"/>
      <c r="AU51439" s="690"/>
    </row>
    <row r="51440" spans="46:47">
      <c r="AT51440" s="690"/>
      <c r="AU51440" s="690"/>
    </row>
    <row r="51441" spans="46:47">
      <c r="AT51441" s="690"/>
      <c r="AU51441" s="690"/>
    </row>
    <row r="51442" spans="46:47">
      <c r="AT51442" s="690"/>
      <c r="AU51442" s="690"/>
    </row>
    <row r="51443" spans="46:47">
      <c r="AT51443" s="690"/>
      <c r="AU51443" s="690"/>
    </row>
    <row r="51444" spans="46:47">
      <c r="AT51444" s="690"/>
      <c r="AU51444" s="690"/>
    </row>
    <row r="51445" spans="46:47">
      <c r="AT51445" s="690"/>
      <c r="AU51445" s="690"/>
    </row>
    <row r="51446" spans="46:47">
      <c r="AT51446" s="690"/>
      <c r="AU51446" s="690"/>
    </row>
    <row r="51447" spans="46:47">
      <c r="AT51447" s="690"/>
      <c r="AU51447" s="690"/>
    </row>
    <row r="51448" spans="46:47">
      <c r="AT51448" s="690"/>
      <c r="AU51448" s="690"/>
    </row>
    <row r="51449" spans="46:47">
      <c r="AT51449" s="690"/>
      <c r="AU51449" s="690"/>
    </row>
    <row r="51450" spans="46:47">
      <c r="AT51450" s="690"/>
      <c r="AU51450" s="690"/>
    </row>
    <row r="51451" spans="46:47">
      <c r="AT51451" s="690"/>
      <c r="AU51451" s="690"/>
    </row>
    <row r="51452" spans="46:47">
      <c r="AT51452" s="690"/>
      <c r="AU51452" s="690"/>
    </row>
    <row r="51453" spans="46:47">
      <c r="AT51453" s="690"/>
      <c r="AU51453" s="690"/>
    </row>
    <row r="51454" spans="46:47">
      <c r="AT51454" s="690"/>
      <c r="AU51454" s="690"/>
    </row>
    <row r="51455" spans="46:47">
      <c r="AT51455" s="690"/>
      <c r="AU51455" s="690"/>
    </row>
    <row r="51456" spans="46:47">
      <c r="AT51456" s="690"/>
      <c r="AU51456" s="690"/>
    </row>
    <row r="51457" spans="46:47">
      <c r="AT51457" s="690"/>
      <c r="AU51457" s="690"/>
    </row>
    <row r="51458" spans="46:47">
      <c r="AT51458" s="690"/>
      <c r="AU51458" s="690"/>
    </row>
    <row r="51459" spans="46:47">
      <c r="AT51459" s="690"/>
      <c r="AU51459" s="690"/>
    </row>
    <row r="51460" spans="46:47">
      <c r="AT51460" s="690"/>
      <c r="AU51460" s="690"/>
    </row>
    <row r="51461" spans="46:47">
      <c r="AT51461" s="690"/>
      <c r="AU51461" s="690"/>
    </row>
    <row r="51462" spans="46:47">
      <c r="AT51462" s="690"/>
      <c r="AU51462" s="690"/>
    </row>
    <row r="51463" spans="46:47">
      <c r="AT51463" s="690"/>
      <c r="AU51463" s="690"/>
    </row>
    <row r="51464" spans="46:47">
      <c r="AT51464" s="690"/>
      <c r="AU51464" s="690"/>
    </row>
    <row r="51465" spans="46:47">
      <c r="AT51465" s="690"/>
      <c r="AU51465" s="690"/>
    </row>
    <row r="51466" spans="46:47">
      <c r="AT51466" s="690"/>
      <c r="AU51466" s="690"/>
    </row>
    <row r="51467" spans="46:47">
      <c r="AT51467" s="690"/>
      <c r="AU51467" s="690"/>
    </row>
    <row r="51468" spans="46:47">
      <c r="AT51468" s="690"/>
      <c r="AU51468" s="690"/>
    </row>
    <row r="51469" spans="46:47">
      <c r="AT51469" s="690"/>
      <c r="AU51469" s="690"/>
    </row>
    <row r="51470" spans="46:47">
      <c r="AT51470" s="690"/>
      <c r="AU51470" s="690"/>
    </row>
    <row r="51471" spans="46:47">
      <c r="AT51471" s="690"/>
      <c r="AU51471" s="690"/>
    </row>
    <row r="51472" spans="46:47">
      <c r="AT51472" s="690"/>
      <c r="AU51472" s="690"/>
    </row>
    <row r="51473" spans="46:47">
      <c r="AT51473" s="690"/>
      <c r="AU51473" s="690"/>
    </row>
    <row r="51474" spans="46:47">
      <c r="AT51474" s="690"/>
      <c r="AU51474" s="690"/>
    </row>
    <row r="51475" spans="46:47">
      <c r="AT51475" s="690"/>
      <c r="AU51475" s="690"/>
    </row>
    <row r="51476" spans="46:47">
      <c r="AT51476" s="690"/>
      <c r="AU51476" s="690"/>
    </row>
    <row r="51477" spans="46:47">
      <c r="AT51477" s="690"/>
      <c r="AU51477" s="690"/>
    </row>
    <row r="51478" spans="46:47">
      <c r="AT51478" s="690"/>
      <c r="AU51478" s="690"/>
    </row>
    <row r="51479" spans="46:47">
      <c r="AT51479" s="690"/>
      <c r="AU51479" s="690"/>
    </row>
    <row r="51480" spans="46:47">
      <c r="AT51480" s="690"/>
      <c r="AU51480" s="690"/>
    </row>
    <row r="51481" spans="46:47">
      <c r="AT51481" s="690"/>
      <c r="AU51481" s="690"/>
    </row>
    <row r="51482" spans="46:47">
      <c r="AT51482" s="690"/>
      <c r="AU51482" s="690"/>
    </row>
    <row r="51483" spans="46:47">
      <c r="AT51483" s="690"/>
      <c r="AU51483" s="690"/>
    </row>
    <row r="51484" spans="46:47">
      <c r="AT51484" s="690"/>
      <c r="AU51484" s="690"/>
    </row>
    <row r="51485" spans="46:47">
      <c r="AT51485" s="690"/>
      <c r="AU51485" s="690"/>
    </row>
    <row r="51486" spans="46:47">
      <c r="AT51486" s="690"/>
      <c r="AU51486" s="690"/>
    </row>
    <row r="51487" spans="46:47">
      <c r="AT51487" s="690"/>
      <c r="AU51487" s="690"/>
    </row>
    <row r="51488" spans="46:47">
      <c r="AT51488" s="690"/>
      <c r="AU51488" s="690"/>
    </row>
    <row r="51489" spans="46:47">
      <c r="AT51489" s="690"/>
      <c r="AU51489" s="690"/>
    </row>
    <row r="51490" spans="46:47">
      <c r="AT51490" s="690"/>
      <c r="AU51490" s="690"/>
    </row>
    <row r="51491" spans="46:47">
      <c r="AT51491" s="690"/>
      <c r="AU51491" s="690"/>
    </row>
    <row r="51492" spans="46:47">
      <c r="AT51492" s="690"/>
      <c r="AU51492" s="690"/>
    </row>
    <row r="51493" spans="46:47">
      <c r="AT51493" s="690"/>
      <c r="AU51493" s="690"/>
    </row>
    <row r="51494" spans="46:47">
      <c r="AT51494" s="690"/>
      <c r="AU51494" s="690"/>
    </row>
    <row r="51495" spans="46:47">
      <c r="AT51495" s="690"/>
      <c r="AU51495" s="690"/>
    </row>
    <row r="51496" spans="46:47">
      <c r="AT51496" s="690"/>
      <c r="AU51496" s="690"/>
    </row>
    <row r="51497" spans="46:47">
      <c r="AT51497" s="690"/>
      <c r="AU51497" s="690"/>
    </row>
    <row r="51498" spans="46:47">
      <c r="AT51498" s="690"/>
      <c r="AU51498" s="690"/>
    </row>
    <row r="51499" spans="46:47">
      <c r="AT51499" s="690"/>
      <c r="AU51499" s="690"/>
    </row>
    <row r="51500" spans="46:47">
      <c r="AT51500" s="690"/>
      <c r="AU51500" s="690"/>
    </row>
    <row r="51501" spans="46:47">
      <c r="AT51501" s="690"/>
      <c r="AU51501" s="690"/>
    </row>
    <row r="51502" spans="46:47">
      <c r="AT51502" s="690"/>
      <c r="AU51502" s="690"/>
    </row>
    <row r="51503" spans="46:47">
      <c r="AT51503" s="690"/>
      <c r="AU51503" s="690"/>
    </row>
    <row r="51504" spans="46:47">
      <c r="AT51504" s="690"/>
      <c r="AU51504" s="690"/>
    </row>
    <row r="51505" spans="46:47">
      <c r="AT51505" s="690"/>
      <c r="AU51505" s="690"/>
    </row>
    <row r="51506" spans="46:47">
      <c r="AT51506" s="690"/>
      <c r="AU51506" s="690"/>
    </row>
    <row r="51507" spans="46:47">
      <c r="AT51507" s="690"/>
      <c r="AU51507" s="690"/>
    </row>
    <row r="51508" spans="46:47">
      <c r="AT51508" s="690"/>
      <c r="AU51508" s="690"/>
    </row>
    <row r="51509" spans="46:47">
      <c r="AT51509" s="690"/>
      <c r="AU51509" s="690"/>
    </row>
    <row r="51510" spans="46:47">
      <c r="AT51510" s="690"/>
      <c r="AU51510" s="690"/>
    </row>
    <row r="51511" spans="46:47">
      <c r="AT51511" s="690"/>
      <c r="AU51511" s="690"/>
    </row>
    <row r="51512" spans="46:47">
      <c r="AT51512" s="690"/>
      <c r="AU51512" s="690"/>
    </row>
    <row r="51513" spans="46:47">
      <c r="AT51513" s="690"/>
      <c r="AU51513" s="690"/>
    </row>
    <row r="51514" spans="46:47">
      <c r="AT51514" s="690"/>
      <c r="AU51514" s="690"/>
    </row>
    <row r="51515" spans="46:47">
      <c r="AT51515" s="690"/>
      <c r="AU51515" s="690"/>
    </row>
    <row r="51516" spans="46:47">
      <c r="AT51516" s="690"/>
      <c r="AU51516" s="690"/>
    </row>
    <row r="51517" spans="46:47">
      <c r="AT51517" s="690"/>
      <c r="AU51517" s="690"/>
    </row>
    <row r="51518" spans="46:47">
      <c r="AT51518" s="690"/>
      <c r="AU51518" s="690"/>
    </row>
    <row r="51519" spans="46:47">
      <c r="AT51519" s="690"/>
      <c r="AU51519" s="690"/>
    </row>
    <row r="51520" spans="46:47">
      <c r="AT51520" s="690"/>
      <c r="AU51520" s="690"/>
    </row>
    <row r="51521" spans="46:47">
      <c r="AT51521" s="690"/>
      <c r="AU51521" s="690"/>
    </row>
    <row r="51522" spans="46:47">
      <c r="AT51522" s="690"/>
      <c r="AU51522" s="690"/>
    </row>
    <row r="51523" spans="46:47">
      <c r="AT51523" s="690"/>
      <c r="AU51523" s="690"/>
    </row>
    <row r="51524" spans="46:47">
      <c r="AT51524" s="690"/>
      <c r="AU51524" s="690"/>
    </row>
    <row r="51525" spans="46:47">
      <c r="AT51525" s="690"/>
      <c r="AU51525" s="690"/>
    </row>
    <row r="51526" spans="46:47">
      <c r="AT51526" s="690"/>
      <c r="AU51526" s="690"/>
    </row>
    <row r="51527" spans="46:47">
      <c r="AT51527" s="690"/>
      <c r="AU51527" s="690"/>
    </row>
    <row r="51528" spans="46:47">
      <c r="AT51528" s="690"/>
      <c r="AU51528" s="690"/>
    </row>
    <row r="51529" spans="46:47">
      <c r="AT51529" s="690"/>
      <c r="AU51529" s="690"/>
    </row>
    <row r="51530" spans="46:47">
      <c r="AT51530" s="690"/>
      <c r="AU51530" s="690"/>
    </row>
    <row r="51531" spans="46:47">
      <c r="AT51531" s="690"/>
      <c r="AU51531" s="690"/>
    </row>
    <row r="51532" spans="46:47">
      <c r="AT51532" s="690"/>
      <c r="AU51532" s="690"/>
    </row>
    <row r="51533" spans="46:47">
      <c r="AT51533" s="690"/>
      <c r="AU51533" s="690"/>
    </row>
    <row r="51534" spans="46:47">
      <c r="AT51534" s="690"/>
      <c r="AU51534" s="690"/>
    </row>
    <row r="51535" spans="46:47">
      <c r="AT51535" s="690"/>
      <c r="AU51535" s="690"/>
    </row>
    <row r="51536" spans="46:47">
      <c r="AT51536" s="690"/>
      <c r="AU51536" s="690"/>
    </row>
    <row r="51537" spans="46:47">
      <c r="AT51537" s="690"/>
      <c r="AU51537" s="690"/>
    </row>
    <row r="51538" spans="46:47">
      <c r="AT51538" s="690"/>
      <c r="AU51538" s="690"/>
    </row>
    <row r="51539" spans="46:47">
      <c r="AT51539" s="690"/>
      <c r="AU51539" s="690"/>
    </row>
    <row r="51540" spans="46:47">
      <c r="AT51540" s="690"/>
      <c r="AU51540" s="690"/>
    </row>
    <row r="51541" spans="46:47">
      <c r="AT51541" s="690"/>
      <c r="AU51541" s="690"/>
    </row>
    <row r="51542" spans="46:47">
      <c r="AT51542" s="690"/>
      <c r="AU51542" s="690"/>
    </row>
    <row r="51543" spans="46:47">
      <c r="AT51543" s="690"/>
      <c r="AU51543" s="690"/>
    </row>
    <row r="51544" spans="46:47">
      <c r="AT51544" s="690"/>
      <c r="AU51544" s="690"/>
    </row>
    <row r="51545" spans="46:47">
      <c r="AT51545" s="690"/>
      <c r="AU51545" s="690"/>
    </row>
    <row r="51546" spans="46:47">
      <c r="AT51546" s="690"/>
      <c r="AU51546" s="690"/>
    </row>
    <row r="51547" spans="46:47">
      <c r="AT51547" s="690"/>
      <c r="AU51547" s="690"/>
    </row>
    <row r="51548" spans="46:47">
      <c r="AT51548" s="690"/>
      <c r="AU51548" s="690"/>
    </row>
    <row r="51549" spans="46:47">
      <c r="AT51549" s="690"/>
      <c r="AU51549" s="690"/>
    </row>
    <row r="51550" spans="46:47">
      <c r="AT51550" s="690"/>
      <c r="AU51550" s="690"/>
    </row>
    <row r="51551" spans="46:47">
      <c r="AT51551" s="690"/>
      <c r="AU51551" s="690"/>
    </row>
    <row r="51552" spans="46:47">
      <c r="AT51552" s="690"/>
      <c r="AU51552" s="690"/>
    </row>
    <row r="51553" spans="46:47">
      <c r="AT51553" s="690"/>
      <c r="AU51553" s="690"/>
    </row>
    <row r="51554" spans="46:47">
      <c r="AT51554" s="690"/>
      <c r="AU51554" s="690"/>
    </row>
    <row r="51555" spans="46:47">
      <c r="AT51555" s="690"/>
      <c r="AU51555" s="690"/>
    </row>
    <row r="51556" spans="46:47">
      <c r="AT51556" s="690"/>
      <c r="AU51556" s="690"/>
    </row>
    <row r="51557" spans="46:47">
      <c r="AT51557" s="690"/>
      <c r="AU51557" s="690"/>
    </row>
    <row r="51558" spans="46:47">
      <c r="AT51558" s="690"/>
      <c r="AU51558" s="690"/>
    </row>
    <row r="51559" spans="46:47">
      <c r="AT51559" s="690"/>
      <c r="AU51559" s="690"/>
    </row>
    <row r="51560" spans="46:47">
      <c r="AT51560" s="690"/>
      <c r="AU51560" s="690"/>
    </row>
    <row r="51561" spans="46:47">
      <c r="AT51561" s="690"/>
      <c r="AU51561" s="690"/>
    </row>
    <row r="51562" spans="46:47">
      <c r="AT51562" s="690"/>
      <c r="AU51562" s="690"/>
    </row>
    <row r="51563" spans="46:47">
      <c r="AT51563" s="690"/>
      <c r="AU51563" s="690"/>
    </row>
    <row r="51564" spans="46:47">
      <c r="AT51564" s="690"/>
      <c r="AU51564" s="690"/>
    </row>
    <row r="51565" spans="46:47">
      <c r="AT51565" s="690"/>
      <c r="AU51565" s="690"/>
    </row>
    <row r="51566" spans="46:47">
      <c r="AT51566" s="690"/>
      <c r="AU51566" s="690"/>
    </row>
    <row r="51567" spans="46:47">
      <c r="AT51567" s="690"/>
      <c r="AU51567" s="690"/>
    </row>
    <row r="51568" spans="46:47">
      <c r="AT51568" s="690"/>
      <c r="AU51568" s="690"/>
    </row>
    <row r="51569" spans="46:47">
      <c r="AT51569" s="690"/>
      <c r="AU51569" s="690"/>
    </row>
    <row r="51570" spans="46:47">
      <c r="AT51570" s="690"/>
      <c r="AU51570" s="690"/>
    </row>
    <row r="51571" spans="46:47">
      <c r="AT51571" s="690"/>
      <c r="AU51571" s="690"/>
    </row>
    <row r="51572" spans="46:47">
      <c r="AT51572" s="690"/>
      <c r="AU51572" s="690"/>
    </row>
    <row r="51573" spans="46:47">
      <c r="AT51573" s="690"/>
      <c r="AU51573" s="690"/>
    </row>
    <row r="51574" spans="46:47">
      <c r="AT51574" s="690"/>
      <c r="AU51574" s="690"/>
    </row>
    <row r="51575" spans="46:47">
      <c r="AT51575" s="690"/>
      <c r="AU51575" s="690"/>
    </row>
    <row r="51576" spans="46:47">
      <c r="AT51576" s="690"/>
      <c r="AU51576" s="690"/>
    </row>
    <row r="51577" spans="46:47">
      <c r="AT51577" s="690"/>
      <c r="AU51577" s="690"/>
    </row>
    <row r="51578" spans="46:47">
      <c r="AT51578" s="690"/>
      <c r="AU51578" s="690"/>
    </row>
    <row r="51579" spans="46:47">
      <c r="AT51579" s="690"/>
      <c r="AU51579" s="690"/>
    </row>
    <row r="51580" spans="46:47">
      <c r="AT51580" s="690"/>
      <c r="AU51580" s="690"/>
    </row>
    <row r="51581" spans="46:47">
      <c r="AT51581" s="690"/>
      <c r="AU51581" s="690"/>
    </row>
    <row r="51582" spans="46:47">
      <c r="AT51582" s="690"/>
      <c r="AU51582" s="690"/>
    </row>
    <row r="51583" spans="46:47">
      <c r="AT51583" s="690"/>
      <c r="AU51583" s="690"/>
    </row>
    <row r="51584" spans="46:47">
      <c r="AT51584" s="690"/>
      <c r="AU51584" s="690"/>
    </row>
    <row r="51585" spans="46:47">
      <c r="AT51585" s="690"/>
      <c r="AU51585" s="690"/>
    </row>
    <row r="51586" spans="46:47">
      <c r="AT51586" s="690"/>
      <c r="AU51586" s="690"/>
    </row>
    <row r="51587" spans="46:47">
      <c r="AT51587" s="690"/>
      <c r="AU51587" s="690"/>
    </row>
    <row r="51588" spans="46:47">
      <c r="AT51588" s="690"/>
      <c r="AU51588" s="690"/>
    </row>
    <row r="51589" spans="46:47">
      <c r="AT51589" s="690"/>
      <c r="AU51589" s="690"/>
    </row>
    <row r="51590" spans="46:47">
      <c r="AT51590" s="690"/>
      <c r="AU51590" s="690"/>
    </row>
    <row r="51591" spans="46:47">
      <c r="AT51591" s="690"/>
      <c r="AU51591" s="690"/>
    </row>
    <row r="51592" spans="46:47">
      <c r="AT51592" s="690"/>
      <c r="AU51592" s="690"/>
    </row>
    <row r="51593" spans="46:47">
      <c r="AT51593" s="690"/>
      <c r="AU51593" s="690"/>
    </row>
    <row r="51594" spans="46:47">
      <c r="AT51594" s="690"/>
      <c r="AU51594" s="690"/>
    </row>
    <row r="51595" spans="46:47">
      <c r="AT51595" s="690"/>
      <c r="AU51595" s="690"/>
    </row>
    <row r="51596" spans="46:47">
      <c r="AT51596" s="690"/>
      <c r="AU51596" s="690"/>
    </row>
    <row r="51597" spans="46:47">
      <c r="AT51597" s="690"/>
      <c r="AU51597" s="690"/>
    </row>
    <row r="51598" spans="46:47">
      <c r="AT51598" s="690"/>
      <c r="AU51598" s="690"/>
    </row>
    <row r="51599" spans="46:47">
      <c r="AT51599" s="690"/>
      <c r="AU51599" s="690"/>
    </row>
    <row r="51600" spans="46:47">
      <c r="AT51600" s="690"/>
      <c r="AU51600" s="690"/>
    </row>
    <row r="51601" spans="46:47">
      <c r="AT51601" s="690"/>
      <c r="AU51601" s="690"/>
    </row>
    <row r="51602" spans="46:47">
      <c r="AT51602" s="690"/>
      <c r="AU51602" s="690"/>
    </row>
    <row r="51603" spans="46:47">
      <c r="AT51603" s="690"/>
      <c r="AU51603" s="690"/>
    </row>
    <row r="51604" spans="46:47">
      <c r="AT51604" s="690"/>
      <c r="AU51604" s="690"/>
    </row>
    <row r="51605" spans="46:47">
      <c r="AT51605" s="690"/>
      <c r="AU51605" s="690"/>
    </row>
    <row r="51606" spans="46:47">
      <c r="AT51606" s="690"/>
      <c r="AU51606" s="690"/>
    </row>
    <row r="51607" spans="46:47">
      <c r="AT51607" s="690"/>
      <c r="AU51607" s="690"/>
    </row>
    <row r="51608" spans="46:47">
      <c r="AT51608" s="690"/>
      <c r="AU51608" s="690"/>
    </row>
    <row r="51609" spans="46:47">
      <c r="AT51609" s="690"/>
      <c r="AU51609" s="690"/>
    </row>
    <row r="51610" spans="46:47">
      <c r="AT51610" s="690"/>
      <c r="AU51610" s="690"/>
    </row>
    <row r="51611" spans="46:47">
      <c r="AT51611" s="690"/>
      <c r="AU51611" s="690"/>
    </row>
    <row r="51612" spans="46:47">
      <c r="AT51612" s="690"/>
      <c r="AU51612" s="690"/>
    </row>
    <row r="51613" spans="46:47">
      <c r="AT51613" s="690"/>
      <c r="AU51613" s="690"/>
    </row>
    <row r="51614" spans="46:47">
      <c r="AT51614" s="690"/>
      <c r="AU51614" s="690"/>
    </row>
    <row r="51615" spans="46:47">
      <c r="AT51615" s="690"/>
      <c r="AU51615" s="690"/>
    </row>
    <row r="51616" spans="46:47">
      <c r="AT51616" s="690"/>
      <c r="AU51616" s="690"/>
    </row>
    <row r="51617" spans="46:47">
      <c r="AT51617" s="690"/>
      <c r="AU51617" s="690"/>
    </row>
    <row r="51618" spans="46:47">
      <c r="AT51618" s="690"/>
      <c r="AU51618" s="690"/>
    </row>
    <row r="51619" spans="46:47">
      <c r="AT51619" s="690"/>
      <c r="AU51619" s="690"/>
    </row>
    <row r="51620" spans="46:47">
      <c r="AT51620" s="690"/>
      <c r="AU51620" s="690"/>
    </row>
    <row r="51621" spans="46:47">
      <c r="AT51621" s="690"/>
      <c r="AU51621" s="690"/>
    </row>
    <row r="51622" spans="46:47">
      <c r="AT51622" s="690"/>
      <c r="AU51622" s="690"/>
    </row>
    <row r="51623" spans="46:47">
      <c r="AT51623" s="690"/>
      <c r="AU51623" s="690"/>
    </row>
    <row r="51624" spans="46:47">
      <c r="AT51624" s="690"/>
      <c r="AU51624" s="690"/>
    </row>
    <row r="51625" spans="46:47">
      <c r="AT51625" s="690"/>
      <c r="AU51625" s="690"/>
    </row>
    <row r="51626" spans="46:47">
      <c r="AT51626" s="690"/>
      <c r="AU51626" s="690"/>
    </row>
    <row r="51627" spans="46:47">
      <c r="AT51627" s="690"/>
      <c r="AU51627" s="690"/>
    </row>
    <row r="51628" spans="46:47">
      <c r="AT51628" s="690"/>
      <c r="AU51628" s="690"/>
    </row>
    <row r="51629" spans="46:47">
      <c r="AT51629" s="690"/>
      <c r="AU51629" s="690"/>
    </row>
    <row r="51630" spans="46:47">
      <c r="AT51630" s="690"/>
      <c r="AU51630" s="690"/>
    </row>
    <row r="51631" spans="46:47">
      <c r="AT51631" s="690"/>
      <c r="AU51631" s="690"/>
    </row>
    <row r="51632" spans="46:47">
      <c r="AT51632" s="690"/>
      <c r="AU51632" s="690"/>
    </row>
    <row r="51633" spans="46:47">
      <c r="AT51633" s="690"/>
      <c r="AU51633" s="690"/>
    </row>
    <row r="51634" spans="46:47">
      <c r="AT51634" s="690"/>
      <c r="AU51634" s="690"/>
    </row>
    <row r="51635" spans="46:47">
      <c r="AT51635" s="690"/>
      <c r="AU51635" s="690"/>
    </row>
    <row r="51636" spans="46:47">
      <c r="AT51636" s="690"/>
      <c r="AU51636" s="690"/>
    </row>
    <row r="51637" spans="46:47">
      <c r="AT51637" s="690"/>
      <c r="AU51637" s="690"/>
    </row>
    <row r="51638" spans="46:47">
      <c r="AT51638" s="690"/>
      <c r="AU51638" s="690"/>
    </row>
    <row r="51639" spans="46:47">
      <c r="AT51639" s="690"/>
      <c r="AU51639" s="690"/>
    </row>
    <row r="51640" spans="46:47">
      <c r="AT51640" s="690"/>
      <c r="AU51640" s="690"/>
    </row>
    <row r="51641" spans="46:47">
      <c r="AT51641" s="690"/>
      <c r="AU51641" s="690"/>
    </row>
    <row r="51642" spans="46:47">
      <c r="AT51642" s="690"/>
      <c r="AU51642" s="690"/>
    </row>
    <row r="51643" spans="46:47">
      <c r="AT51643" s="690"/>
      <c r="AU51643" s="690"/>
    </row>
    <row r="51644" spans="46:47">
      <c r="AT51644" s="690"/>
      <c r="AU51644" s="690"/>
    </row>
    <row r="51645" spans="46:47">
      <c r="AT51645" s="690"/>
      <c r="AU51645" s="690"/>
    </row>
    <row r="51646" spans="46:47">
      <c r="AT51646" s="690"/>
      <c r="AU51646" s="690"/>
    </row>
    <row r="51647" spans="46:47">
      <c r="AT51647" s="690"/>
      <c r="AU51647" s="690"/>
    </row>
    <row r="51648" spans="46:47">
      <c r="AT51648" s="690"/>
      <c r="AU51648" s="690"/>
    </row>
    <row r="51649" spans="46:47">
      <c r="AT51649" s="690"/>
      <c r="AU51649" s="690"/>
    </row>
    <row r="51650" spans="46:47">
      <c r="AT51650" s="690"/>
      <c r="AU51650" s="690"/>
    </row>
    <row r="51651" spans="46:47">
      <c r="AT51651" s="690"/>
      <c r="AU51651" s="690"/>
    </row>
    <row r="51652" spans="46:47">
      <c r="AT51652" s="690"/>
      <c r="AU51652" s="690"/>
    </row>
    <row r="51653" spans="46:47">
      <c r="AT51653" s="690"/>
      <c r="AU51653" s="690"/>
    </row>
    <row r="51654" spans="46:47">
      <c r="AT51654" s="690"/>
      <c r="AU51654" s="690"/>
    </row>
    <row r="51655" spans="46:47">
      <c r="AT51655" s="690"/>
      <c r="AU51655" s="690"/>
    </row>
    <row r="51656" spans="46:47">
      <c r="AT51656" s="690"/>
      <c r="AU51656" s="690"/>
    </row>
    <row r="51657" spans="46:47">
      <c r="AT51657" s="690"/>
      <c r="AU51657" s="690"/>
    </row>
    <row r="51658" spans="46:47">
      <c r="AT51658" s="690"/>
      <c r="AU51658" s="690"/>
    </row>
    <row r="51659" spans="46:47">
      <c r="AT51659" s="690"/>
      <c r="AU51659" s="690"/>
    </row>
    <row r="51660" spans="46:47">
      <c r="AT51660" s="690"/>
      <c r="AU51660" s="690"/>
    </row>
    <row r="51661" spans="46:47">
      <c r="AT51661" s="690"/>
      <c r="AU51661" s="690"/>
    </row>
    <row r="51662" spans="46:47">
      <c r="AT51662" s="690"/>
      <c r="AU51662" s="690"/>
    </row>
    <row r="51663" spans="46:47">
      <c r="AT51663" s="690"/>
      <c r="AU51663" s="690"/>
    </row>
    <row r="51664" spans="46:47">
      <c r="AT51664" s="690"/>
      <c r="AU51664" s="690"/>
    </row>
    <row r="51665" spans="46:47">
      <c r="AT51665" s="690"/>
      <c r="AU51665" s="690"/>
    </row>
    <row r="51666" spans="46:47">
      <c r="AT51666" s="690"/>
      <c r="AU51666" s="690"/>
    </row>
    <row r="51667" spans="46:47">
      <c r="AT51667" s="690"/>
      <c r="AU51667" s="690"/>
    </row>
    <row r="51668" spans="46:47">
      <c r="AT51668" s="690"/>
      <c r="AU51668" s="690"/>
    </row>
    <row r="51669" spans="46:47">
      <c r="AT51669" s="690"/>
      <c r="AU51669" s="690"/>
    </row>
    <row r="51670" spans="46:47">
      <c r="AT51670" s="690"/>
      <c r="AU51670" s="690"/>
    </row>
    <row r="51671" spans="46:47">
      <c r="AT51671" s="690"/>
      <c r="AU51671" s="690"/>
    </row>
    <row r="51672" spans="46:47">
      <c r="AT51672" s="690"/>
      <c r="AU51672" s="690"/>
    </row>
    <row r="51673" spans="46:47">
      <c r="AT51673" s="690"/>
      <c r="AU51673" s="690"/>
    </row>
    <row r="51674" spans="46:47">
      <c r="AT51674" s="690"/>
      <c r="AU51674" s="690"/>
    </row>
    <row r="51675" spans="46:47">
      <c r="AT51675" s="690"/>
      <c r="AU51675" s="690"/>
    </row>
    <row r="51676" spans="46:47">
      <c r="AT51676" s="690"/>
      <c r="AU51676" s="690"/>
    </row>
    <row r="51677" spans="46:47">
      <c r="AT51677" s="690"/>
      <c r="AU51677" s="690"/>
    </row>
    <row r="51678" spans="46:47">
      <c r="AT51678" s="690"/>
      <c r="AU51678" s="690"/>
    </row>
    <row r="51679" spans="46:47">
      <c r="AT51679" s="690"/>
      <c r="AU51679" s="690"/>
    </row>
    <row r="51680" spans="46:47">
      <c r="AT51680" s="690"/>
      <c r="AU51680" s="690"/>
    </row>
    <row r="51681" spans="46:47">
      <c r="AT51681" s="690"/>
      <c r="AU51681" s="690"/>
    </row>
    <row r="51682" spans="46:47">
      <c r="AT51682" s="690"/>
      <c r="AU51682" s="690"/>
    </row>
    <row r="51683" spans="46:47">
      <c r="AT51683" s="690"/>
      <c r="AU51683" s="690"/>
    </row>
    <row r="51684" spans="46:47">
      <c r="AT51684" s="690"/>
      <c r="AU51684" s="690"/>
    </row>
    <row r="51685" spans="46:47">
      <c r="AT51685" s="690"/>
      <c r="AU51685" s="690"/>
    </row>
    <row r="51686" spans="46:47">
      <c r="AT51686" s="690"/>
      <c r="AU51686" s="690"/>
    </row>
    <row r="51687" spans="46:47">
      <c r="AT51687" s="690"/>
      <c r="AU51687" s="690"/>
    </row>
    <row r="51688" spans="46:47">
      <c r="AT51688" s="690"/>
      <c r="AU51688" s="690"/>
    </row>
    <row r="51689" spans="46:47">
      <c r="AT51689" s="690"/>
      <c r="AU51689" s="690"/>
    </row>
    <row r="51690" spans="46:47">
      <c r="AT51690" s="690"/>
      <c r="AU51690" s="690"/>
    </row>
    <row r="51691" spans="46:47">
      <c r="AT51691" s="690"/>
      <c r="AU51691" s="690"/>
    </row>
    <row r="51692" spans="46:47">
      <c r="AT51692" s="690"/>
      <c r="AU51692" s="690"/>
    </row>
    <row r="51693" spans="46:47">
      <c r="AT51693" s="690"/>
      <c r="AU51693" s="690"/>
    </row>
    <row r="51694" spans="46:47">
      <c r="AT51694" s="690"/>
      <c r="AU51694" s="690"/>
    </row>
    <row r="51695" spans="46:47">
      <c r="AT51695" s="690"/>
      <c r="AU51695" s="690"/>
    </row>
    <row r="51696" spans="46:47">
      <c r="AT51696" s="690"/>
      <c r="AU51696" s="690"/>
    </row>
    <row r="51697" spans="46:47">
      <c r="AT51697" s="690"/>
      <c r="AU51697" s="690"/>
    </row>
    <row r="51698" spans="46:47">
      <c r="AT51698" s="690"/>
      <c r="AU51698" s="690"/>
    </row>
    <row r="51699" spans="46:47">
      <c r="AT51699" s="690"/>
      <c r="AU51699" s="690"/>
    </row>
    <row r="51700" spans="46:47">
      <c r="AT51700" s="690"/>
      <c r="AU51700" s="690"/>
    </row>
    <row r="51701" spans="46:47">
      <c r="AT51701" s="690"/>
      <c r="AU51701" s="690"/>
    </row>
    <row r="51702" spans="46:47">
      <c r="AT51702" s="690"/>
      <c r="AU51702" s="690"/>
    </row>
    <row r="51703" spans="46:47">
      <c r="AT51703" s="690"/>
      <c r="AU51703" s="690"/>
    </row>
    <row r="51704" spans="46:47">
      <c r="AT51704" s="690"/>
      <c r="AU51704" s="690"/>
    </row>
    <row r="51705" spans="46:47">
      <c r="AT51705" s="690"/>
      <c r="AU51705" s="690"/>
    </row>
    <row r="51706" spans="46:47">
      <c r="AT51706" s="690"/>
      <c r="AU51706" s="690"/>
    </row>
    <row r="51707" spans="46:47">
      <c r="AT51707" s="690"/>
      <c r="AU51707" s="690"/>
    </row>
    <row r="51708" spans="46:47">
      <c r="AT51708" s="690"/>
      <c r="AU51708" s="690"/>
    </row>
    <row r="51709" spans="46:47">
      <c r="AT51709" s="690"/>
      <c r="AU51709" s="690"/>
    </row>
    <row r="51710" spans="46:47">
      <c r="AT51710" s="690"/>
      <c r="AU51710" s="690"/>
    </row>
    <row r="51711" spans="46:47">
      <c r="AT51711" s="690"/>
      <c r="AU51711" s="690"/>
    </row>
    <row r="51712" spans="46:47">
      <c r="AT51712" s="690"/>
      <c r="AU51712" s="690"/>
    </row>
    <row r="51713" spans="46:47">
      <c r="AT51713" s="690"/>
      <c r="AU51713" s="690"/>
    </row>
    <row r="51714" spans="46:47">
      <c r="AT51714" s="690"/>
      <c r="AU51714" s="690"/>
    </row>
    <row r="51715" spans="46:47">
      <c r="AT51715" s="690"/>
      <c r="AU51715" s="690"/>
    </row>
    <row r="51716" spans="46:47">
      <c r="AT51716" s="690"/>
      <c r="AU51716" s="690"/>
    </row>
    <row r="51717" spans="46:47">
      <c r="AT51717" s="690"/>
      <c r="AU51717" s="690"/>
    </row>
    <row r="51718" spans="46:47">
      <c r="AT51718" s="690"/>
      <c r="AU51718" s="690"/>
    </row>
    <row r="51719" spans="46:47">
      <c r="AT51719" s="690"/>
      <c r="AU51719" s="690"/>
    </row>
    <row r="51720" spans="46:47">
      <c r="AT51720" s="690"/>
      <c r="AU51720" s="690"/>
    </row>
    <row r="51721" spans="46:47">
      <c r="AT51721" s="690"/>
      <c r="AU51721" s="690"/>
    </row>
    <row r="51722" spans="46:47">
      <c r="AT51722" s="690"/>
      <c r="AU51722" s="690"/>
    </row>
    <row r="51723" spans="46:47">
      <c r="AT51723" s="690"/>
      <c r="AU51723" s="690"/>
    </row>
    <row r="51724" spans="46:47">
      <c r="AT51724" s="690"/>
      <c r="AU51724" s="690"/>
    </row>
    <row r="51725" spans="46:47">
      <c r="AT51725" s="690"/>
      <c r="AU51725" s="690"/>
    </row>
    <row r="51726" spans="46:47">
      <c r="AT51726" s="690"/>
      <c r="AU51726" s="690"/>
    </row>
    <row r="51727" spans="46:47">
      <c r="AT51727" s="690"/>
      <c r="AU51727" s="690"/>
    </row>
    <row r="51728" spans="46:47">
      <c r="AT51728" s="690"/>
      <c r="AU51728" s="690"/>
    </row>
    <row r="51729" spans="46:47">
      <c r="AT51729" s="690"/>
      <c r="AU51729" s="690"/>
    </row>
    <row r="51730" spans="46:47">
      <c r="AT51730" s="690"/>
      <c r="AU51730" s="690"/>
    </row>
    <row r="51731" spans="46:47">
      <c r="AT51731" s="690"/>
      <c r="AU51731" s="690"/>
    </row>
    <row r="51732" spans="46:47">
      <c r="AT51732" s="690"/>
      <c r="AU51732" s="690"/>
    </row>
    <row r="51733" spans="46:47">
      <c r="AT51733" s="690"/>
      <c r="AU51733" s="690"/>
    </row>
    <row r="51734" spans="46:47">
      <c r="AT51734" s="690"/>
      <c r="AU51734" s="690"/>
    </row>
    <row r="51735" spans="46:47">
      <c r="AT51735" s="690"/>
      <c r="AU51735" s="690"/>
    </row>
    <row r="51736" spans="46:47">
      <c r="AT51736" s="690"/>
      <c r="AU51736" s="690"/>
    </row>
    <row r="51737" spans="46:47">
      <c r="AT51737" s="690"/>
      <c r="AU51737" s="690"/>
    </row>
    <row r="51738" spans="46:47">
      <c r="AT51738" s="690"/>
      <c r="AU51738" s="690"/>
    </row>
    <row r="51739" spans="46:47">
      <c r="AT51739" s="690"/>
      <c r="AU51739" s="690"/>
    </row>
    <row r="51740" spans="46:47">
      <c r="AT51740" s="690"/>
      <c r="AU51740" s="690"/>
    </row>
    <row r="51741" spans="46:47">
      <c r="AT51741" s="690"/>
      <c r="AU51741" s="690"/>
    </row>
    <row r="51742" spans="46:47">
      <c r="AT51742" s="690"/>
      <c r="AU51742" s="690"/>
    </row>
    <row r="51743" spans="46:47">
      <c r="AT51743" s="690"/>
      <c r="AU51743" s="690"/>
    </row>
    <row r="51744" spans="46:47">
      <c r="AT51744" s="690"/>
      <c r="AU51744" s="690"/>
    </row>
    <row r="51745" spans="46:47">
      <c r="AT51745" s="690"/>
      <c r="AU51745" s="690"/>
    </row>
    <row r="51746" spans="46:47">
      <c r="AT51746" s="690"/>
      <c r="AU51746" s="690"/>
    </row>
    <row r="51747" spans="46:47">
      <c r="AT51747" s="690"/>
      <c r="AU51747" s="690"/>
    </row>
    <row r="51748" spans="46:47">
      <c r="AT51748" s="690"/>
      <c r="AU51748" s="690"/>
    </row>
    <row r="51749" spans="46:47">
      <c r="AT51749" s="690"/>
      <c r="AU51749" s="690"/>
    </row>
    <row r="51750" spans="46:47">
      <c r="AT51750" s="690"/>
      <c r="AU51750" s="690"/>
    </row>
    <row r="51751" spans="46:47">
      <c r="AT51751" s="690"/>
      <c r="AU51751" s="690"/>
    </row>
    <row r="51752" spans="46:47">
      <c r="AT51752" s="690"/>
      <c r="AU51752" s="690"/>
    </row>
    <row r="51753" spans="46:47">
      <c r="AT51753" s="690"/>
      <c r="AU51753" s="690"/>
    </row>
    <row r="51754" spans="46:47">
      <c r="AT51754" s="690"/>
      <c r="AU51754" s="690"/>
    </row>
    <row r="51755" spans="46:47">
      <c r="AT51755" s="690"/>
      <c r="AU51755" s="690"/>
    </row>
    <row r="51756" spans="46:47">
      <c r="AT51756" s="690"/>
      <c r="AU51756" s="690"/>
    </row>
    <row r="51757" spans="46:47">
      <c r="AT51757" s="690"/>
      <c r="AU51757" s="690"/>
    </row>
    <row r="51758" spans="46:47">
      <c r="AT51758" s="690"/>
      <c r="AU51758" s="690"/>
    </row>
    <row r="51759" spans="46:47">
      <c r="AT51759" s="690"/>
      <c r="AU51759" s="690"/>
    </row>
    <row r="51760" spans="46:47">
      <c r="AT51760" s="690"/>
      <c r="AU51760" s="690"/>
    </row>
    <row r="51761" spans="46:47">
      <c r="AT51761" s="690"/>
      <c r="AU51761" s="690"/>
    </row>
    <row r="51762" spans="46:47">
      <c r="AT51762" s="690"/>
      <c r="AU51762" s="690"/>
    </row>
    <row r="51763" spans="46:47">
      <c r="AT51763" s="690"/>
      <c r="AU51763" s="690"/>
    </row>
    <row r="51764" spans="46:47">
      <c r="AT51764" s="690"/>
      <c r="AU51764" s="690"/>
    </row>
    <row r="51765" spans="46:47">
      <c r="AT51765" s="690"/>
      <c r="AU51765" s="690"/>
    </row>
    <row r="51766" spans="46:47">
      <c r="AT51766" s="690"/>
      <c r="AU51766" s="690"/>
    </row>
    <row r="51767" spans="46:47">
      <c r="AT51767" s="690"/>
      <c r="AU51767" s="690"/>
    </row>
    <row r="51768" spans="46:47">
      <c r="AT51768" s="690"/>
      <c r="AU51768" s="690"/>
    </row>
    <row r="51769" spans="46:47">
      <c r="AT51769" s="690"/>
      <c r="AU51769" s="690"/>
    </row>
    <row r="51770" spans="46:47">
      <c r="AT51770" s="690"/>
      <c r="AU51770" s="690"/>
    </row>
    <row r="51771" spans="46:47">
      <c r="AT51771" s="690"/>
      <c r="AU51771" s="690"/>
    </row>
    <row r="51772" spans="46:47">
      <c r="AT51772" s="690"/>
      <c r="AU51772" s="690"/>
    </row>
    <row r="51773" spans="46:47">
      <c r="AT51773" s="690"/>
      <c r="AU51773" s="690"/>
    </row>
    <row r="51774" spans="46:47">
      <c r="AT51774" s="690"/>
      <c r="AU51774" s="690"/>
    </row>
    <row r="51775" spans="46:47">
      <c r="AT51775" s="690"/>
      <c r="AU51775" s="690"/>
    </row>
    <row r="51776" spans="46:47">
      <c r="AT51776" s="690"/>
      <c r="AU51776" s="690"/>
    </row>
    <row r="51777" spans="46:47">
      <c r="AT51777" s="690"/>
      <c r="AU51777" s="690"/>
    </row>
    <row r="51778" spans="46:47">
      <c r="AT51778" s="690"/>
      <c r="AU51778" s="690"/>
    </row>
    <row r="51779" spans="46:47">
      <c r="AT51779" s="690"/>
      <c r="AU51779" s="690"/>
    </row>
    <row r="51780" spans="46:47">
      <c r="AT51780" s="690"/>
      <c r="AU51780" s="690"/>
    </row>
    <row r="51781" spans="46:47">
      <c r="AT51781" s="690"/>
      <c r="AU51781" s="690"/>
    </row>
    <row r="51782" spans="46:47">
      <c r="AT51782" s="690"/>
      <c r="AU51782" s="690"/>
    </row>
    <row r="51783" spans="46:47">
      <c r="AT51783" s="690"/>
      <c r="AU51783" s="690"/>
    </row>
    <row r="51784" spans="46:47">
      <c r="AT51784" s="690"/>
      <c r="AU51784" s="690"/>
    </row>
    <row r="51785" spans="46:47">
      <c r="AT51785" s="690"/>
      <c r="AU51785" s="690"/>
    </row>
    <row r="51786" spans="46:47">
      <c r="AT51786" s="690"/>
      <c r="AU51786" s="690"/>
    </row>
    <row r="51787" spans="46:47">
      <c r="AT51787" s="690"/>
      <c r="AU51787" s="690"/>
    </row>
    <row r="51788" spans="46:47">
      <c r="AT51788" s="690"/>
      <c r="AU51788" s="690"/>
    </row>
    <row r="51789" spans="46:47">
      <c r="AT51789" s="690"/>
      <c r="AU51789" s="690"/>
    </row>
    <row r="51790" spans="46:47">
      <c r="AT51790" s="690"/>
      <c r="AU51790" s="690"/>
    </row>
    <row r="51791" spans="46:47">
      <c r="AT51791" s="690"/>
      <c r="AU51791" s="690"/>
    </row>
    <row r="51792" spans="46:47">
      <c r="AT51792" s="690"/>
      <c r="AU51792" s="690"/>
    </row>
    <row r="51793" spans="46:47">
      <c r="AT51793" s="690"/>
      <c r="AU51793" s="690"/>
    </row>
    <row r="51794" spans="46:47">
      <c r="AT51794" s="690"/>
      <c r="AU51794" s="690"/>
    </row>
    <row r="51795" spans="46:47">
      <c r="AT51795" s="690"/>
      <c r="AU51795" s="690"/>
    </row>
    <row r="51796" spans="46:47">
      <c r="AT51796" s="690"/>
      <c r="AU51796" s="690"/>
    </row>
    <row r="51797" spans="46:47">
      <c r="AT51797" s="690"/>
      <c r="AU51797" s="690"/>
    </row>
    <row r="51798" spans="46:47">
      <c r="AT51798" s="690"/>
      <c r="AU51798" s="690"/>
    </row>
    <row r="51799" spans="46:47">
      <c r="AT51799" s="690"/>
      <c r="AU51799" s="690"/>
    </row>
    <row r="51800" spans="46:47">
      <c r="AT51800" s="690"/>
      <c r="AU51800" s="690"/>
    </row>
    <row r="51801" spans="46:47">
      <c r="AT51801" s="690"/>
      <c r="AU51801" s="690"/>
    </row>
    <row r="51802" spans="46:47">
      <c r="AT51802" s="690"/>
      <c r="AU51802" s="690"/>
    </row>
    <row r="51803" spans="46:47">
      <c r="AT51803" s="690"/>
      <c r="AU51803" s="690"/>
    </row>
    <row r="51804" spans="46:47">
      <c r="AT51804" s="690"/>
      <c r="AU51804" s="690"/>
    </row>
    <row r="51805" spans="46:47">
      <c r="AT51805" s="690"/>
      <c r="AU51805" s="690"/>
    </row>
    <row r="51806" spans="46:47">
      <c r="AT51806" s="690"/>
      <c r="AU51806" s="690"/>
    </row>
    <row r="51807" spans="46:47">
      <c r="AT51807" s="690"/>
      <c r="AU51807" s="690"/>
    </row>
    <row r="51808" spans="46:47">
      <c r="AT51808" s="690"/>
      <c r="AU51808" s="690"/>
    </row>
    <row r="51809" spans="46:47">
      <c r="AT51809" s="690"/>
      <c r="AU51809" s="690"/>
    </row>
    <row r="51810" spans="46:47">
      <c r="AT51810" s="690"/>
      <c r="AU51810" s="690"/>
    </row>
    <row r="51811" spans="46:47">
      <c r="AT51811" s="690"/>
      <c r="AU51811" s="690"/>
    </row>
    <row r="51812" spans="46:47">
      <c r="AT51812" s="690"/>
      <c r="AU51812" s="690"/>
    </row>
    <row r="51813" spans="46:47">
      <c r="AT51813" s="690"/>
      <c r="AU51813" s="690"/>
    </row>
    <row r="51814" spans="46:47">
      <c r="AT51814" s="690"/>
      <c r="AU51814" s="690"/>
    </row>
    <row r="51815" spans="46:47">
      <c r="AT51815" s="690"/>
      <c r="AU51815" s="690"/>
    </row>
    <row r="51816" spans="46:47">
      <c r="AT51816" s="690"/>
      <c r="AU51816" s="690"/>
    </row>
    <row r="51817" spans="46:47">
      <c r="AT51817" s="690"/>
      <c r="AU51817" s="690"/>
    </row>
    <row r="51818" spans="46:47">
      <c r="AT51818" s="690"/>
      <c r="AU51818" s="690"/>
    </row>
    <row r="51819" spans="46:47">
      <c r="AT51819" s="690"/>
      <c r="AU51819" s="690"/>
    </row>
    <row r="51820" spans="46:47">
      <c r="AT51820" s="690"/>
      <c r="AU51820" s="690"/>
    </row>
    <row r="51821" spans="46:47">
      <c r="AT51821" s="690"/>
      <c r="AU51821" s="690"/>
    </row>
    <row r="51822" spans="46:47">
      <c r="AT51822" s="690"/>
      <c r="AU51822" s="690"/>
    </row>
    <row r="51823" spans="46:47">
      <c r="AT51823" s="690"/>
      <c r="AU51823" s="690"/>
    </row>
    <row r="51824" spans="46:47">
      <c r="AT51824" s="690"/>
      <c r="AU51824" s="690"/>
    </row>
    <row r="51825" spans="46:47">
      <c r="AT51825" s="690"/>
      <c r="AU51825" s="690"/>
    </row>
    <row r="51826" spans="46:47">
      <c r="AT51826" s="690"/>
      <c r="AU51826" s="690"/>
    </row>
    <row r="51827" spans="46:47">
      <c r="AT51827" s="690"/>
      <c r="AU51827" s="690"/>
    </row>
    <row r="51828" spans="46:47">
      <c r="AT51828" s="690"/>
      <c r="AU51828" s="690"/>
    </row>
    <row r="51829" spans="46:47">
      <c r="AT51829" s="690"/>
      <c r="AU51829" s="690"/>
    </row>
    <row r="51830" spans="46:47">
      <c r="AT51830" s="690"/>
      <c r="AU51830" s="690"/>
    </row>
    <row r="51831" spans="46:47">
      <c r="AT51831" s="690"/>
      <c r="AU51831" s="690"/>
    </row>
    <row r="51832" spans="46:47">
      <c r="AT51832" s="690"/>
      <c r="AU51832" s="690"/>
    </row>
    <row r="51833" spans="46:47">
      <c r="AT51833" s="690"/>
      <c r="AU51833" s="690"/>
    </row>
    <row r="51834" spans="46:47">
      <c r="AT51834" s="690"/>
      <c r="AU51834" s="690"/>
    </row>
    <row r="51835" spans="46:47">
      <c r="AT51835" s="690"/>
      <c r="AU51835" s="690"/>
    </row>
    <row r="51836" spans="46:47">
      <c r="AT51836" s="690"/>
      <c r="AU51836" s="690"/>
    </row>
    <row r="51837" spans="46:47">
      <c r="AT51837" s="690"/>
      <c r="AU51837" s="690"/>
    </row>
    <row r="51838" spans="46:47">
      <c r="AT51838" s="690"/>
      <c r="AU51838" s="690"/>
    </row>
    <row r="51839" spans="46:47">
      <c r="AT51839" s="690"/>
      <c r="AU51839" s="690"/>
    </row>
    <row r="51840" spans="46:47">
      <c r="AT51840" s="690"/>
      <c r="AU51840" s="690"/>
    </row>
    <row r="51841" spans="46:47">
      <c r="AT51841" s="690"/>
      <c r="AU51841" s="690"/>
    </row>
    <row r="51842" spans="46:47">
      <c r="AT51842" s="690"/>
      <c r="AU51842" s="690"/>
    </row>
    <row r="51843" spans="46:47">
      <c r="AT51843" s="690"/>
      <c r="AU51843" s="690"/>
    </row>
    <row r="51844" spans="46:47">
      <c r="AT51844" s="690"/>
      <c r="AU51844" s="690"/>
    </row>
    <row r="51845" spans="46:47">
      <c r="AT51845" s="690"/>
      <c r="AU51845" s="690"/>
    </row>
    <row r="51846" spans="46:47">
      <c r="AT51846" s="690"/>
      <c r="AU51846" s="690"/>
    </row>
    <row r="51847" spans="46:47">
      <c r="AT51847" s="690"/>
      <c r="AU51847" s="690"/>
    </row>
    <row r="51848" spans="46:47">
      <c r="AT51848" s="690"/>
      <c r="AU51848" s="690"/>
    </row>
    <row r="51849" spans="46:47">
      <c r="AT51849" s="690"/>
      <c r="AU51849" s="690"/>
    </row>
    <row r="51850" spans="46:47">
      <c r="AT51850" s="690"/>
      <c r="AU51850" s="690"/>
    </row>
    <row r="51851" spans="46:47">
      <c r="AT51851" s="690"/>
      <c r="AU51851" s="690"/>
    </row>
    <row r="51852" spans="46:47">
      <c r="AT51852" s="690"/>
      <c r="AU51852" s="690"/>
    </row>
    <row r="51853" spans="46:47">
      <c r="AT51853" s="690"/>
      <c r="AU51853" s="690"/>
    </row>
    <row r="51854" spans="46:47">
      <c r="AT51854" s="690"/>
      <c r="AU51854" s="690"/>
    </row>
    <row r="51855" spans="46:47">
      <c r="AT51855" s="690"/>
      <c r="AU51855" s="690"/>
    </row>
    <row r="51856" spans="46:47">
      <c r="AT51856" s="690"/>
      <c r="AU51856" s="690"/>
    </row>
    <row r="51857" spans="46:47">
      <c r="AT51857" s="690"/>
      <c r="AU51857" s="690"/>
    </row>
    <row r="51858" spans="46:47">
      <c r="AT51858" s="690"/>
      <c r="AU51858" s="690"/>
    </row>
    <row r="51859" spans="46:47">
      <c r="AT51859" s="690"/>
      <c r="AU51859" s="690"/>
    </row>
    <row r="51860" spans="46:47">
      <c r="AT51860" s="690"/>
      <c r="AU51860" s="690"/>
    </row>
    <row r="51861" spans="46:47">
      <c r="AT51861" s="690"/>
      <c r="AU51861" s="690"/>
    </row>
    <row r="51862" spans="46:47">
      <c r="AT51862" s="690"/>
      <c r="AU51862" s="690"/>
    </row>
    <row r="51863" spans="46:47">
      <c r="AT51863" s="690"/>
      <c r="AU51863" s="690"/>
    </row>
    <row r="51864" spans="46:47">
      <c r="AT51864" s="690"/>
      <c r="AU51864" s="690"/>
    </row>
    <row r="51865" spans="46:47">
      <c r="AT51865" s="690"/>
      <c r="AU51865" s="690"/>
    </row>
    <row r="51866" spans="46:47">
      <c r="AT51866" s="690"/>
      <c r="AU51866" s="690"/>
    </row>
    <row r="51867" spans="46:47">
      <c r="AT51867" s="690"/>
      <c r="AU51867" s="690"/>
    </row>
    <row r="51868" spans="46:47">
      <c r="AT51868" s="690"/>
      <c r="AU51868" s="690"/>
    </row>
    <row r="51869" spans="46:47">
      <c r="AT51869" s="690"/>
      <c r="AU51869" s="690"/>
    </row>
    <row r="51870" spans="46:47">
      <c r="AT51870" s="690"/>
      <c r="AU51870" s="690"/>
    </row>
    <row r="51871" spans="46:47">
      <c r="AT51871" s="690"/>
      <c r="AU51871" s="690"/>
    </row>
    <row r="51872" spans="46:47">
      <c r="AT51872" s="690"/>
      <c r="AU51872" s="690"/>
    </row>
    <row r="51873" spans="46:47">
      <c r="AT51873" s="690"/>
      <c r="AU51873" s="690"/>
    </row>
    <row r="51874" spans="46:47">
      <c r="AT51874" s="690"/>
      <c r="AU51874" s="690"/>
    </row>
    <row r="51875" spans="46:47">
      <c r="AT51875" s="690"/>
      <c r="AU51875" s="690"/>
    </row>
    <row r="51876" spans="46:47">
      <c r="AT51876" s="690"/>
      <c r="AU51876" s="690"/>
    </row>
    <row r="51877" spans="46:47">
      <c r="AT51877" s="690"/>
      <c r="AU51877" s="690"/>
    </row>
    <row r="51878" spans="46:47">
      <c r="AT51878" s="690"/>
      <c r="AU51878" s="690"/>
    </row>
    <row r="51879" spans="46:47">
      <c r="AT51879" s="690"/>
      <c r="AU51879" s="690"/>
    </row>
    <row r="51880" spans="46:47">
      <c r="AT51880" s="690"/>
      <c r="AU51880" s="690"/>
    </row>
    <row r="51881" spans="46:47">
      <c r="AT51881" s="690"/>
      <c r="AU51881" s="690"/>
    </row>
    <row r="51882" spans="46:47">
      <c r="AT51882" s="690"/>
      <c r="AU51882" s="690"/>
    </row>
    <row r="51883" spans="46:47">
      <c r="AT51883" s="690"/>
      <c r="AU51883" s="690"/>
    </row>
    <row r="51884" spans="46:47">
      <c r="AT51884" s="690"/>
      <c r="AU51884" s="690"/>
    </row>
    <row r="51885" spans="46:47">
      <c r="AT51885" s="690"/>
      <c r="AU51885" s="690"/>
    </row>
    <row r="51886" spans="46:47">
      <c r="AT51886" s="690"/>
      <c r="AU51886" s="690"/>
    </row>
    <row r="51887" spans="46:47">
      <c r="AT51887" s="690"/>
      <c r="AU51887" s="690"/>
    </row>
    <row r="51888" spans="46:47">
      <c r="AT51888" s="690"/>
      <c r="AU51888" s="690"/>
    </row>
    <row r="51889" spans="46:47">
      <c r="AT51889" s="690"/>
      <c r="AU51889" s="690"/>
    </row>
    <row r="51890" spans="46:47">
      <c r="AT51890" s="690"/>
      <c r="AU51890" s="690"/>
    </row>
    <row r="51891" spans="46:47">
      <c r="AT51891" s="690"/>
      <c r="AU51891" s="690"/>
    </row>
    <row r="51892" spans="46:47">
      <c r="AT51892" s="690"/>
      <c r="AU51892" s="690"/>
    </row>
    <row r="51893" spans="46:47">
      <c r="AT51893" s="690"/>
      <c r="AU51893" s="690"/>
    </row>
    <row r="51894" spans="46:47">
      <c r="AT51894" s="690"/>
      <c r="AU51894" s="690"/>
    </row>
    <row r="51895" spans="46:47">
      <c r="AT51895" s="690"/>
      <c r="AU51895" s="690"/>
    </row>
    <row r="51896" spans="46:47">
      <c r="AT51896" s="690"/>
      <c r="AU51896" s="690"/>
    </row>
    <row r="51897" spans="46:47">
      <c r="AT51897" s="690"/>
      <c r="AU51897" s="690"/>
    </row>
    <row r="51898" spans="46:47">
      <c r="AT51898" s="690"/>
      <c r="AU51898" s="690"/>
    </row>
    <row r="51899" spans="46:47">
      <c r="AT51899" s="690"/>
      <c r="AU51899" s="690"/>
    </row>
    <row r="51900" spans="46:47">
      <c r="AT51900" s="690"/>
      <c r="AU51900" s="690"/>
    </row>
    <row r="51901" spans="46:47">
      <c r="AT51901" s="690"/>
      <c r="AU51901" s="690"/>
    </row>
    <row r="51902" spans="46:47">
      <c r="AT51902" s="690"/>
      <c r="AU51902" s="690"/>
    </row>
    <row r="51903" spans="46:47">
      <c r="AT51903" s="690"/>
      <c r="AU51903" s="690"/>
    </row>
    <row r="51904" spans="46:47">
      <c r="AT51904" s="690"/>
      <c r="AU51904" s="690"/>
    </row>
    <row r="51905" spans="46:47">
      <c r="AT51905" s="690"/>
      <c r="AU51905" s="690"/>
    </row>
    <row r="51906" spans="46:47">
      <c r="AT51906" s="690"/>
      <c r="AU51906" s="690"/>
    </row>
    <row r="51907" spans="46:47">
      <c r="AT51907" s="690"/>
      <c r="AU51907" s="690"/>
    </row>
    <row r="51908" spans="46:47">
      <c r="AT51908" s="690"/>
      <c r="AU51908" s="690"/>
    </row>
    <row r="51909" spans="46:47">
      <c r="AT51909" s="690"/>
      <c r="AU51909" s="690"/>
    </row>
    <row r="51910" spans="46:47">
      <c r="AT51910" s="690"/>
      <c r="AU51910" s="690"/>
    </row>
    <row r="51911" spans="46:47">
      <c r="AT51911" s="690"/>
      <c r="AU51911" s="690"/>
    </row>
    <row r="51912" spans="46:47">
      <c r="AT51912" s="690"/>
      <c r="AU51912" s="690"/>
    </row>
    <row r="51913" spans="46:47">
      <c r="AT51913" s="690"/>
      <c r="AU51913" s="690"/>
    </row>
    <row r="51914" spans="46:47">
      <c r="AT51914" s="690"/>
      <c r="AU51914" s="690"/>
    </row>
    <row r="51915" spans="46:47">
      <c r="AT51915" s="690"/>
      <c r="AU51915" s="690"/>
    </row>
    <row r="51916" spans="46:47">
      <c r="AT51916" s="690"/>
      <c r="AU51916" s="690"/>
    </row>
    <row r="51917" spans="46:47">
      <c r="AT51917" s="690"/>
      <c r="AU51917" s="690"/>
    </row>
    <row r="51918" spans="46:47">
      <c r="AT51918" s="690"/>
      <c r="AU51918" s="690"/>
    </row>
    <row r="51919" spans="46:47">
      <c r="AT51919" s="690"/>
      <c r="AU51919" s="690"/>
    </row>
    <row r="51920" spans="46:47">
      <c r="AT51920" s="690"/>
      <c r="AU51920" s="690"/>
    </row>
    <row r="51921" spans="46:47">
      <c r="AT51921" s="690"/>
      <c r="AU51921" s="690"/>
    </row>
    <row r="51922" spans="46:47">
      <c r="AT51922" s="690"/>
      <c r="AU51922" s="690"/>
    </row>
    <row r="51923" spans="46:47">
      <c r="AT51923" s="690"/>
      <c r="AU51923" s="690"/>
    </row>
    <row r="51924" spans="46:47">
      <c r="AT51924" s="690"/>
      <c r="AU51924" s="690"/>
    </row>
    <row r="51925" spans="46:47">
      <c r="AT51925" s="690"/>
      <c r="AU51925" s="690"/>
    </row>
    <row r="51926" spans="46:47">
      <c r="AT51926" s="690"/>
      <c r="AU51926" s="690"/>
    </row>
    <row r="51927" spans="46:47">
      <c r="AT51927" s="690"/>
      <c r="AU51927" s="690"/>
    </row>
    <row r="51928" spans="46:47">
      <c r="AT51928" s="690"/>
      <c r="AU51928" s="690"/>
    </row>
    <row r="51929" spans="46:47">
      <c r="AT51929" s="690"/>
      <c r="AU51929" s="690"/>
    </row>
    <row r="51930" spans="46:47">
      <c r="AT51930" s="690"/>
      <c r="AU51930" s="690"/>
    </row>
    <row r="51931" spans="46:47">
      <c r="AT51931" s="690"/>
      <c r="AU51931" s="690"/>
    </row>
    <row r="51932" spans="46:47">
      <c r="AT51932" s="690"/>
      <c r="AU51932" s="690"/>
    </row>
    <row r="51933" spans="46:47">
      <c r="AT51933" s="690"/>
      <c r="AU51933" s="690"/>
    </row>
    <row r="51934" spans="46:47">
      <c r="AT51934" s="690"/>
      <c r="AU51934" s="690"/>
    </row>
    <row r="51935" spans="46:47">
      <c r="AT51935" s="690"/>
      <c r="AU51935" s="690"/>
    </row>
    <row r="51936" spans="46:47">
      <c r="AT51936" s="690"/>
      <c r="AU51936" s="690"/>
    </row>
    <row r="51937" spans="46:47">
      <c r="AT51937" s="690"/>
      <c r="AU51937" s="690"/>
    </row>
    <row r="51938" spans="46:47">
      <c r="AT51938" s="690"/>
      <c r="AU51938" s="690"/>
    </row>
    <row r="51939" spans="46:47">
      <c r="AT51939" s="690"/>
      <c r="AU51939" s="690"/>
    </row>
    <row r="51940" spans="46:47">
      <c r="AT51940" s="690"/>
      <c r="AU51940" s="690"/>
    </row>
    <row r="51941" spans="46:47">
      <c r="AT51941" s="690"/>
      <c r="AU51941" s="690"/>
    </row>
    <row r="51942" spans="46:47">
      <c r="AT51942" s="690"/>
      <c r="AU51942" s="690"/>
    </row>
    <row r="51943" spans="46:47">
      <c r="AT51943" s="690"/>
      <c r="AU51943" s="690"/>
    </row>
    <row r="51944" spans="46:47">
      <c r="AT51944" s="690"/>
      <c r="AU51944" s="690"/>
    </row>
    <row r="51945" spans="46:47">
      <c r="AT51945" s="690"/>
      <c r="AU51945" s="690"/>
    </row>
    <row r="51946" spans="46:47">
      <c r="AT51946" s="690"/>
      <c r="AU51946" s="690"/>
    </row>
    <row r="51947" spans="46:47">
      <c r="AT51947" s="690"/>
      <c r="AU51947" s="690"/>
    </row>
    <row r="51948" spans="46:47">
      <c r="AT51948" s="690"/>
      <c r="AU51948" s="690"/>
    </row>
    <row r="51949" spans="46:47">
      <c r="AT51949" s="690"/>
      <c r="AU51949" s="690"/>
    </row>
    <row r="51950" spans="46:47">
      <c r="AT51950" s="690"/>
      <c r="AU51950" s="690"/>
    </row>
    <row r="51951" spans="46:47">
      <c r="AT51951" s="690"/>
      <c r="AU51951" s="690"/>
    </row>
    <row r="51952" spans="46:47">
      <c r="AT51952" s="690"/>
      <c r="AU51952" s="690"/>
    </row>
    <row r="51953" spans="46:47">
      <c r="AT51953" s="690"/>
      <c r="AU51953" s="690"/>
    </row>
    <row r="51954" spans="46:47">
      <c r="AT51954" s="690"/>
      <c r="AU51954" s="690"/>
    </row>
    <row r="51955" spans="46:47">
      <c r="AT51955" s="690"/>
      <c r="AU51955" s="690"/>
    </row>
    <row r="51956" spans="46:47">
      <c r="AT51956" s="690"/>
      <c r="AU51956" s="690"/>
    </row>
    <row r="51957" spans="46:47">
      <c r="AT51957" s="690"/>
      <c r="AU51957" s="690"/>
    </row>
    <row r="51958" spans="46:47">
      <c r="AT51958" s="690"/>
      <c r="AU51958" s="690"/>
    </row>
    <row r="51959" spans="46:47">
      <c r="AT51959" s="690"/>
      <c r="AU51959" s="690"/>
    </row>
    <row r="51960" spans="46:47">
      <c r="AT51960" s="690"/>
      <c r="AU51960" s="690"/>
    </row>
    <row r="51961" spans="46:47">
      <c r="AT51961" s="690"/>
      <c r="AU51961" s="690"/>
    </row>
    <row r="51962" spans="46:47">
      <c r="AT51962" s="690"/>
      <c r="AU51962" s="690"/>
    </row>
    <row r="51963" spans="46:47">
      <c r="AT51963" s="690"/>
      <c r="AU51963" s="690"/>
    </row>
    <row r="51964" spans="46:47">
      <c r="AT51964" s="690"/>
      <c r="AU51964" s="690"/>
    </row>
    <row r="51965" spans="46:47">
      <c r="AT51965" s="690"/>
      <c r="AU51965" s="690"/>
    </row>
    <row r="51966" spans="46:47">
      <c r="AT51966" s="690"/>
      <c r="AU51966" s="690"/>
    </row>
    <row r="51967" spans="46:47">
      <c r="AT51967" s="690"/>
      <c r="AU51967" s="690"/>
    </row>
    <row r="51968" spans="46:47">
      <c r="AT51968" s="690"/>
      <c r="AU51968" s="690"/>
    </row>
    <row r="51969" spans="46:47">
      <c r="AT51969" s="690"/>
      <c r="AU51969" s="690"/>
    </row>
    <row r="51970" spans="46:47">
      <c r="AT51970" s="690"/>
      <c r="AU51970" s="690"/>
    </row>
    <row r="51971" spans="46:47">
      <c r="AT51971" s="690"/>
      <c r="AU51971" s="690"/>
    </row>
    <row r="51972" spans="46:47">
      <c r="AT51972" s="690"/>
      <c r="AU51972" s="690"/>
    </row>
    <row r="51973" spans="46:47">
      <c r="AT51973" s="690"/>
      <c r="AU51973" s="690"/>
    </row>
    <row r="51974" spans="46:47">
      <c r="AT51974" s="690"/>
      <c r="AU51974" s="690"/>
    </row>
    <row r="51975" spans="46:47">
      <c r="AT51975" s="690"/>
      <c r="AU51975" s="690"/>
    </row>
    <row r="51976" spans="46:47">
      <c r="AT51976" s="690"/>
      <c r="AU51976" s="690"/>
    </row>
    <row r="51977" spans="46:47">
      <c r="AT51977" s="690"/>
      <c r="AU51977" s="690"/>
    </row>
    <row r="51978" spans="46:47">
      <c r="AT51978" s="690"/>
      <c r="AU51978" s="690"/>
    </row>
    <row r="51979" spans="46:47">
      <c r="AT51979" s="690"/>
      <c r="AU51979" s="690"/>
    </row>
    <row r="51980" spans="46:47">
      <c r="AT51980" s="690"/>
      <c r="AU51980" s="690"/>
    </row>
    <row r="51981" spans="46:47">
      <c r="AT51981" s="690"/>
      <c r="AU51981" s="690"/>
    </row>
    <row r="51982" spans="46:47">
      <c r="AT51982" s="690"/>
      <c r="AU51982" s="690"/>
    </row>
    <row r="51983" spans="46:47">
      <c r="AT51983" s="690"/>
      <c r="AU51983" s="690"/>
    </row>
    <row r="51984" spans="46:47">
      <c r="AT51984" s="690"/>
      <c r="AU51984" s="690"/>
    </row>
    <row r="51985" spans="46:47">
      <c r="AT51985" s="690"/>
      <c r="AU51985" s="690"/>
    </row>
    <row r="51986" spans="46:47">
      <c r="AT51986" s="690"/>
      <c r="AU51986" s="690"/>
    </row>
    <row r="51987" spans="46:47">
      <c r="AT51987" s="690"/>
      <c r="AU51987" s="690"/>
    </row>
    <row r="51988" spans="46:47">
      <c r="AT51988" s="690"/>
      <c r="AU51988" s="690"/>
    </row>
    <row r="51989" spans="46:47">
      <c r="AT51989" s="690"/>
      <c r="AU51989" s="690"/>
    </row>
    <row r="51990" spans="46:47">
      <c r="AT51990" s="690"/>
      <c r="AU51990" s="690"/>
    </row>
    <row r="51991" spans="46:47">
      <c r="AT51991" s="690"/>
      <c r="AU51991" s="690"/>
    </row>
    <row r="51992" spans="46:47">
      <c r="AT51992" s="690"/>
      <c r="AU51992" s="690"/>
    </row>
    <row r="51993" spans="46:47">
      <c r="AT51993" s="690"/>
      <c r="AU51993" s="690"/>
    </row>
    <row r="51994" spans="46:47">
      <c r="AT51994" s="690"/>
      <c r="AU51994" s="690"/>
    </row>
    <row r="51995" spans="46:47">
      <c r="AT51995" s="690"/>
      <c r="AU51995" s="690"/>
    </row>
    <row r="51996" spans="46:47">
      <c r="AT51996" s="690"/>
      <c r="AU51996" s="690"/>
    </row>
    <row r="51997" spans="46:47">
      <c r="AT51997" s="690"/>
      <c r="AU51997" s="690"/>
    </row>
    <row r="51998" spans="46:47">
      <c r="AT51998" s="690"/>
      <c r="AU51998" s="690"/>
    </row>
    <row r="51999" spans="46:47">
      <c r="AT51999" s="690"/>
      <c r="AU51999" s="690"/>
    </row>
    <row r="52000" spans="46:47">
      <c r="AT52000" s="690"/>
      <c r="AU52000" s="690"/>
    </row>
    <row r="52001" spans="46:47">
      <c r="AT52001" s="690"/>
      <c r="AU52001" s="690"/>
    </row>
    <row r="52002" spans="46:47">
      <c r="AT52002" s="690"/>
      <c r="AU52002" s="690"/>
    </row>
    <row r="52003" spans="46:47">
      <c r="AT52003" s="690"/>
      <c r="AU52003" s="690"/>
    </row>
    <row r="52004" spans="46:47">
      <c r="AT52004" s="690"/>
      <c r="AU52004" s="690"/>
    </row>
    <row r="52005" spans="46:47">
      <c r="AT52005" s="690"/>
      <c r="AU52005" s="690"/>
    </row>
    <row r="52006" spans="46:47">
      <c r="AT52006" s="690"/>
      <c r="AU52006" s="690"/>
    </row>
    <row r="52007" spans="46:47">
      <c r="AT52007" s="690"/>
      <c r="AU52007" s="690"/>
    </row>
    <row r="52008" spans="46:47">
      <c r="AT52008" s="690"/>
      <c r="AU52008" s="690"/>
    </row>
    <row r="52009" spans="46:47">
      <c r="AT52009" s="690"/>
      <c r="AU52009" s="690"/>
    </row>
    <row r="52010" spans="46:47">
      <c r="AT52010" s="690"/>
      <c r="AU52010" s="690"/>
    </row>
    <row r="52011" spans="46:47">
      <c r="AT52011" s="690"/>
      <c r="AU52011" s="690"/>
    </row>
    <row r="52012" spans="46:47">
      <c r="AT52012" s="690"/>
      <c r="AU52012" s="690"/>
    </row>
    <row r="52013" spans="46:47">
      <c r="AT52013" s="690"/>
      <c r="AU52013" s="690"/>
    </row>
    <row r="52014" spans="46:47">
      <c r="AT52014" s="690"/>
      <c r="AU52014" s="690"/>
    </row>
    <row r="52015" spans="46:47">
      <c r="AT52015" s="690"/>
      <c r="AU52015" s="690"/>
    </row>
    <row r="52016" spans="46:47">
      <c r="AT52016" s="690"/>
      <c r="AU52016" s="690"/>
    </row>
    <row r="52017" spans="46:47">
      <c r="AT52017" s="690"/>
      <c r="AU52017" s="690"/>
    </row>
    <row r="52018" spans="46:47">
      <c r="AT52018" s="690"/>
      <c r="AU52018" s="690"/>
    </row>
    <row r="52019" spans="46:47">
      <c r="AT52019" s="690"/>
      <c r="AU52019" s="690"/>
    </row>
    <row r="52020" spans="46:47">
      <c r="AT52020" s="690"/>
      <c r="AU52020" s="690"/>
    </row>
    <row r="52021" spans="46:47">
      <c r="AT52021" s="690"/>
      <c r="AU52021" s="690"/>
    </row>
    <row r="52022" spans="46:47">
      <c r="AT52022" s="690"/>
      <c r="AU52022" s="690"/>
    </row>
    <row r="52023" spans="46:47">
      <c r="AT52023" s="690"/>
      <c r="AU52023" s="690"/>
    </row>
    <row r="52024" spans="46:47">
      <c r="AT52024" s="690"/>
      <c r="AU52024" s="690"/>
    </row>
    <row r="52025" spans="46:47">
      <c r="AT52025" s="690"/>
      <c r="AU52025" s="690"/>
    </row>
    <row r="52026" spans="46:47">
      <c r="AT52026" s="690"/>
      <c r="AU52026" s="690"/>
    </row>
    <row r="52027" spans="46:47">
      <c r="AT52027" s="690"/>
      <c r="AU52027" s="690"/>
    </row>
    <row r="52028" spans="46:47">
      <c r="AT52028" s="690"/>
      <c r="AU52028" s="690"/>
    </row>
    <row r="52029" spans="46:47">
      <c r="AT52029" s="690"/>
      <c r="AU52029" s="690"/>
    </row>
    <row r="52030" spans="46:47">
      <c r="AT52030" s="690"/>
      <c r="AU52030" s="690"/>
    </row>
    <row r="52031" spans="46:47">
      <c r="AT52031" s="690"/>
      <c r="AU52031" s="690"/>
    </row>
    <row r="52032" spans="46:47">
      <c r="AT52032" s="690"/>
      <c r="AU52032" s="690"/>
    </row>
    <row r="52033" spans="46:47">
      <c r="AT52033" s="690"/>
      <c r="AU52033" s="690"/>
    </row>
    <row r="52034" spans="46:47">
      <c r="AT52034" s="690"/>
      <c r="AU52034" s="690"/>
    </row>
    <row r="52035" spans="46:47">
      <c r="AT52035" s="690"/>
      <c r="AU52035" s="690"/>
    </row>
    <row r="52036" spans="46:47">
      <c r="AT52036" s="690"/>
      <c r="AU52036" s="690"/>
    </row>
    <row r="52037" spans="46:47">
      <c r="AT52037" s="690"/>
      <c r="AU52037" s="690"/>
    </row>
    <row r="52038" spans="46:47">
      <c r="AT52038" s="690"/>
      <c r="AU52038" s="690"/>
    </row>
    <row r="52039" spans="46:47">
      <c r="AT52039" s="690"/>
      <c r="AU52039" s="690"/>
    </row>
    <row r="52040" spans="46:47">
      <c r="AT52040" s="690"/>
      <c r="AU52040" s="690"/>
    </row>
    <row r="52041" spans="46:47">
      <c r="AT52041" s="690"/>
      <c r="AU52041" s="690"/>
    </row>
    <row r="52042" spans="46:47">
      <c r="AT52042" s="690"/>
      <c r="AU52042" s="690"/>
    </row>
    <row r="52043" spans="46:47">
      <c r="AT52043" s="690"/>
      <c r="AU52043" s="690"/>
    </row>
    <row r="52044" spans="46:47">
      <c r="AT52044" s="690"/>
      <c r="AU52044" s="690"/>
    </row>
    <row r="52045" spans="46:47">
      <c r="AT52045" s="690"/>
      <c r="AU52045" s="690"/>
    </row>
    <row r="52046" spans="46:47">
      <c r="AT52046" s="690"/>
      <c r="AU52046" s="690"/>
    </row>
    <row r="52047" spans="46:47">
      <c r="AT52047" s="690"/>
      <c r="AU52047" s="690"/>
    </row>
    <row r="52048" spans="46:47">
      <c r="AT52048" s="690"/>
      <c r="AU52048" s="690"/>
    </row>
    <row r="52049" spans="46:47">
      <c r="AT52049" s="690"/>
      <c r="AU52049" s="690"/>
    </row>
    <row r="52050" spans="46:47">
      <c r="AT52050" s="690"/>
      <c r="AU52050" s="690"/>
    </row>
    <row r="52051" spans="46:47">
      <c r="AT52051" s="690"/>
      <c r="AU52051" s="690"/>
    </row>
    <row r="52052" spans="46:47">
      <c r="AT52052" s="690"/>
      <c r="AU52052" s="690"/>
    </row>
    <row r="52053" spans="46:47">
      <c r="AT52053" s="690"/>
      <c r="AU52053" s="690"/>
    </row>
    <row r="52054" spans="46:47">
      <c r="AT52054" s="690"/>
      <c r="AU52054" s="690"/>
    </row>
    <row r="52055" spans="46:47">
      <c r="AT52055" s="690"/>
      <c r="AU52055" s="690"/>
    </row>
    <row r="52056" spans="46:47">
      <c r="AT52056" s="690"/>
      <c r="AU52056" s="690"/>
    </row>
    <row r="52057" spans="46:47">
      <c r="AT52057" s="690"/>
      <c r="AU52057" s="690"/>
    </row>
    <row r="52058" spans="46:47">
      <c r="AT52058" s="690"/>
      <c r="AU52058" s="690"/>
    </row>
    <row r="52059" spans="46:47">
      <c r="AT52059" s="690"/>
      <c r="AU52059" s="690"/>
    </row>
    <row r="52060" spans="46:47">
      <c r="AT52060" s="690"/>
      <c r="AU52060" s="690"/>
    </row>
    <row r="52061" spans="46:47">
      <c r="AT52061" s="690"/>
      <c r="AU52061" s="690"/>
    </row>
    <row r="52062" spans="46:47">
      <c r="AT52062" s="690"/>
      <c r="AU52062" s="690"/>
    </row>
    <row r="52063" spans="46:47">
      <c r="AT52063" s="690"/>
      <c r="AU52063" s="690"/>
    </row>
    <row r="52064" spans="46:47">
      <c r="AT52064" s="690"/>
      <c r="AU52064" s="690"/>
    </row>
    <row r="52065" spans="46:47">
      <c r="AT52065" s="690"/>
      <c r="AU52065" s="690"/>
    </row>
    <row r="52066" spans="46:47">
      <c r="AT52066" s="690"/>
      <c r="AU52066" s="690"/>
    </row>
    <row r="52067" spans="46:47">
      <c r="AT52067" s="690"/>
      <c r="AU52067" s="690"/>
    </row>
    <row r="52068" spans="46:47">
      <c r="AT52068" s="690"/>
      <c r="AU52068" s="690"/>
    </row>
    <row r="52069" spans="46:47">
      <c r="AT52069" s="690"/>
      <c r="AU52069" s="690"/>
    </row>
    <row r="52070" spans="46:47">
      <c r="AT52070" s="690"/>
      <c r="AU52070" s="690"/>
    </row>
    <row r="52071" spans="46:47">
      <c r="AT52071" s="690"/>
      <c r="AU52071" s="690"/>
    </row>
    <row r="52072" spans="46:47">
      <c r="AT52072" s="690"/>
      <c r="AU52072" s="690"/>
    </row>
    <row r="52073" spans="46:47">
      <c r="AT52073" s="690"/>
      <c r="AU52073" s="690"/>
    </row>
    <row r="52074" spans="46:47">
      <c r="AT52074" s="690"/>
      <c r="AU52074" s="690"/>
    </row>
    <row r="52075" spans="46:47">
      <c r="AT52075" s="690"/>
      <c r="AU52075" s="690"/>
    </row>
    <row r="52076" spans="46:47">
      <c r="AT52076" s="690"/>
      <c r="AU52076" s="690"/>
    </row>
    <row r="52077" spans="46:47">
      <c r="AT52077" s="690"/>
      <c r="AU52077" s="690"/>
    </row>
    <row r="52078" spans="46:47">
      <c r="AT52078" s="690"/>
      <c r="AU52078" s="690"/>
    </row>
    <row r="52079" spans="46:47">
      <c r="AT52079" s="690"/>
      <c r="AU52079" s="690"/>
    </row>
    <row r="52080" spans="46:47">
      <c r="AT52080" s="690"/>
      <c r="AU52080" s="690"/>
    </row>
    <row r="52081" spans="46:47">
      <c r="AT52081" s="690"/>
      <c r="AU52081" s="690"/>
    </row>
    <row r="52082" spans="46:47">
      <c r="AT52082" s="690"/>
      <c r="AU52082" s="690"/>
    </row>
    <row r="52083" spans="46:47">
      <c r="AT52083" s="690"/>
      <c r="AU52083" s="690"/>
    </row>
    <row r="52084" spans="46:47">
      <c r="AT52084" s="690"/>
      <c r="AU52084" s="690"/>
    </row>
    <row r="52085" spans="46:47">
      <c r="AT52085" s="690"/>
      <c r="AU52085" s="690"/>
    </row>
    <row r="52086" spans="46:47">
      <c r="AT52086" s="690"/>
      <c r="AU52086" s="690"/>
    </row>
    <row r="52087" spans="46:47">
      <c r="AT52087" s="690"/>
      <c r="AU52087" s="690"/>
    </row>
    <row r="52088" spans="46:47">
      <c r="AT52088" s="690"/>
      <c r="AU52088" s="690"/>
    </row>
    <row r="52089" spans="46:47">
      <c r="AT52089" s="690"/>
      <c r="AU52089" s="690"/>
    </row>
    <row r="52090" spans="46:47">
      <c r="AT52090" s="690"/>
      <c r="AU52090" s="690"/>
    </row>
    <row r="52091" spans="46:47">
      <c r="AT52091" s="690"/>
      <c r="AU52091" s="690"/>
    </row>
    <row r="52092" spans="46:47">
      <c r="AT52092" s="690"/>
      <c r="AU52092" s="690"/>
    </row>
    <row r="52093" spans="46:47">
      <c r="AT52093" s="690"/>
      <c r="AU52093" s="690"/>
    </row>
    <row r="52094" spans="46:47">
      <c r="AT52094" s="690"/>
      <c r="AU52094" s="690"/>
    </row>
    <row r="52095" spans="46:47">
      <c r="AT52095" s="690"/>
      <c r="AU52095" s="690"/>
    </row>
    <row r="52096" spans="46:47">
      <c r="AT52096" s="690"/>
      <c r="AU52096" s="690"/>
    </row>
    <row r="52097" spans="46:47">
      <c r="AT52097" s="690"/>
      <c r="AU52097" s="690"/>
    </row>
    <row r="52098" spans="46:47">
      <c r="AT52098" s="690"/>
      <c r="AU52098" s="690"/>
    </row>
    <row r="52099" spans="46:47">
      <c r="AT52099" s="690"/>
      <c r="AU52099" s="690"/>
    </row>
    <row r="52100" spans="46:47">
      <c r="AT52100" s="690"/>
      <c r="AU52100" s="690"/>
    </row>
    <row r="52101" spans="46:47">
      <c r="AT52101" s="690"/>
      <c r="AU52101" s="690"/>
    </row>
    <row r="52102" spans="46:47">
      <c r="AT52102" s="690"/>
      <c r="AU52102" s="690"/>
    </row>
    <row r="52103" spans="46:47">
      <c r="AT52103" s="690"/>
      <c r="AU52103" s="690"/>
    </row>
    <row r="52104" spans="46:47">
      <c r="AT52104" s="690"/>
      <c r="AU52104" s="690"/>
    </row>
    <row r="52105" spans="46:47">
      <c r="AT52105" s="690"/>
      <c r="AU52105" s="690"/>
    </row>
    <row r="52106" spans="46:47">
      <c r="AT52106" s="690"/>
      <c r="AU52106" s="690"/>
    </row>
    <row r="52107" spans="46:47">
      <c r="AT52107" s="690"/>
      <c r="AU52107" s="690"/>
    </row>
    <row r="52108" spans="46:47">
      <c r="AT52108" s="690"/>
      <c r="AU52108" s="690"/>
    </row>
    <row r="52109" spans="46:47">
      <c r="AT52109" s="690"/>
      <c r="AU52109" s="690"/>
    </row>
    <row r="52110" spans="46:47">
      <c r="AT52110" s="690"/>
      <c r="AU52110" s="690"/>
    </row>
    <row r="52111" spans="46:47">
      <c r="AT52111" s="690"/>
      <c r="AU52111" s="690"/>
    </row>
    <row r="52112" spans="46:47">
      <c r="AT52112" s="690"/>
      <c r="AU52112" s="690"/>
    </row>
    <row r="52113" spans="46:47">
      <c r="AT52113" s="690"/>
      <c r="AU52113" s="690"/>
    </row>
    <row r="52114" spans="46:47">
      <c r="AT52114" s="690"/>
      <c r="AU52114" s="690"/>
    </row>
    <row r="52115" spans="46:47">
      <c r="AT52115" s="690"/>
      <c r="AU52115" s="690"/>
    </row>
    <row r="52116" spans="46:47">
      <c r="AT52116" s="690"/>
      <c r="AU52116" s="690"/>
    </row>
    <row r="52117" spans="46:47">
      <c r="AT52117" s="690"/>
      <c r="AU52117" s="690"/>
    </row>
    <row r="52118" spans="46:47">
      <c r="AT52118" s="690"/>
      <c r="AU52118" s="690"/>
    </row>
    <row r="52119" spans="46:47">
      <c r="AT52119" s="690"/>
      <c r="AU52119" s="690"/>
    </row>
    <row r="52120" spans="46:47">
      <c r="AT52120" s="690"/>
      <c r="AU52120" s="690"/>
    </row>
    <row r="52121" spans="46:47">
      <c r="AT52121" s="690"/>
      <c r="AU52121" s="690"/>
    </row>
    <row r="52122" spans="46:47">
      <c r="AT52122" s="690"/>
      <c r="AU52122" s="690"/>
    </row>
    <row r="52123" spans="46:47">
      <c r="AT52123" s="690"/>
      <c r="AU52123" s="690"/>
    </row>
    <row r="52124" spans="46:47">
      <c r="AT52124" s="690"/>
      <c r="AU52124" s="690"/>
    </row>
    <row r="52125" spans="46:47">
      <c r="AT52125" s="690"/>
      <c r="AU52125" s="690"/>
    </row>
    <row r="52126" spans="46:47">
      <c r="AT52126" s="690"/>
      <c r="AU52126" s="690"/>
    </row>
    <row r="52127" spans="46:47">
      <c r="AT52127" s="690"/>
      <c r="AU52127" s="690"/>
    </row>
    <row r="52128" spans="46:47">
      <c r="AT52128" s="690"/>
      <c r="AU52128" s="690"/>
    </row>
    <row r="52129" spans="46:47">
      <c r="AT52129" s="690"/>
      <c r="AU52129" s="690"/>
    </row>
    <row r="52130" spans="46:47">
      <c r="AT52130" s="690"/>
      <c r="AU52130" s="690"/>
    </row>
    <row r="52131" spans="46:47">
      <c r="AT52131" s="690"/>
      <c r="AU52131" s="690"/>
    </row>
    <row r="52132" spans="46:47">
      <c r="AT52132" s="690"/>
      <c r="AU52132" s="690"/>
    </row>
    <row r="52133" spans="46:47">
      <c r="AT52133" s="690"/>
      <c r="AU52133" s="690"/>
    </row>
    <row r="52134" spans="46:47">
      <c r="AT52134" s="690"/>
      <c r="AU52134" s="690"/>
    </row>
    <row r="52135" spans="46:47">
      <c r="AT52135" s="690"/>
      <c r="AU52135" s="690"/>
    </row>
    <row r="52136" spans="46:47">
      <c r="AT52136" s="690"/>
      <c r="AU52136" s="690"/>
    </row>
    <row r="52137" spans="46:47">
      <c r="AT52137" s="690"/>
      <c r="AU52137" s="690"/>
    </row>
    <row r="52138" spans="46:47">
      <c r="AT52138" s="690"/>
      <c r="AU52138" s="690"/>
    </row>
    <row r="52139" spans="46:47">
      <c r="AT52139" s="690"/>
      <c r="AU52139" s="690"/>
    </row>
    <row r="52140" spans="46:47">
      <c r="AT52140" s="690"/>
      <c r="AU52140" s="690"/>
    </row>
    <row r="52141" spans="46:47">
      <c r="AT52141" s="690"/>
      <c r="AU52141" s="690"/>
    </row>
    <row r="52142" spans="46:47">
      <c r="AT52142" s="690"/>
      <c r="AU52142" s="690"/>
    </row>
    <row r="52143" spans="46:47">
      <c r="AT52143" s="690"/>
      <c r="AU52143" s="690"/>
    </row>
    <row r="52144" spans="46:47">
      <c r="AT52144" s="690"/>
      <c r="AU52144" s="690"/>
    </row>
    <row r="52145" spans="46:47">
      <c r="AT52145" s="690"/>
      <c r="AU52145" s="690"/>
    </row>
    <row r="52146" spans="46:47">
      <c r="AT52146" s="690"/>
      <c r="AU52146" s="690"/>
    </row>
    <row r="52147" spans="46:47">
      <c r="AT52147" s="690"/>
      <c r="AU52147" s="690"/>
    </row>
    <row r="52148" spans="46:47">
      <c r="AT52148" s="690"/>
      <c r="AU52148" s="690"/>
    </row>
    <row r="52149" spans="46:47">
      <c r="AT52149" s="690"/>
      <c r="AU52149" s="690"/>
    </row>
    <row r="52150" spans="46:47">
      <c r="AT52150" s="690"/>
      <c r="AU52150" s="690"/>
    </row>
    <row r="52151" spans="46:47">
      <c r="AT52151" s="690"/>
      <c r="AU52151" s="690"/>
    </row>
    <row r="52152" spans="46:47">
      <c r="AT52152" s="690"/>
      <c r="AU52152" s="690"/>
    </row>
    <row r="52153" spans="46:47">
      <c r="AT52153" s="690"/>
      <c r="AU52153" s="690"/>
    </row>
    <row r="52154" spans="46:47">
      <c r="AT52154" s="690"/>
      <c r="AU52154" s="690"/>
    </row>
    <row r="52155" spans="46:47">
      <c r="AT52155" s="690"/>
      <c r="AU52155" s="690"/>
    </row>
    <row r="52156" spans="46:47">
      <c r="AT52156" s="690"/>
      <c r="AU52156" s="690"/>
    </row>
    <row r="52157" spans="46:47">
      <c r="AT52157" s="690"/>
      <c r="AU52157" s="690"/>
    </row>
    <row r="52158" spans="46:47">
      <c r="AT52158" s="690"/>
      <c r="AU52158" s="690"/>
    </row>
    <row r="52159" spans="46:47">
      <c r="AT52159" s="690"/>
      <c r="AU52159" s="690"/>
    </row>
    <row r="52160" spans="46:47">
      <c r="AT52160" s="690"/>
      <c r="AU52160" s="690"/>
    </row>
    <row r="52161" spans="46:47">
      <c r="AT52161" s="690"/>
      <c r="AU52161" s="690"/>
    </row>
    <row r="52162" spans="46:47">
      <c r="AT52162" s="690"/>
      <c r="AU52162" s="690"/>
    </row>
    <row r="52163" spans="46:47">
      <c r="AT52163" s="690"/>
      <c r="AU52163" s="690"/>
    </row>
    <row r="52164" spans="46:47">
      <c r="AT52164" s="690"/>
      <c r="AU52164" s="690"/>
    </row>
    <row r="52165" spans="46:47">
      <c r="AT52165" s="690"/>
      <c r="AU52165" s="690"/>
    </row>
    <row r="52166" spans="46:47">
      <c r="AT52166" s="690"/>
      <c r="AU52166" s="690"/>
    </row>
    <row r="52167" spans="46:47">
      <c r="AT52167" s="690"/>
      <c r="AU52167" s="690"/>
    </row>
    <row r="52168" spans="46:47">
      <c r="AT52168" s="690"/>
      <c r="AU52168" s="690"/>
    </row>
    <row r="52169" spans="46:47">
      <c r="AT52169" s="690"/>
      <c r="AU52169" s="690"/>
    </row>
    <row r="52170" spans="46:47">
      <c r="AT52170" s="690"/>
      <c r="AU52170" s="690"/>
    </row>
    <row r="52171" spans="46:47">
      <c r="AT52171" s="690"/>
      <c r="AU52171" s="690"/>
    </row>
    <row r="52172" spans="46:47">
      <c r="AT52172" s="690"/>
      <c r="AU52172" s="690"/>
    </row>
    <row r="52173" spans="46:47">
      <c r="AT52173" s="690"/>
      <c r="AU52173" s="690"/>
    </row>
    <row r="52174" spans="46:47">
      <c r="AT52174" s="690"/>
      <c r="AU52174" s="690"/>
    </row>
    <row r="52175" spans="46:47">
      <c r="AT52175" s="690"/>
      <c r="AU52175" s="690"/>
    </row>
    <row r="52176" spans="46:47">
      <c r="AT52176" s="690"/>
      <c r="AU52176" s="690"/>
    </row>
    <row r="52177" spans="46:47">
      <c r="AT52177" s="690"/>
      <c r="AU52177" s="690"/>
    </row>
    <row r="52178" spans="46:47">
      <c r="AT52178" s="690"/>
      <c r="AU52178" s="690"/>
    </row>
    <row r="52179" spans="46:47">
      <c r="AT52179" s="690"/>
      <c r="AU52179" s="690"/>
    </row>
    <row r="52180" spans="46:47">
      <c r="AT52180" s="690"/>
      <c r="AU52180" s="690"/>
    </row>
    <row r="52181" spans="46:47">
      <c r="AT52181" s="690"/>
      <c r="AU52181" s="690"/>
    </row>
    <row r="52182" spans="46:47">
      <c r="AT52182" s="690"/>
      <c r="AU52182" s="690"/>
    </row>
    <row r="52183" spans="46:47">
      <c r="AT52183" s="690"/>
      <c r="AU52183" s="690"/>
    </row>
    <row r="52184" spans="46:47">
      <c r="AT52184" s="690"/>
      <c r="AU52184" s="690"/>
    </row>
    <row r="52185" spans="46:47">
      <c r="AT52185" s="690"/>
      <c r="AU52185" s="690"/>
    </row>
    <row r="52186" spans="46:47">
      <c r="AT52186" s="690"/>
      <c r="AU52186" s="690"/>
    </row>
    <row r="52187" spans="46:47">
      <c r="AT52187" s="690"/>
      <c r="AU52187" s="690"/>
    </row>
    <row r="52188" spans="46:47">
      <c r="AT52188" s="690"/>
      <c r="AU52188" s="690"/>
    </row>
    <row r="52189" spans="46:47">
      <c r="AT52189" s="690"/>
      <c r="AU52189" s="690"/>
    </row>
    <row r="52190" spans="46:47">
      <c r="AT52190" s="690"/>
      <c r="AU52190" s="690"/>
    </row>
    <row r="52191" spans="46:47">
      <c r="AT52191" s="690"/>
      <c r="AU52191" s="690"/>
    </row>
    <row r="52192" spans="46:47">
      <c r="AT52192" s="690"/>
      <c r="AU52192" s="690"/>
    </row>
    <row r="52193" spans="46:47">
      <c r="AT52193" s="690"/>
      <c r="AU52193" s="690"/>
    </row>
    <row r="52194" spans="46:47">
      <c r="AT52194" s="690"/>
      <c r="AU52194" s="690"/>
    </row>
    <row r="52195" spans="46:47">
      <c r="AT52195" s="690"/>
      <c r="AU52195" s="690"/>
    </row>
    <row r="52196" spans="46:47">
      <c r="AT52196" s="690"/>
      <c r="AU52196" s="690"/>
    </row>
    <row r="52197" spans="46:47">
      <c r="AT52197" s="690"/>
      <c r="AU52197" s="690"/>
    </row>
    <row r="52198" spans="46:47">
      <c r="AT52198" s="690"/>
      <c r="AU52198" s="690"/>
    </row>
    <row r="52199" spans="46:47">
      <c r="AT52199" s="690"/>
      <c r="AU52199" s="690"/>
    </row>
    <row r="52200" spans="46:47">
      <c r="AT52200" s="690"/>
      <c r="AU52200" s="690"/>
    </row>
    <row r="52201" spans="46:47">
      <c r="AT52201" s="690"/>
      <c r="AU52201" s="690"/>
    </row>
    <row r="52202" spans="46:47">
      <c r="AT52202" s="690"/>
      <c r="AU52202" s="690"/>
    </row>
    <row r="52203" spans="46:47">
      <c r="AT52203" s="690"/>
      <c r="AU52203" s="690"/>
    </row>
    <row r="52204" spans="46:47">
      <c r="AT52204" s="690"/>
      <c r="AU52204" s="690"/>
    </row>
    <row r="52205" spans="46:47">
      <c r="AT52205" s="690"/>
      <c r="AU52205" s="690"/>
    </row>
    <row r="52206" spans="46:47">
      <c r="AT52206" s="690"/>
      <c r="AU52206" s="690"/>
    </row>
    <row r="52207" spans="46:47">
      <c r="AT52207" s="690"/>
      <c r="AU52207" s="690"/>
    </row>
    <row r="52208" spans="46:47">
      <c r="AT52208" s="690"/>
      <c r="AU52208" s="690"/>
    </row>
    <row r="52209" spans="46:47">
      <c r="AT52209" s="690"/>
      <c r="AU52209" s="690"/>
    </row>
    <row r="52210" spans="46:47">
      <c r="AT52210" s="690"/>
      <c r="AU52210" s="690"/>
    </row>
    <row r="52211" spans="46:47">
      <c r="AT52211" s="690"/>
      <c r="AU52211" s="690"/>
    </row>
    <row r="52212" spans="46:47">
      <c r="AT52212" s="690"/>
      <c r="AU52212" s="690"/>
    </row>
    <row r="52213" spans="46:47">
      <c r="AT52213" s="690"/>
      <c r="AU52213" s="690"/>
    </row>
    <row r="52214" spans="46:47">
      <c r="AT52214" s="690"/>
      <c r="AU52214" s="690"/>
    </row>
    <row r="52215" spans="46:47">
      <c r="AT52215" s="690"/>
      <c r="AU52215" s="690"/>
    </row>
    <row r="52216" spans="46:47">
      <c r="AT52216" s="690"/>
      <c r="AU52216" s="690"/>
    </row>
    <row r="52217" spans="46:47">
      <c r="AT52217" s="690"/>
      <c r="AU52217" s="690"/>
    </row>
    <row r="52218" spans="46:47">
      <c r="AT52218" s="690"/>
      <c r="AU52218" s="690"/>
    </row>
    <row r="52219" spans="46:47">
      <c r="AT52219" s="690"/>
      <c r="AU52219" s="690"/>
    </row>
    <row r="52220" spans="46:47">
      <c r="AT52220" s="690"/>
      <c r="AU52220" s="690"/>
    </row>
    <row r="52221" spans="46:47">
      <c r="AT52221" s="690"/>
      <c r="AU52221" s="690"/>
    </row>
    <row r="52222" spans="46:47">
      <c r="AT52222" s="690"/>
      <c r="AU52222" s="690"/>
    </row>
    <row r="52223" spans="46:47">
      <c r="AT52223" s="690"/>
      <c r="AU52223" s="690"/>
    </row>
    <row r="52224" spans="46:47">
      <c r="AT52224" s="690"/>
      <c r="AU52224" s="690"/>
    </row>
    <row r="52225" spans="46:47">
      <c r="AT52225" s="690"/>
      <c r="AU52225" s="690"/>
    </row>
    <row r="52226" spans="46:47">
      <c r="AT52226" s="690"/>
      <c r="AU52226" s="690"/>
    </row>
    <row r="52227" spans="46:47">
      <c r="AT52227" s="690"/>
      <c r="AU52227" s="690"/>
    </row>
    <row r="52228" spans="46:47">
      <c r="AT52228" s="690"/>
      <c r="AU52228" s="690"/>
    </row>
    <row r="52229" spans="46:47">
      <c r="AT52229" s="690"/>
      <c r="AU52229" s="690"/>
    </row>
    <row r="52230" spans="46:47">
      <c r="AT52230" s="690"/>
      <c r="AU52230" s="690"/>
    </row>
    <row r="52231" spans="46:47">
      <c r="AT52231" s="690"/>
      <c r="AU52231" s="690"/>
    </row>
    <row r="52232" spans="46:47">
      <c r="AT52232" s="690"/>
      <c r="AU52232" s="690"/>
    </row>
    <row r="52233" spans="46:47">
      <c r="AT52233" s="690"/>
      <c r="AU52233" s="690"/>
    </row>
    <row r="52234" spans="46:47">
      <c r="AT52234" s="690"/>
      <c r="AU52234" s="690"/>
    </row>
    <row r="52235" spans="46:47">
      <c r="AT52235" s="690"/>
      <c r="AU52235" s="690"/>
    </row>
    <row r="52236" spans="46:47">
      <c r="AT52236" s="690"/>
      <c r="AU52236" s="690"/>
    </row>
    <row r="52237" spans="46:47">
      <c r="AT52237" s="690"/>
      <c r="AU52237" s="690"/>
    </row>
    <row r="52238" spans="46:47">
      <c r="AT52238" s="690"/>
      <c r="AU52238" s="690"/>
    </row>
    <row r="52239" spans="46:47">
      <c r="AT52239" s="690"/>
      <c r="AU52239" s="690"/>
    </row>
    <row r="52240" spans="46:47">
      <c r="AT52240" s="690"/>
      <c r="AU52240" s="690"/>
    </row>
    <row r="52241" spans="46:47">
      <c r="AT52241" s="690"/>
      <c r="AU52241" s="690"/>
    </row>
    <row r="52242" spans="46:47">
      <c r="AT52242" s="690"/>
      <c r="AU52242" s="690"/>
    </row>
    <row r="52243" spans="46:47">
      <c r="AT52243" s="690"/>
      <c r="AU52243" s="690"/>
    </row>
    <row r="52244" spans="46:47">
      <c r="AT52244" s="690"/>
      <c r="AU52244" s="690"/>
    </row>
    <row r="52245" spans="46:47">
      <c r="AT52245" s="690"/>
      <c r="AU52245" s="690"/>
    </row>
    <row r="52246" spans="46:47">
      <c r="AT52246" s="690"/>
      <c r="AU52246" s="690"/>
    </row>
    <row r="52247" spans="46:47">
      <c r="AT52247" s="690"/>
      <c r="AU52247" s="690"/>
    </row>
    <row r="52248" spans="46:47">
      <c r="AT52248" s="690"/>
      <c r="AU52248" s="690"/>
    </row>
    <row r="52249" spans="46:47">
      <c r="AT52249" s="690"/>
      <c r="AU52249" s="690"/>
    </row>
    <row r="52250" spans="46:47">
      <c r="AT52250" s="690"/>
      <c r="AU52250" s="690"/>
    </row>
    <row r="52251" spans="46:47">
      <c r="AT52251" s="690"/>
      <c r="AU52251" s="690"/>
    </row>
    <row r="52252" spans="46:47">
      <c r="AT52252" s="690"/>
      <c r="AU52252" s="690"/>
    </row>
    <row r="52253" spans="46:47">
      <c r="AT52253" s="690"/>
      <c r="AU52253" s="690"/>
    </row>
    <row r="52254" spans="46:47">
      <c r="AT52254" s="690"/>
      <c r="AU52254" s="690"/>
    </row>
    <row r="52255" spans="46:47">
      <c r="AT52255" s="690"/>
      <c r="AU52255" s="690"/>
    </row>
    <row r="52256" spans="46:47">
      <c r="AT52256" s="690"/>
      <c r="AU52256" s="690"/>
    </row>
    <row r="52257" spans="46:47">
      <c r="AT52257" s="690"/>
      <c r="AU52257" s="690"/>
    </row>
    <row r="52258" spans="46:47">
      <c r="AT52258" s="690"/>
      <c r="AU52258" s="690"/>
    </row>
    <row r="52259" spans="46:47">
      <c r="AT52259" s="690"/>
      <c r="AU52259" s="690"/>
    </row>
    <row r="52260" spans="46:47">
      <c r="AT52260" s="690"/>
      <c r="AU52260" s="690"/>
    </row>
    <row r="52261" spans="46:47">
      <c r="AT52261" s="690"/>
      <c r="AU52261" s="690"/>
    </row>
    <row r="52262" spans="46:47">
      <c r="AT52262" s="690"/>
      <c r="AU52262" s="690"/>
    </row>
    <row r="52263" spans="46:47">
      <c r="AT52263" s="690"/>
      <c r="AU52263" s="690"/>
    </row>
    <row r="52264" spans="46:47">
      <c r="AT52264" s="690"/>
      <c r="AU52264" s="690"/>
    </row>
    <row r="52265" spans="46:47">
      <c r="AT52265" s="690"/>
      <c r="AU52265" s="690"/>
    </row>
    <row r="52266" spans="46:47">
      <c r="AT52266" s="690"/>
      <c r="AU52266" s="690"/>
    </row>
    <row r="52267" spans="46:47">
      <c r="AT52267" s="690"/>
      <c r="AU52267" s="690"/>
    </row>
    <row r="52268" spans="46:47">
      <c r="AT52268" s="690"/>
      <c r="AU52268" s="690"/>
    </row>
    <row r="52269" spans="46:47">
      <c r="AT52269" s="690"/>
      <c r="AU52269" s="690"/>
    </row>
    <row r="52270" spans="46:47">
      <c r="AT52270" s="690"/>
      <c r="AU52270" s="690"/>
    </row>
    <row r="52271" spans="46:47">
      <c r="AT52271" s="690"/>
      <c r="AU52271" s="690"/>
    </row>
    <row r="52272" spans="46:47">
      <c r="AT52272" s="690"/>
      <c r="AU52272" s="690"/>
    </row>
    <row r="52273" spans="46:47">
      <c r="AT52273" s="690"/>
      <c r="AU52273" s="690"/>
    </row>
    <row r="52274" spans="46:47">
      <c r="AT52274" s="690"/>
      <c r="AU52274" s="690"/>
    </row>
    <row r="52275" spans="46:47">
      <c r="AT52275" s="690"/>
      <c r="AU52275" s="690"/>
    </row>
    <row r="52276" spans="46:47">
      <c r="AT52276" s="690"/>
      <c r="AU52276" s="690"/>
    </row>
    <row r="52277" spans="46:47">
      <c r="AT52277" s="690"/>
      <c r="AU52277" s="690"/>
    </row>
    <row r="52278" spans="46:47">
      <c r="AT52278" s="690"/>
      <c r="AU52278" s="690"/>
    </row>
    <row r="52279" spans="46:47">
      <c r="AT52279" s="690"/>
      <c r="AU52279" s="690"/>
    </row>
    <row r="52280" spans="46:47">
      <c r="AT52280" s="690"/>
      <c r="AU52280" s="690"/>
    </row>
    <row r="52281" spans="46:47">
      <c r="AT52281" s="690"/>
      <c r="AU52281" s="690"/>
    </row>
    <row r="52282" spans="46:47">
      <c r="AT52282" s="690"/>
      <c r="AU52282" s="690"/>
    </row>
    <row r="52283" spans="46:47">
      <c r="AT52283" s="690"/>
      <c r="AU52283" s="690"/>
    </row>
    <row r="52284" spans="46:47">
      <c r="AT52284" s="690"/>
      <c r="AU52284" s="690"/>
    </row>
    <row r="52285" spans="46:47">
      <c r="AT52285" s="690"/>
      <c r="AU52285" s="690"/>
    </row>
    <row r="52286" spans="46:47">
      <c r="AT52286" s="690"/>
      <c r="AU52286" s="690"/>
    </row>
    <row r="52287" spans="46:47">
      <c r="AT52287" s="690"/>
      <c r="AU52287" s="690"/>
    </row>
    <row r="52288" spans="46:47">
      <c r="AT52288" s="690"/>
      <c r="AU52288" s="690"/>
    </row>
    <row r="52289" spans="46:47">
      <c r="AT52289" s="690"/>
      <c r="AU52289" s="690"/>
    </row>
    <row r="52290" spans="46:47">
      <c r="AT52290" s="690"/>
      <c r="AU52290" s="690"/>
    </row>
    <row r="52291" spans="46:47">
      <c r="AT52291" s="690"/>
      <c r="AU52291" s="690"/>
    </row>
    <row r="52292" spans="46:47">
      <c r="AT52292" s="690"/>
      <c r="AU52292" s="690"/>
    </row>
    <row r="52293" spans="46:47">
      <c r="AT52293" s="690"/>
      <c r="AU52293" s="690"/>
    </row>
    <row r="52294" spans="46:47">
      <c r="AT52294" s="690"/>
      <c r="AU52294" s="690"/>
    </row>
    <row r="52295" spans="46:47">
      <c r="AT52295" s="690"/>
      <c r="AU52295" s="690"/>
    </row>
    <row r="52296" spans="46:47">
      <c r="AT52296" s="690"/>
      <c r="AU52296" s="690"/>
    </row>
    <row r="52297" spans="46:47">
      <c r="AT52297" s="690"/>
      <c r="AU52297" s="690"/>
    </row>
    <row r="52298" spans="46:47">
      <c r="AT52298" s="690"/>
      <c r="AU52298" s="690"/>
    </row>
    <row r="52299" spans="46:47">
      <c r="AT52299" s="690"/>
      <c r="AU52299" s="690"/>
    </row>
    <row r="52300" spans="46:47">
      <c r="AT52300" s="690"/>
      <c r="AU52300" s="690"/>
    </row>
    <row r="52301" spans="46:47">
      <c r="AT52301" s="690"/>
      <c r="AU52301" s="690"/>
    </row>
    <row r="52302" spans="46:47">
      <c r="AT52302" s="690"/>
      <c r="AU52302" s="690"/>
    </row>
    <row r="52303" spans="46:47">
      <c r="AT52303" s="690"/>
      <c r="AU52303" s="690"/>
    </row>
    <row r="52304" spans="46:47">
      <c r="AT52304" s="690"/>
      <c r="AU52304" s="690"/>
    </row>
    <row r="52305" spans="46:47">
      <c r="AT52305" s="690"/>
      <c r="AU52305" s="690"/>
    </row>
    <row r="52306" spans="46:47">
      <c r="AT52306" s="690"/>
      <c r="AU52306" s="690"/>
    </row>
    <row r="52307" spans="46:47">
      <c r="AT52307" s="690"/>
      <c r="AU52307" s="690"/>
    </row>
    <row r="52308" spans="46:47">
      <c r="AT52308" s="690"/>
      <c r="AU52308" s="690"/>
    </row>
    <row r="52309" spans="46:47">
      <c r="AT52309" s="690"/>
      <c r="AU52309" s="690"/>
    </row>
    <row r="52310" spans="46:47">
      <c r="AT52310" s="690"/>
      <c r="AU52310" s="690"/>
    </row>
    <row r="52311" spans="46:47">
      <c r="AT52311" s="690"/>
      <c r="AU52311" s="690"/>
    </row>
    <row r="52312" spans="46:47">
      <c r="AT52312" s="690"/>
      <c r="AU52312" s="690"/>
    </row>
    <row r="52313" spans="46:47">
      <c r="AT52313" s="690"/>
      <c r="AU52313" s="690"/>
    </row>
    <row r="52314" spans="46:47">
      <c r="AT52314" s="690"/>
      <c r="AU52314" s="690"/>
    </row>
    <row r="52315" spans="46:47">
      <c r="AT52315" s="690"/>
      <c r="AU52315" s="690"/>
    </row>
    <row r="52316" spans="46:47">
      <c r="AT52316" s="690"/>
      <c r="AU52316" s="690"/>
    </row>
    <row r="52317" spans="46:47">
      <c r="AT52317" s="690"/>
      <c r="AU52317" s="690"/>
    </row>
    <row r="52318" spans="46:47">
      <c r="AT52318" s="690"/>
      <c r="AU52318" s="690"/>
    </row>
    <row r="52319" spans="46:47">
      <c r="AT52319" s="690"/>
      <c r="AU52319" s="690"/>
    </row>
    <row r="52320" spans="46:47">
      <c r="AT52320" s="690"/>
      <c r="AU52320" s="690"/>
    </row>
    <row r="52321" spans="46:47">
      <c r="AT52321" s="690"/>
      <c r="AU52321" s="690"/>
    </row>
    <row r="52322" spans="46:47">
      <c r="AT52322" s="690"/>
      <c r="AU52322" s="690"/>
    </row>
    <row r="52323" spans="46:47">
      <c r="AT52323" s="690"/>
      <c r="AU52323" s="690"/>
    </row>
    <row r="52324" spans="46:47">
      <c r="AT52324" s="690"/>
      <c r="AU52324" s="690"/>
    </row>
    <row r="52325" spans="46:47">
      <c r="AT52325" s="690"/>
      <c r="AU52325" s="690"/>
    </row>
    <row r="52326" spans="46:47">
      <c r="AT52326" s="690"/>
      <c r="AU52326" s="690"/>
    </row>
    <row r="52327" spans="46:47">
      <c r="AT52327" s="690"/>
      <c r="AU52327" s="690"/>
    </row>
    <row r="52328" spans="46:47">
      <c r="AT52328" s="690"/>
      <c r="AU52328" s="690"/>
    </row>
    <row r="52329" spans="46:47">
      <c r="AT52329" s="690"/>
      <c r="AU52329" s="690"/>
    </row>
    <row r="52330" spans="46:47">
      <c r="AT52330" s="690"/>
      <c r="AU52330" s="690"/>
    </row>
    <row r="52331" spans="46:47">
      <c r="AT52331" s="690"/>
      <c r="AU52331" s="690"/>
    </row>
    <row r="52332" spans="46:47">
      <c r="AT52332" s="690"/>
      <c r="AU52332" s="690"/>
    </row>
    <row r="52333" spans="46:47">
      <c r="AT52333" s="690"/>
      <c r="AU52333" s="690"/>
    </row>
    <row r="52334" spans="46:47">
      <c r="AT52334" s="690"/>
      <c r="AU52334" s="690"/>
    </row>
    <row r="52335" spans="46:47">
      <c r="AT52335" s="690"/>
      <c r="AU52335" s="690"/>
    </row>
    <row r="52336" spans="46:47">
      <c r="AT52336" s="690"/>
      <c r="AU52336" s="690"/>
    </row>
    <row r="52337" spans="46:47">
      <c r="AT52337" s="690"/>
      <c r="AU52337" s="690"/>
    </row>
    <row r="52338" spans="46:47">
      <c r="AT52338" s="690"/>
      <c r="AU52338" s="690"/>
    </row>
    <row r="52339" spans="46:47">
      <c r="AT52339" s="690"/>
      <c r="AU52339" s="690"/>
    </row>
    <row r="52340" spans="46:47">
      <c r="AT52340" s="690"/>
      <c r="AU52340" s="690"/>
    </row>
    <row r="52341" spans="46:47">
      <c r="AT52341" s="690"/>
      <c r="AU52341" s="690"/>
    </row>
    <row r="52342" spans="46:47">
      <c r="AT52342" s="690"/>
      <c r="AU52342" s="690"/>
    </row>
    <row r="52343" spans="46:47">
      <c r="AT52343" s="690"/>
      <c r="AU52343" s="690"/>
    </row>
    <row r="52344" spans="46:47">
      <c r="AT52344" s="690"/>
      <c r="AU52344" s="690"/>
    </row>
    <row r="52345" spans="46:47">
      <c r="AT52345" s="690"/>
      <c r="AU52345" s="690"/>
    </row>
    <row r="52346" spans="46:47">
      <c r="AT52346" s="690"/>
      <c r="AU52346" s="690"/>
    </row>
    <row r="52347" spans="46:47">
      <c r="AT52347" s="690"/>
      <c r="AU52347" s="690"/>
    </row>
    <row r="52348" spans="46:47">
      <c r="AT52348" s="690"/>
      <c r="AU52348" s="690"/>
    </row>
    <row r="52349" spans="46:47">
      <c r="AT52349" s="690"/>
      <c r="AU52349" s="690"/>
    </row>
    <row r="52350" spans="46:47">
      <c r="AT52350" s="690"/>
      <c r="AU52350" s="690"/>
    </row>
    <row r="52351" spans="46:47">
      <c r="AT52351" s="690"/>
      <c r="AU52351" s="690"/>
    </row>
    <row r="52352" spans="46:47">
      <c r="AT52352" s="690"/>
      <c r="AU52352" s="690"/>
    </row>
    <row r="52353" spans="46:47">
      <c r="AT52353" s="690"/>
      <c r="AU52353" s="690"/>
    </row>
    <row r="52354" spans="46:47">
      <c r="AT52354" s="690"/>
      <c r="AU52354" s="690"/>
    </row>
    <row r="52355" spans="46:47">
      <c r="AT52355" s="690"/>
      <c r="AU52355" s="690"/>
    </row>
    <row r="52356" spans="46:47">
      <c r="AT52356" s="690"/>
      <c r="AU52356" s="690"/>
    </row>
    <row r="52357" spans="46:47">
      <c r="AT52357" s="690"/>
      <c r="AU52357" s="690"/>
    </row>
    <row r="52358" spans="46:47">
      <c r="AT52358" s="690"/>
      <c r="AU52358" s="690"/>
    </row>
    <row r="52359" spans="46:47">
      <c r="AT52359" s="690"/>
      <c r="AU52359" s="690"/>
    </row>
    <row r="52360" spans="46:47">
      <c r="AT52360" s="690"/>
      <c r="AU52360" s="690"/>
    </row>
    <row r="52361" spans="46:47">
      <c r="AT52361" s="690"/>
      <c r="AU52361" s="690"/>
    </row>
    <row r="52362" spans="46:47">
      <c r="AT52362" s="690"/>
      <c r="AU52362" s="690"/>
    </row>
    <row r="52363" spans="46:47">
      <c r="AT52363" s="690"/>
      <c r="AU52363" s="690"/>
    </row>
    <row r="52364" spans="46:47">
      <c r="AT52364" s="690"/>
      <c r="AU52364" s="690"/>
    </row>
    <row r="52365" spans="46:47">
      <c r="AT52365" s="690"/>
      <c r="AU52365" s="690"/>
    </row>
    <row r="52366" spans="46:47">
      <c r="AT52366" s="690"/>
      <c r="AU52366" s="690"/>
    </row>
    <row r="52367" spans="46:47">
      <c r="AT52367" s="690"/>
      <c r="AU52367" s="690"/>
    </row>
    <row r="52368" spans="46:47">
      <c r="AT52368" s="690"/>
      <c r="AU52368" s="690"/>
    </row>
    <row r="52369" spans="46:47">
      <c r="AT52369" s="690"/>
      <c r="AU52369" s="690"/>
    </row>
    <row r="52370" spans="46:47">
      <c r="AT52370" s="690"/>
      <c r="AU52370" s="690"/>
    </row>
    <row r="52371" spans="46:47">
      <c r="AT52371" s="690"/>
      <c r="AU52371" s="690"/>
    </row>
    <row r="52372" spans="46:47">
      <c r="AT52372" s="690"/>
      <c r="AU52372" s="690"/>
    </row>
    <row r="52373" spans="46:47">
      <c r="AT52373" s="690"/>
      <c r="AU52373" s="690"/>
    </row>
    <row r="52374" spans="46:47">
      <c r="AT52374" s="690"/>
      <c r="AU52374" s="690"/>
    </row>
    <row r="52375" spans="46:47">
      <c r="AT52375" s="690"/>
      <c r="AU52375" s="690"/>
    </row>
    <row r="52376" spans="46:47">
      <c r="AT52376" s="690"/>
      <c r="AU52376" s="690"/>
    </row>
    <row r="52377" spans="46:47">
      <c r="AT52377" s="690"/>
      <c r="AU52377" s="690"/>
    </row>
    <row r="52378" spans="46:47">
      <c r="AT52378" s="690"/>
      <c r="AU52378" s="690"/>
    </row>
    <row r="52379" spans="46:47">
      <c r="AT52379" s="690"/>
      <c r="AU52379" s="690"/>
    </row>
    <row r="52380" spans="46:47">
      <c r="AT52380" s="690"/>
      <c r="AU52380" s="690"/>
    </row>
    <row r="52381" spans="46:47">
      <c r="AT52381" s="690"/>
      <c r="AU52381" s="690"/>
    </row>
    <row r="52382" spans="46:47">
      <c r="AT52382" s="690"/>
      <c r="AU52382" s="690"/>
    </row>
    <row r="52383" spans="46:47">
      <c r="AT52383" s="690"/>
      <c r="AU52383" s="690"/>
    </row>
    <row r="52384" spans="46:47">
      <c r="AT52384" s="690"/>
      <c r="AU52384" s="690"/>
    </row>
    <row r="52385" spans="46:47">
      <c r="AT52385" s="690"/>
      <c r="AU52385" s="690"/>
    </row>
    <row r="52386" spans="46:47">
      <c r="AT52386" s="690"/>
      <c r="AU52386" s="690"/>
    </row>
    <row r="52387" spans="46:47">
      <c r="AT52387" s="690"/>
      <c r="AU52387" s="690"/>
    </row>
    <row r="52388" spans="46:47">
      <c r="AT52388" s="690"/>
      <c r="AU52388" s="690"/>
    </row>
    <row r="52389" spans="46:47">
      <c r="AT52389" s="690"/>
      <c r="AU52389" s="690"/>
    </row>
    <row r="52390" spans="46:47">
      <c r="AT52390" s="690"/>
      <c r="AU52390" s="690"/>
    </row>
    <row r="52391" spans="46:47">
      <c r="AT52391" s="690"/>
      <c r="AU52391" s="690"/>
    </row>
    <row r="52392" spans="46:47">
      <c r="AT52392" s="690"/>
      <c r="AU52392" s="690"/>
    </row>
    <row r="52393" spans="46:47">
      <c r="AT52393" s="690"/>
      <c r="AU52393" s="690"/>
    </row>
    <row r="52394" spans="46:47">
      <c r="AT52394" s="690"/>
      <c r="AU52394" s="690"/>
    </row>
    <row r="52395" spans="46:47">
      <c r="AT52395" s="690"/>
      <c r="AU52395" s="690"/>
    </row>
    <row r="52396" spans="46:47">
      <c r="AT52396" s="690"/>
      <c r="AU52396" s="690"/>
    </row>
    <row r="52397" spans="46:47">
      <c r="AT52397" s="690"/>
      <c r="AU52397" s="690"/>
    </row>
    <row r="52398" spans="46:47">
      <c r="AT52398" s="690"/>
      <c r="AU52398" s="690"/>
    </row>
    <row r="52399" spans="46:47">
      <c r="AT52399" s="690"/>
      <c r="AU52399" s="690"/>
    </row>
    <row r="52400" spans="46:47">
      <c r="AT52400" s="690"/>
      <c r="AU52400" s="690"/>
    </row>
    <row r="52401" spans="46:47">
      <c r="AT52401" s="690"/>
      <c r="AU52401" s="690"/>
    </row>
    <row r="52402" spans="46:47">
      <c r="AT52402" s="690"/>
      <c r="AU52402" s="690"/>
    </row>
    <row r="52403" spans="46:47">
      <c r="AT52403" s="690"/>
      <c r="AU52403" s="690"/>
    </row>
    <row r="52404" spans="46:47">
      <c r="AT52404" s="690"/>
      <c r="AU52404" s="690"/>
    </row>
    <row r="52405" spans="46:47">
      <c r="AT52405" s="690"/>
      <c r="AU52405" s="690"/>
    </row>
    <row r="52406" spans="46:47">
      <c r="AT52406" s="690"/>
      <c r="AU52406" s="690"/>
    </row>
    <row r="52407" spans="46:47">
      <c r="AT52407" s="690"/>
      <c r="AU52407" s="690"/>
    </row>
    <row r="52408" spans="46:47">
      <c r="AT52408" s="690"/>
      <c r="AU52408" s="690"/>
    </row>
    <row r="52409" spans="46:47">
      <c r="AT52409" s="690"/>
      <c r="AU52409" s="690"/>
    </row>
    <row r="52410" spans="46:47">
      <c r="AT52410" s="690"/>
      <c r="AU52410" s="690"/>
    </row>
    <row r="52411" spans="46:47">
      <c r="AT52411" s="690"/>
      <c r="AU52411" s="690"/>
    </row>
    <row r="52412" spans="46:47">
      <c r="AT52412" s="690"/>
      <c r="AU52412" s="690"/>
    </row>
    <row r="52413" spans="46:47">
      <c r="AT52413" s="690"/>
      <c r="AU52413" s="690"/>
    </row>
    <row r="52414" spans="46:47">
      <c r="AT52414" s="690"/>
      <c r="AU52414" s="690"/>
    </row>
    <row r="52415" spans="46:47">
      <c r="AT52415" s="690"/>
      <c r="AU52415" s="690"/>
    </row>
    <row r="52416" spans="46:47">
      <c r="AT52416" s="690"/>
      <c r="AU52416" s="690"/>
    </row>
    <row r="52417" spans="46:47">
      <c r="AT52417" s="690"/>
      <c r="AU52417" s="690"/>
    </row>
    <row r="52418" spans="46:47">
      <c r="AT52418" s="690"/>
      <c r="AU52418" s="690"/>
    </row>
    <row r="52419" spans="46:47">
      <c r="AT52419" s="690"/>
      <c r="AU52419" s="690"/>
    </row>
    <row r="52420" spans="46:47">
      <c r="AT52420" s="690"/>
      <c r="AU52420" s="690"/>
    </row>
    <row r="52421" spans="46:47">
      <c r="AT52421" s="690"/>
      <c r="AU52421" s="690"/>
    </row>
    <row r="52422" spans="46:47">
      <c r="AT52422" s="690"/>
      <c r="AU52422" s="690"/>
    </row>
    <row r="52423" spans="46:47">
      <c r="AT52423" s="690"/>
      <c r="AU52423" s="690"/>
    </row>
    <row r="52424" spans="46:47">
      <c r="AT52424" s="690"/>
      <c r="AU52424" s="690"/>
    </row>
    <row r="52425" spans="46:47">
      <c r="AT52425" s="690"/>
      <c r="AU52425" s="690"/>
    </row>
    <row r="52426" spans="46:47">
      <c r="AT52426" s="690"/>
      <c r="AU52426" s="690"/>
    </row>
    <row r="52427" spans="46:47">
      <c r="AT52427" s="690"/>
      <c r="AU52427" s="690"/>
    </row>
    <row r="52428" spans="46:47">
      <c r="AT52428" s="690"/>
      <c r="AU52428" s="690"/>
    </row>
    <row r="52429" spans="46:47">
      <c r="AT52429" s="690"/>
      <c r="AU52429" s="690"/>
    </row>
    <row r="52430" spans="46:47">
      <c r="AT52430" s="690"/>
      <c r="AU52430" s="690"/>
    </row>
    <row r="52431" spans="46:47">
      <c r="AT52431" s="690"/>
      <c r="AU52431" s="690"/>
    </row>
    <row r="52432" spans="46:47">
      <c r="AT52432" s="690"/>
      <c r="AU52432" s="690"/>
    </row>
    <row r="52433" spans="46:47">
      <c r="AT52433" s="690"/>
      <c r="AU52433" s="690"/>
    </row>
    <row r="52434" spans="46:47">
      <c r="AT52434" s="690"/>
      <c r="AU52434" s="690"/>
    </row>
    <row r="52435" spans="46:47">
      <c r="AT52435" s="690"/>
      <c r="AU52435" s="690"/>
    </row>
    <row r="52436" spans="46:47">
      <c r="AT52436" s="690"/>
      <c r="AU52436" s="690"/>
    </row>
    <row r="52437" spans="46:47">
      <c r="AT52437" s="690"/>
      <c r="AU52437" s="690"/>
    </row>
    <row r="52438" spans="46:47">
      <c r="AT52438" s="690"/>
      <c r="AU52438" s="690"/>
    </row>
    <row r="52439" spans="46:47">
      <c r="AT52439" s="690"/>
      <c r="AU52439" s="690"/>
    </row>
    <row r="52440" spans="46:47">
      <c r="AT52440" s="690"/>
      <c r="AU52440" s="690"/>
    </row>
    <row r="52441" spans="46:47">
      <c r="AT52441" s="690"/>
      <c r="AU52441" s="690"/>
    </row>
    <row r="52442" spans="46:47">
      <c r="AT52442" s="690"/>
      <c r="AU52442" s="690"/>
    </row>
    <row r="52443" spans="46:47">
      <c r="AT52443" s="690"/>
      <c r="AU52443" s="690"/>
    </row>
    <row r="52444" spans="46:47">
      <c r="AT52444" s="690"/>
      <c r="AU52444" s="690"/>
    </row>
    <row r="52445" spans="46:47">
      <c r="AT52445" s="690"/>
      <c r="AU52445" s="690"/>
    </row>
    <row r="52446" spans="46:47">
      <c r="AT52446" s="690"/>
      <c r="AU52446" s="690"/>
    </row>
    <row r="52447" spans="46:47">
      <c r="AT52447" s="690"/>
      <c r="AU52447" s="690"/>
    </row>
    <row r="52448" spans="46:47">
      <c r="AT52448" s="690"/>
      <c r="AU52448" s="690"/>
    </row>
    <row r="52449" spans="46:47">
      <c r="AT52449" s="690"/>
      <c r="AU52449" s="690"/>
    </row>
    <row r="52450" spans="46:47">
      <c r="AT52450" s="690"/>
      <c r="AU52450" s="690"/>
    </row>
    <row r="52451" spans="46:47">
      <c r="AT52451" s="690"/>
      <c r="AU52451" s="690"/>
    </row>
    <row r="52452" spans="46:47">
      <c r="AT52452" s="690"/>
      <c r="AU52452" s="690"/>
    </row>
    <row r="52453" spans="46:47">
      <c r="AT52453" s="690"/>
      <c r="AU52453" s="690"/>
    </row>
    <row r="52454" spans="46:47">
      <c r="AT52454" s="690"/>
      <c r="AU52454" s="690"/>
    </row>
    <row r="52455" spans="46:47">
      <c r="AT52455" s="690"/>
      <c r="AU52455" s="690"/>
    </row>
    <row r="52456" spans="46:47">
      <c r="AT52456" s="690"/>
      <c r="AU52456" s="690"/>
    </row>
    <row r="52457" spans="46:47">
      <c r="AT52457" s="690"/>
      <c r="AU52457" s="690"/>
    </row>
    <row r="52458" spans="46:47">
      <c r="AT52458" s="690"/>
      <c r="AU52458" s="690"/>
    </row>
    <row r="52459" spans="46:47">
      <c r="AT52459" s="690"/>
      <c r="AU52459" s="690"/>
    </row>
    <row r="52460" spans="46:47">
      <c r="AT52460" s="690"/>
      <c r="AU52460" s="690"/>
    </row>
    <row r="52461" spans="46:47">
      <c r="AT52461" s="690"/>
      <c r="AU52461" s="690"/>
    </row>
    <row r="52462" spans="46:47">
      <c r="AT52462" s="690"/>
      <c r="AU52462" s="690"/>
    </row>
    <row r="52463" spans="46:47">
      <c r="AT52463" s="690"/>
      <c r="AU52463" s="690"/>
    </row>
    <row r="52464" spans="46:47">
      <c r="AT52464" s="690"/>
      <c r="AU52464" s="690"/>
    </row>
    <row r="52465" spans="46:47">
      <c r="AT52465" s="690"/>
      <c r="AU52465" s="690"/>
    </row>
    <row r="52466" spans="46:47">
      <c r="AT52466" s="690"/>
      <c r="AU52466" s="690"/>
    </row>
    <row r="52467" spans="46:47">
      <c r="AT52467" s="690"/>
      <c r="AU52467" s="690"/>
    </row>
    <row r="52468" spans="46:47">
      <c r="AT52468" s="690"/>
      <c r="AU52468" s="690"/>
    </row>
    <row r="52469" spans="46:47">
      <c r="AT52469" s="690"/>
      <c r="AU52469" s="690"/>
    </row>
    <row r="52470" spans="46:47">
      <c r="AT52470" s="690"/>
      <c r="AU52470" s="690"/>
    </row>
    <row r="52471" spans="46:47">
      <c r="AT52471" s="690"/>
      <c r="AU52471" s="690"/>
    </row>
    <row r="52472" spans="46:47">
      <c r="AT52472" s="690"/>
      <c r="AU52472" s="690"/>
    </row>
    <row r="52473" spans="46:47">
      <c r="AT52473" s="690"/>
      <c r="AU52473" s="690"/>
    </row>
    <row r="52474" spans="46:47">
      <c r="AT52474" s="690"/>
      <c r="AU52474" s="690"/>
    </row>
    <row r="52475" spans="46:47">
      <c r="AT52475" s="690"/>
      <c r="AU52475" s="690"/>
    </row>
    <row r="52476" spans="46:47">
      <c r="AT52476" s="690"/>
      <c r="AU52476" s="690"/>
    </row>
    <row r="52477" spans="46:47">
      <c r="AT52477" s="690"/>
      <c r="AU52477" s="690"/>
    </row>
    <row r="52478" spans="46:47">
      <c r="AT52478" s="690"/>
      <c r="AU52478" s="690"/>
    </row>
    <row r="52479" spans="46:47">
      <c r="AT52479" s="690"/>
      <c r="AU52479" s="690"/>
    </row>
    <row r="52480" spans="46:47">
      <c r="AT52480" s="690"/>
      <c r="AU52480" s="690"/>
    </row>
    <row r="52481" spans="46:47">
      <c r="AT52481" s="690"/>
      <c r="AU52481" s="690"/>
    </row>
    <row r="52482" spans="46:47">
      <c r="AT52482" s="690"/>
      <c r="AU52482" s="690"/>
    </row>
    <row r="52483" spans="46:47">
      <c r="AT52483" s="690"/>
      <c r="AU52483" s="690"/>
    </row>
    <row r="52484" spans="46:47">
      <c r="AT52484" s="690"/>
      <c r="AU52484" s="690"/>
    </row>
    <row r="52485" spans="46:47">
      <c r="AT52485" s="690"/>
      <c r="AU52485" s="690"/>
    </row>
    <row r="52486" spans="46:47">
      <c r="AT52486" s="690"/>
      <c r="AU52486" s="690"/>
    </row>
    <row r="52487" spans="46:47">
      <c r="AT52487" s="690"/>
      <c r="AU52487" s="690"/>
    </row>
    <row r="52488" spans="46:47">
      <c r="AT52488" s="690"/>
      <c r="AU52488" s="690"/>
    </row>
    <row r="52489" spans="46:47">
      <c r="AT52489" s="690"/>
      <c r="AU52489" s="690"/>
    </row>
    <row r="52490" spans="46:47">
      <c r="AT52490" s="690"/>
      <c r="AU52490" s="690"/>
    </row>
    <row r="52491" spans="46:47">
      <c r="AT52491" s="690"/>
      <c r="AU52491" s="690"/>
    </row>
    <row r="52492" spans="46:47">
      <c r="AT52492" s="690"/>
      <c r="AU52492" s="690"/>
    </row>
    <row r="52493" spans="46:47">
      <c r="AT52493" s="690"/>
      <c r="AU52493" s="690"/>
    </row>
    <row r="52494" spans="46:47">
      <c r="AT52494" s="690"/>
      <c r="AU52494" s="690"/>
    </row>
    <row r="52495" spans="46:47">
      <c r="AT52495" s="690"/>
      <c r="AU52495" s="690"/>
    </row>
    <row r="52496" spans="46:47">
      <c r="AT52496" s="690"/>
      <c r="AU52496" s="690"/>
    </row>
    <row r="52497" spans="46:47">
      <c r="AT52497" s="690"/>
      <c r="AU52497" s="690"/>
    </row>
    <row r="52498" spans="46:47">
      <c r="AT52498" s="690"/>
      <c r="AU52498" s="690"/>
    </row>
    <row r="52499" spans="46:47">
      <c r="AT52499" s="690"/>
      <c r="AU52499" s="690"/>
    </row>
    <row r="52500" spans="46:47">
      <c r="AT52500" s="690"/>
      <c r="AU52500" s="690"/>
    </row>
    <row r="52501" spans="46:47">
      <c r="AT52501" s="690"/>
      <c r="AU52501" s="690"/>
    </row>
    <row r="52502" spans="46:47">
      <c r="AT52502" s="690"/>
      <c r="AU52502" s="690"/>
    </row>
    <row r="52503" spans="46:47">
      <c r="AT52503" s="690"/>
      <c r="AU52503" s="690"/>
    </row>
    <row r="52504" spans="46:47">
      <c r="AT52504" s="690"/>
      <c r="AU52504" s="690"/>
    </row>
    <row r="52505" spans="46:47">
      <c r="AT52505" s="690"/>
      <c r="AU52505" s="690"/>
    </row>
    <row r="52506" spans="46:47">
      <c r="AT52506" s="690"/>
      <c r="AU52506" s="690"/>
    </row>
    <row r="52507" spans="46:47">
      <c r="AT52507" s="690"/>
      <c r="AU52507" s="690"/>
    </row>
    <row r="52508" spans="46:47">
      <c r="AT52508" s="690"/>
      <c r="AU52508" s="690"/>
    </row>
    <row r="52509" spans="46:47">
      <c r="AT52509" s="690"/>
      <c r="AU52509" s="690"/>
    </row>
    <row r="52510" spans="46:47">
      <c r="AT52510" s="690"/>
      <c r="AU52510" s="690"/>
    </row>
    <row r="52511" spans="46:47">
      <c r="AT52511" s="690"/>
      <c r="AU52511" s="690"/>
    </row>
    <row r="52512" spans="46:47">
      <c r="AT52512" s="690"/>
      <c r="AU52512" s="690"/>
    </row>
    <row r="52513" spans="46:47">
      <c r="AT52513" s="690"/>
      <c r="AU52513" s="690"/>
    </row>
    <row r="52514" spans="46:47">
      <c r="AT52514" s="690"/>
      <c r="AU52514" s="690"/>
    </row>
    <row r="52515" spans="46:47">
      <c r="AT52515" s="690"/>
      <c r="AU52515" s="690"/>
    </row>
    <row r="52516" spans="46:47">
      <c r="AT52516" s="690"/>
      <c r="AU52516" s="690"/>
    </row>
    <row r="52517" spans="46:47">
      <c r="AT52517" s="690"/>
      <c r="AU52517" s="690"/>
    </row>
    <row r="52518" spans="46:47">
      <c r="AT52518" s="690"/>
      <c r="AU52518" s="690"/>
    </row>
    <row r="52519" spans="46:47">
      <c r="AT52519" s="690"/>
      <c r="AU52519" s="690"/>
    </row>
    <row r="52520" spans="46:47">
      <c r="AT52520" s="690"/>
      <c r="AU52520" s="690"/>
    </row>
    <row r="52521" spans="46:47">
      <c r="AT52521" s="690"/>
      <c r="AU52521" s="690"/>
    </row>
    <row r="52522" spans="46:47">
      <c r="AT52522" s="690"/>
      <c r="AU52522" s="690"/>
    </row>
    <row r="52523" spans="46:47">
      <c r="AT52523" s="690"/>
      <c r="AU52523" s="690"/>
    </row>
    <row r="52524" spans="46:47">
      <c r="AT52524" s="690"/>
      <c r="AU52524" s="690"/>
    </row>
    <row r="52525" spans="46:47">
      <c r="AT52525" s="690"/>
      <c r="AU52525" s="690"/>
    </row>
    <row r="52526" spans="46:47">
      <c r="AT52526" s="690"/>
      <c r="AU52526" s="690"/>
    </row>
    <row r="52527" spans="46:47">
      <c r="AT52527" s="690"/>
      <c r="AU52527" s="690"/>
    </row>
    <row r="52528" spans="46:47">
      <c r="AT52528" s="690"/>
      <c r="AU52528" s="690"/>
    </row>
    <row r="52529" spans="46:47">
      <c r="AT52529" s="690"/>
      <c r="AU52529" s="690"/>
    </row>
    <row r="52530" spans="46:47">
      <c r="AT52530" s="690"/>
      <c r="AU52530" s="690"/>
    </row>
    <row r="52531" spans="46:47">
      <c r="AT52531" s="690"/>
      <c r="AU52531" s="690"/>
    </row>
    <row r="52532" spans="46:47">
      <c r="AT52532" s="690"/>
      <c r="AU52532" s="690"/>
    </row>
    <row r="52533" spans="46:47">
      <c r="AT52533" s="690"/>
      <c r="AU52533" s="690"/>
    </row>
    <row r="52534" spans="46:47">
      <c r="AT52534" s="690"/>
      <c r="AU52534" s="690"/>
    </row>
    <row r="52535" spans="46:47">
      <c r="AT52535" s="690"/>
      <c r="AU52535" s="690"/>
    </row>
    <row r="52536" spans="46:47">
      <c r="AT52536" s="690"/>
      <c r="AU52536" s="690"/>
    </row>
    <row r="52537" spans="46:47">
      <c r="AT52537" s="690"/>
      <c r="AU52537" s="690"/>
    </row>
    <row r="52538" spans="46:47">
      <c r="AT52538" s="690"/>
      <c r="AU52538" s="690"/>
    </row>
    <row r="52539" spans="46:47">
      <c r="AT52539" s="690"/>
      <c r="AU52539" s="690"/>
    </row>
    <row r="52540" spans="46:47">
      <c r="AT52540" s="690"/>
      <c r="AU52540" s="690"/>
    </row>
    <row r="52541" spans="46:47">
      <c r="AT52541" s="690"/>
      <c r="AU52541" s="690"/>
    </row>
    <row r="52542" spans="46:47">
      <c r="AT52542" s="690"/>
      <c r="AU52542" s="690"/>
    </row>
    <row r="52543" spans="46:47">
      <c r="AT52543" s="690"/>
      <c r="AU52543" s="690"/>
    </row>
    <row r="52544" spans="46:47">
      <c r="AT52544" s="690"/>
      <c r="AU52544" s="690"/>
    </row>
    <row r="52545" spans="46:47">
      <c r="AT52545" s="690"/>
      <c r="AU52545" s="690"/>
    </row>
    <row r="52546" spans="46:47">
      <c r="AT52546" s="690"/>
      <c r="AU52546" s="690"/>
    </row>
    <row r="52547" spans="46:47">
      <c r="AT52547" s="690"/>
      <c r="AU52547" s="690"/>
    </row>
    <row r="52548" spans="46:47">
      <c r="AT52548" s="690"/>
      <c r="AU52548" s="690"/>
    </row>
    <row r="52549" spans="46:47">
      <c r="AT52549" s="690"/>
      <c r="AU52549" s="690"/>
    </row>
    <row r="52550" spans="46:47">
      <c r="AT52550" s="690"/>
      <c r="AU52550" s="690"/>
    </row>
    <row r="52551" spans="46:47">
      <c r="AT52551" s="690"/>
      <c r="AU52551" s="690"/>
    </row>
    <row r="52552" spans="46:47">
      <c r="AT52552" s="690"/>
      <c r="AU52552" s="690"/>
    </row>
    <row r="52553" spans="46:47">
      <c r="AT52553" s="690"/>
      <c r="AU52553" s="690"/>
    </row>
    <row r="52554" spans="46:47">
      <c r="AT52554" s="690"/>
      <c r="AU52554" s="690"/>
    </row>
    <row r="52555" spans="46:47">
      <c r="AT52555" s="690"/>
      <c r="AU52555" s="690"/>
    </row>
    <row r="52556" spans="46:47">
      <c r="AT52556" s="690"/>
      <c r="AU52556" s="690"/>
    </row>
    <row r="52557" spans="46:47">
      <c r="AT52557" s="690"/>
      <c r="AU52557" s="690"/>
    </row>
    <row r="52558" spans="46:47">
      <c r="AT52558" s="690"/>
      <c r="AU52558" s="690"/>
    </row>
    <row r="52559" spans="46:47">
      <c r="AT52559" s="690"/>
      <c r="AU52559" s="690"/>
    </row>
    <row r="52560" spans="46:47">
      <c r="AT52560" s="690"/>
      <c r="AU52560" s="690"/>
    </row>
    <row r="52561" spans="46:47">
      <c r="AT52561" s="690"/>
      <c r="AU52561" s="690"/>
    </row>
    <row r="52562" spans="46:47">
      <c r="AT52562" s="690"/>
      <c r="AU52562" s="690"/>
    </row>
    <row r="52563" spans="46:47">
      <c r="AT52563" s="690"/>
      <c r="AU52563" s="690"/>
    </row>
    <row r="52564" spans="46:47">
      <c r="AT52564" s="690"/>
      <c r="AU52564" s="690"/>
    </row>
    <row r="52565" spans="46:47">
      <c r="AT52565" s="690"/>
      <c r="AU52565" s="690"/>
    </row>
    <row r="52566" spans="46:47">
      <c r="AT52566" s="690"/>
      <c r="AU52566" s="690"/>
    </row>
    <row r="52567" spans="46:47">
      <c r="AT52567" s="690"/>
      <c r="AU52567" s="690"/>
    </row>
    <row r="52568" spans="46:47">
      <c r="AT52568" s="690"/>
      <c r="AU52568" s="690"/>
    </row>
    <row r="52569" spans="46:47">
      <c r="AT52569" s="690"/>
      <c r="AU52569" s="690"/>
    </row>
    <row r="52570" spans="46:47">
      <c r="AT52570" s="690"/>
      <c r="AU52570" s="690"/>
    </row>
    <row r="52571" spans="46:47">
      <c r="AT52571" s="690"/>
      <c r="AU52571" s="690"/>
    </row>
    <row r="52572" spans="46:47">
      <c r="AT52572" s="690"/>
      <c r="AU52572" s="690"/>
    </row>
    <row r="52573" spans="46:47">
      <c r="AT52573" s="690"/>
      <c r="AU52573" s="690"/>
    </row>
    <row r="52574" spans="46:47">
      <c r="AT52574" s="690"/>
      <c r="AU52574" s="690"/>
    </row>
    <row r="52575" spans="46:47">
      <c r="AT52575" s="690"/>
      <c r="AU52575" s="690"/>
    </row>
    <row r="52576" spans="46:47">
      <c r="AT52576" s="690"/>
      <c r="AU52576" s="690"/>
    </row>
    <row r="52577" spans="46:47">
      <c r="AT52577" s="690"/>
      <c r="AU52577" s="690"/>
    </row>
    <row r="52578" spans="46:47">
      <c r="AT52578" s="690"/>
      <c r="AU52578" s="690"/>
    </row>
    <row r="52579" spans="46:47">
      <c r="AT52579" s="690"/>
      <c r="AU52579" s="690"/>
    </row>
    <row r="52580" spans="46:47">
      <c r="AT52580" s="690"/>
      <c r="AU52580" s="690"/>
    </row>
    <row r="52581" spans="46:47">
      <c r="AT52581" s="690"/>
      <c r="AU52581" s="690"/>
    </row>
    <row r="52582" spans="46:47">
      <c r="AT52582" s="690"/>
      <c r="AU52582" s="690"/>
    </row>
    <row r="52583" spans="46:47">
      <c r="AT52583" s="690"/>
      <c r="AU52583" s="690"/>
    </row>
    <row r="52584" spans="46:47">
      <c r="AT52584" s="690"/>
      <c r="AU52584" s="690"/>
    </row>
    <row r="52585" spans="46:47">
      <c r="AT52585" s="690"/>
      <c r="AU52585" s="690"/>
    </row>
    <row r="52586" spans="46:47">
      <c r="AT52586" s="690"/>
      <c r="AU52586" s="690"/>
    </row>
    <row r="52587" spans="46:47">
      <c r="AT52587" s="690"/>
      <c r="AU52587" s="690"/>
    </row>
    <row r="52588" spans="46:47">
      <c r="AT52588" s="690"/>
      <c r="AU52588" s="690"/>
    </row>
    <row r="52589" spans="46:47">
      <c r="AT52589" s="690"/>
      <c r="AU52589" s="690"/>
    </row>
    <row r="52590" spans="46:47">
      <c r="AT52590" s="690"/>
      <c r="AU52590" s="690"/>
    </row>
    <row r="52591" spans="46:47">
      <c r="AT52591" s="690"/>
      <c r="AU52591" s="690"/>
    </row>
    <row r="52592" spans="46:47">
      <c r="AT52592" s="690"/>
      <c r="AU52592" s="690"/>
    </row>
    <row r="52593" spans="46:47">
      <c r="AT52593" s="690"/>
      <c r="AU52593" s="690"/>
    </row>
    <row r="52594" spans="46:47">
      <c r="AT52594" s="690"/>
      <c r="AU52594" s="690"/>
    </row>
    <row r="52595" spans="46:47">
      <c r="AT52595" s="690"/>
      <c r="AU52595" s="690"/>
    </row>
    <row r="52596" spans="46:47">
      <c r="AT52596" s="690"/>
      <c r="AU52596" s="690"/>
    </row>
    <row r="52597" spans="46:47">
      <c r="AT52597" s="690"/>
      <c r="AU52597" s="690"/>
    </row>
    <row r="52598" spans="46:47">
      <c r="AT52598" s="690"/>
      <c r="AU52598" s="690"/>
    </row>
    <row r="52599" spans="46:47">
      <c r="AT52599" s="690"/>
      <c r="AU52599" s="690"/>
    </row>
    <row r="52600" spans="46:47">
      <c r="AT52600" s="690"/>
      <c r="AU52600" s="690"/>
    </row>
    <row r="52601" spans="46:47">
      <c r="AT52601" s="690"/>
      <c r="AU52601" s="690"/>
    </row>
    <row r="52602" spans="46:47">
      <c r="AT52602" s="690"/>
      <c r="AU52602" s="690"/>
    </row>
    <row r="52603" spans="46:47">
      <c r="AT52603" s="690"/>
      <c r="AU52603" s="690"/>
    </row>
    <row r="52604" spans="46:47">
      <c r="AT52604" s="690"/>
      <c r="AU52604" s="690"/>
    </row>
    <row r="52605" spans="46:47">
      <c r="AT52605" s="690"/>
      <c r="AU52605" s="690"/>
    </row>
    <row r="52606" spans="46:47">
      <c r="AT52606" s="690"/>
      <c r="AU52606" s="690"/>
    </row>
    <row r="52607" spans="46:47">
      <c r="AT52607" s="690"/>
      <c r="AU52607" s="690"/>
    </row>
    <row r="52608" spans="46:47">
      <c r="AT52608" s="690"/>
      <c r="AU52608" s="690"/>
    </row>
    <row r="52609" spans="46:47">
      <c r="AT52609" s="690"/>
      <c r="AU52609" s="690"/>
    </row>
    <row r="52610" spans="46:47">
      <c r="AT52610" s="690"/>
      <c r="AU52610" s="690"/>
    </row>
    <row r="52611" spans="46:47">
      <c r="AT52611" s="690"/>
      <c r="AU52611" s="690"/>
    </row>
    <row r="52612" spans="46:47">
      <c r="AT52612" s="690"/>
      <c r="AU52612" s="690"/>
    </row>
    <row r="52613" spans="46:47">
      <c r="AT52613" s="690"/>
      <c r="AU52613" s="690"/>
    </row>
    <row r="52614" spans="46:47">
      <c r="AT52614" s="690"/>
      <c r="AU52614" s="690"/>
    </row>
    <row r="52615" spans="46:47">
      <c r="AT52615" s="690"/>
      <c r="AU52615" s="690"/>
    </row>
    <row r="52616" spans="46:47">
      <c r="AT52616" s="690"/>
      <c r="AU52616" s="690"/>
    </row>
    <row r="52617" spans="46:47">
      <c r="AT52617" s="690"/>
      <c r="AU52617" s="690"/>
    </row>
    <row r="52618" spans="46:47">
      <c r="AT52618" s="690"/>
      <c r="AU52618" s="690"/>
    </row>
    <row r="52619" spans="46:47">
      <c r="AT52619" s="690"/>
      <c r="AU52619" s="690"/>
    </row>
    <row r="52620" spans="46:47">
      <c r="AT52620" s="690"/>
      <c r="AU52620" s="690"/>
    </row>
    <row r="52621" spans="46:47">
      <c r="AT52621" s="690"/>
      <c r="AU52621" s="690"/>
    </row>
    <row r="52622" spans="46:47">
      <c r="AT52622" s="690"/>
      <c r="AU52622" s="690"/>
    </row>
    <row r="52623" spans="46:47">
      <c r="AT52623" s="690"/>
      <c r="AU52623" s="690"/>
    </row>
    <row r="52624" spans="46:47">
      <c r="AT52624" s="690"/>
      <c r="AU52624" s="690"/>
    </row>
    <row r="52625" spans="46:47">
      <c r="AT52625" s="690"/>
      <c r="AU52625" s="690"/>
    </row>
    <row r="52626" spans="46:47">
      <c r="AT52626" s="690"/>
      <c r="AU52626" s="690"/>
    </row>
    <row r="52627" spans="46:47">
      <c r="AT52627" s="690"/>
      <c r="AU52627" s="690"/>
    </row>
    <row r="52628" spans="46:47">
      <c r="AT52628" s="690"/>
      <c r="AU52628" s="690"/>
    </row>
    <row r="52629" spans="46:47">
      <c r="AT52629" s="690"/>
      <c r="AU52629" s="690"/>
    </row>
    <row r="52630" spans="46:47">
      <c r="AT52630" s="690"/>
      <c r="AU52630" s="690"/>
    </row>
    <row r="52631" spans="46:47">
      <c r="AT52631" s="690"/>
      <c r="AU52631" s="690"/>
    </row>
    <row r="52632" spans="46:47">
      <c r="AT52632" s="690"/>
      <c r="AU52632" s="690"/>
    </row>
    <row r="52633" spans="46:47">
      <c r="AT52633" s="690"/>
      <c r="AU52633" s="690"/>
    </row>
    <row r="52634" spans="46:47">
      <c r="AT52634" s="690"/>
      <c r="AU52634" s="690"/>
    </row>
    <row r="52635" spans="46:47">
      <c r="AT52635" s="690"/>
      <c r="AU52635" s="690"/>
    </row>
    <row r="52636" spans="46:47">
      <c r="AT52636" s="690"/>
      <c r="AU52636" s="690"/>
    </row>
    <row r="52637" spans="46:47">
      <c r="AT52637" s="690"/>
      <c r="AU52637" s="690"/>
    </row>
    <row r="52638" spans="46:47">
      <c r="AT52638" s="690"/>
      <c r="AU52638" s="690"/>
    </row>
    <row r="52639" spans="46:47">
      <c r="AT52639" s="690"/>
      <c r="AU52639" s="690"/>
    </row>
    <row r="52640" spans="46:47">
      <c r="AT52640" s="690"/>
      <c r="AU52640" s="690"/>
    </row>
    <row r="52641" spans="46:47">
      <c r="AT52641" s="690"/>
      <c r="AU52641" s="690"/>
    </row>
    <row r="52642" spans="46:47">
      <c r="AT52642" s="690"/>
      <c r="AU52642" s="690"/>
    </row>
    <row r="52643" spans="46:47">
      <c r="AT52643" s="690"/>
      <c r="AU52643" s="690"/>
    </row>
    <row r="52644" spans="46:47">
      <c r="AT52644" s="690"/>
      <c r="AU52644" s="690"/>
    </row>
    <row r="52645" spans="46:47">
      <c r="AT52645" s="690"/>
      <c r="AU52645" s="690"/>
    </row>
    <row r="52646" spans="46:47">
      <c r="AT52646" s="690"/>
      <c r="AU52646" s="690"/>
    </row>
    <row r="52647" spans="46:47">
      <c r="AT52647" s="690"/>
      <c r="AU52647" s="690"/>
    </row>
    <row r="52648" spans="46:47">
      <c r="AT52648" s="690"/>
      <c r="AU52648" s="690"/>
    </row>
    <row r="52649" spans="46:47">
      <c r="AT52649" s="690"/>
      <c r="AU52649" s="690"/>
    </row>
    <row r="52650" spans="46:47">
      <c r="AT52650" s="690"/>
      <c r="AU52650" s="690"/>
    </row>
    <row r="52651" spans="46:47">
      <c r="AT52651" s="690"/>
      <c r="AU52651" s="690"/>
    </row>
    <row r="52652" spans="46:47">
      <c r="AT52652" s="690"/>
      <c r="AU52652" s="690"/>
    </row>
    <row r="52653" spans="46:47">
      <c r="AT52653" s="690"/>
      <c r="AU52653" s="690"/>
    </row>
    <row r="52654" spans="46:47">
      <c r="AT52654" s="690"/>
      <c r="AU52654" s="690"/>
    </row>
    <row r="52655" spans="46:47">
      <c r="AT52655" s="690"/>
      <c r="AU52655" s="690"/>
    </row>
    <row r="52656" spans="46:47">
      <c r="AT52656" s="690"/>
      <c r="AU52656" s="690"/>
    </row>
    <row r="52657" spans="46:47">
      <c r="AT52657" s="690"/>
      <c r="AU52657" s="690"/>
    </row>
    <row r="52658" spans="46:47">
      <c r="AT52658" s="690"/>
      <c r="AU52658" s="690"/>
    </row>
    <row r="52659" spans="46:47">
      <c r="AT52659" s="690"/>
      <c r="AU52659" s="690"/>
    </row>
    <row r="52660" spans="46:47">
      <c r="AT52660" s="690"/>
      <c r="AU52660" s="690"/>
    </row>
    <row r="52661" spans="46:47">
      <c r="AT52661" s="690"/>
      <c r="AU52661" s="690"/>
    </row>
    <row r="52662" spans="46:47">
      <c r="AT52662" s="690"/>
      <c r="AU52662" s="690"/>
    </row>
    <row r="52663" spans="46:47">
      <c r="AT52663" s="690"/>
      <c r="AU52663" s="690"/>
    </row>
    <row r="52664" spans="46:47">
      <c r="AT52664" s="690"/>
      <c r="AU52664" s="690"/>
    </row>
    <row r="52665" spans="46:47">
      <c r="AT52665" s="690"/>
      <c r="AU52665" s="690"/>
    </row>
    <row r="52666" spans="46:47">
      <c r="AT52666" s="690"/>
      <c r="AU52666" s="690"/>
    </row>
    <row r="52667" spans="46:47">
      <c r="AT52667" s="690"/>
      <c r="AU52667" s="690"/>
    </row>
    <row r="52668" spans="46:47">
      <c r="AT52668" s="690"/>
      <c r="AU52668" s="690"/>
    </row>
    <row r="52669" spans="46:47">
      <c r="AT52669" s="690"/>
      <c r="AU52669" s="690"/>
    </row>
    <row r="52670" spans="46:47">
      <c r="AT52670" s="690"/>
      <c r="AU52670" s="690"/>
    </row>
    <row r="52671" spans="46:47">
      <c r="AT52671" s="690"/>
      <c r="AU52671" s="690"/>
    </row>
    <row r="52672" spans="46:47">
      <c r="AT52672" s="690"/>
      <c r="AU52672" s="690"/>
    </row>
    <row r="52673" spans="46:47">
      <c r="AT52673" s="690"/>
      <c r="AU52673" s="690"/>
    </row>
    <row r="52674" spans="46:47">
      <c r="AT52674" s="690"/>
      <c r="AU52674" s="690"/>
    </row>
    <row r="52675" spans="46:47">
      <c r="AT52675" s="690"/>
      <c r="AU52675" s="690"/>
    </row>
    <row r="52676" spans="46:47">
      <c r="AT52676" s="690"/>
      <c r="AU52676" s="690"/>
    </row>
    <row r="52677" spans="46:47">
      <c r="AT52677" s="690"/>
      <c r="AU52677" s="690"/>
    </row>
    <row r="52678" spans="46:47">
      <c r="AT52678" s="690"/>
      <c r="AU52678" s="690"/>
    </row>
    <row r="52679" spans="46:47">
      <c r="AT52679" s="690"/>
      <c r="AU52679" s="690"/>
    </row>
    <row r="52680" spans="46:47">
      <c r="AT52680" s="690"/>
      <c r="AU52680" s="690"/>
    </row>
    <row r="52681" spans="46:47">
      <c r="AT52681" s="690"/>
      <c r="AU52681" s="690"/>
    </row>
    <row r="52682" spans="46:47">
      <c r="AT52682" s="690"/>
      <c r="AU52682" s="690"/>
    </row>
    <row r="52683" spans="46:47">
      <c r="AT52683" s="690"/>
      <c r="AU52683" s="690"/>
    </row>
    <row r="52684" spans="46:47">
      <c r="AT52684" s="690"/>
      <c r="AU52684" s="690"/>
    </row>
    <row r="52685" spans="46:47">
      <c r="AT52685" s="690"/>
      <c r="AU52685" s="690"/>
    </row>
    <row r="52686" spans="46:47">
      <c r="AT52686" s="690"/>
      <c r="AU52686" s="690"/>
    </row>
    <row r="52687" spans="46:47">
      <c r="AT52687" s="690"/>
      <c r="AU52687" s="690"/>
    </row>
    <row r="52688" spans="46:47">
      <c r="AT52688" s="690"/>
      <c r="AU52688" s="690"/>
    </row>
    <row r="52689" spans="46:47">
      <c r="AT52689" s="690"/>
      <c r="AU52689" s="690"/>
    </row>
    <row r="52690" spans="46:47">
      <c r="AT52690" s="690"/>
      <c r="AU52690" s="690"/>
    </row>
    <row r="52691" spans="46:47">
      <c r="AT52691" s="690"/>
      <c r="AU52691" s="690"/>
    </row>
    <row r="52692" spans="46:47">
      <c r="AT52692" s="690"/>
      <c r="AU52692" s="690"/>
    </row>
    <row r="52693" spans="46:47">
      <c r="AT52693" s="690"/>
      <c r="AU52693" s="690"/>
    </row>
    <row r="52694" spans="46:47">
      <c r="AT52694" s="690"/>
      <c r="AU52694" s="690"/>
    </row>
    <row r="52695" spans="46:47">
      <c r="AT52695" s="690"/>
      <c r="AU52695" s="690"/>
    </row>
    <row r="52696" spans="46:47">
      <c r="AT52696" s="690"/>
      <c r="AU52696" s="690"/>
    </row>
    <row r="52697" spans="46:47">
      <c r="AT52697" s="690"/>
      <c r="AU52697" s="690"/>
    </row>
    <row r="52698" spans="46:47">
      <c r="AT52698" s="690"/>
      <c r="AU52698" s="690"/>
    </row>
    <row r="52699" spans="46:47">
      <c r="AT52699" s="690"/>
      <c r="AU52699" s="690"/>
    </row>
    <row r="52700" spans="46:47">
      <c r="AT52700" s="690"/>
      <c r="AU52700" s="690"/>
    </row>
    <row r="52701" spans="46:47">
      <c r="AT52701" s="690"/>
      <c r="AU52701" s="690"/>
    </row>
    <row r="52702" spans="46:47">
      <c r="AT52702" s="690"/>
      <c r="AU52702" s="690"/>
    </row>
    <row r="52703" spans="46:47">
      <c r="AT52703" s="690"/>
      <c r="AU52703" s="690"/>
    </row>
    <row r="52704" spans="46:47">
      <c r="AT52704" s="690"/>
      <c r="AU52704" s="690"/>
    </row>
    <row r="52705" spans="46:47">
      <c r="AT52705" s="690"/>
      <c r="AU52705" s="690"/>
    </row>
    <row r="52706" spans="46:47">
      <c r="AT52706" s="690"/>
      <c r="AU52706" s="690"/>
    </row>
    <row r="52707" spans="46:47">
      <c r="AT52707" s="690"/>
      <c r="AU52707" s="690"/>
    </row>
    <row r="52708" spans="46:47">
      <c r="AT52708" s="690"/>
      <c r="AU52708" s="690"/>
    </row>
    <row r="52709" spans="46:47">
      <c r="AT52709" s="690"/>
      <c r="AU52709" s="690"/>
    </row>
    <row r="52710" spans="46:47">
      <c r="AT52710" s="690"/>
      <c r="AU52710" s="690"/>
    </row>
    <row r="52711" spans="46:47">
      <c r="AT52711" s="690"/>
      <c r="AU52711" s="690"/>
    </row>
    <row r="52712" spans="46:47">
      <c r="AT52712" s="690"/>
      <c r="AU52712" s="690"/>
    </row>
    <row r="52713" spans="46:47">
      <c r="AT52713" s="690"/>
      <c r="AU52713" s="690"/>
    </row>
    <row r="52714" spans="46:47">
      <c r="AT52714" s="690"/>
      <c r="AU52714" s="690"/>
    </row>
    <row r="52715" spans="46:47">
      <c r="AT52715" s="690"/>
      <c r="AU52715" s="690"/>
    </row>
    <row r="52716" spans="46:47">
      <c r="AT52716" s="690"/>
      <c r="AU52716" s="690"/>
    </row>
    <row r="52717" spans="46:47">
      <c r="AT52717" s="690"/>
      <c r="AU52717" s="690"/>
    </row>
    <row r="52718" spans="46:47">
      <c r="AT52718" s="690"/>
      <c r="AU52718" s="690"/>
    </row>
    <row r="52719" spans="46:47">
      <c r="AT52719" s="690"/>
      <c r="AU52719" s="690"/>
    </row>
    <row r="52720" spans="46:47">
      <c r="AT52720" s="690"/>
      <c r="AU52720" s="690"/>
    </row>
    <row r="52721" spans="46:47">
      <c r="AT52721" s="690"/>
      <c r="AU52721" s="690"/>
    </row>
    <row r="52722" spans="46:47">
      <c r="AT52722" s="690"/>
      <c r="AU52722" s="690"/>
    </row>
    <row r="52723" spans="46:47">
      <c r="AT52723" s="690"/>
      <c r="AU52723" s="690"/>
    </row>
    <row r="52724" spans="46:47">
      <c r="AT52724" s="690"/>
      <c r="AU52724" s="690"/>
    </row>
    <row r="52725" spans="46:47">
      <c r="AT52725" s="690"/>
      <c r="AU52725" s="690"/>
    </row>
    <row r="52726" spans="46:47">
      <c r="AT52726" s="690"/>
      <c r="AU52726" s="690"/>
    </row>
    <row r="52727" spans="46:47">
      <c r="AT52727" s="690"/>
      <c r="AU52727" s="690"/>
    </row>
    <row r="52728" spans="46:47">
      <c r="AT52728" s="690"/>
      <c r="AU52728" s="690"/>
    </row>
    <row r="52729" spans="46:47">
      <c r="AT52729" s="690"/>
      <c r="AU52729" s="690"/>
    </row>
    <row r="52730" spans="46:47">
      <c r="AT52730" s="690"/>
      <c r="AU52730" s="690"/>
    </row>
    <row r="52731" spans="46:47">
      <c r="AT52731" s="690"/>
      <c r="AU52731" s="690"/>
    </row>
    <row r="52732" spans="46:47">
      <c r="AT52732" s="690"/>
      <c r="AU52732" s="690"/>
    </row>
    <row r="52733" spans="46:47">
      <c r="AT52733" s="690"/>
      <c r="AU52733" s="690"/>
    </row>
    <row r="52734" spans="46:47">
      <c r="AT52734" s="690"/>
      <c r="AU52734" s="690"/>
    </row>
    <row r="52735" spans="46:47">
      <c r="AT52735" s="690"/>
      <c r="AU52735" s="690"/>
    </row>
    <row r="52736" spans="46:47">
      <c r="AT52736" s="690"/>
      <c r="AU52736" s="690"/>
    </row>
    <row r="52737" spans="46:47">
      <c r="AT52737" s="690"/>
      <c r="AU52737" s="690"/>
    </row>
    <row r="52738" spans="46:47">
      <c r="AT52738" s="690"/>
      <c r="AU52738" s="690"/>
    </row>
    <row r="52739" spans="46:47">
      <c r="AT52739" s="690"/>
      <c r="AU52739" s="690"/>
    </row>
    <row r="52740" spans="46:47">
      <c r="AT52740" s="690"/>
      <c r="AU52740" s="690"/>
    </row>
    <row r="52741" spans="46:47">
      <c r="AT52741" s="690"/>
      <c r="AU52741" s="690"/>
    </row>
    <row r="52742" spans="46:47">
      <c r="AT52742" s="690"/>
      <c r="AU52742" s="690"/>
    </row>
    <row r="52743" spans="46:47">
      <c r="AT52743" s="690"/>
      <c r="AU52743" s="690"/>
    </row>
    <row r="52744" spans="46:47">
      <c r="AT52744" s="690"/>
      <c r="AU52744" s="690"/>
    </row>
    <row r="52745" spans="46:47">
      <c r="AT52745" s="690"/>
      <c r="AU52745" s="690"/>
    </row>
    <row r="52746" spans="46:47">
      <c r="AT52746" s="690"/>
      <c r="AU52746" s="690"/>
    </row>
    <row r="52747" spans="46:47">
      <c r="AT52747" s="690"/>
      <c r="AU52747" s="690"/>
    </row>
    <row r="52748" spans="46:47">
      <c r="AT52748" s="690"/>
      <c r="AU52748" s="690"/>
    </row>
    <row r="52749" spans="46:47">
      <c r="AT52749" s="690"/>
      <c r="AU52749" s="690"/>
    </row>
    <row r="52750" spans="46:47">
      <c r="AT52750" s="690"/>
      <c r="AU52750" s="690"/>
    </row>
    <row r="52751" spans="46:47">
      <c r="AT52751" s="690"/>
      <c r="AU52751" s="690"/>
    </row>
    <row r="52752" spans="46:47">
      <c r="AT52752" s="690"/>
      <c r="AU52752" s="690"/>
    </row>
    <row r="52753" spans="46:47">
      <c r="AT52753" s="690"/>
      <c r="AU52753" s="690"/>
    </row>
    <row r="52754" spans="46:47">
      <c r="AT52754" s="690"/>
      <c r="AU52754" s="690"/>
    </row>
    <row r="52755" spans="46:47">
      <c r="AT52755" s="690"/>
      <c r="AU52755" s="690"/>
    </row>
    <row r="52756" spans="46:47">
      <c r="AT52756" s="690"/>
      <c r="AU52756" s="690"/>
    </row>
    <row r="52757" spans="46:47">
      <c r="AT52757" s="690"/>
      <c r="AU52757" s="690"/>
    </row>
    <row r="52758" spans="46:47">
      <c r="AT52758" s="690"/>
      <c r="AU52758" s="690"/>
    </row>
    <row r="52759" spans="46:47">
      <c r="AT52759" s="690"/>
      <c r="AU52759" s="690"/>
    </row>
    <row r="52760" spans="46:47">
      <c r="AT52760" s="690"/>
      <c r="AU52760" s="690"/>
    </row>
    <row r="52761" spans="46:47">
      <c r="AT52761" s="690"/>
      <c r="AU52761" s="690"/>
    </row>
    <row r="52762" spans="46:47">
      <c r="AT52762" s="690"/>
      <c r="AU52762" s="690"/>
    </row>
    <row r="52763" spans="46:47">
      <c r="AT52763" s="690"/>
      <c r="AU52763" s="690"/>
    </row>
    <row r="52764" spans="46:47">
      <c r="AT52764" s="690"/>
      <c r="AU52764" s="690"/>
    </row>
    <row r="52765" spans="46:47">
      <c r="AT52765" s="690"/>
      <c r="AU52765" s="690"/>
    </row>
    <row r="52766" spans="46:47">
      <c r="AT52766" s="690"/>
      <c r="AU52766" s="690"/>
    </row>
    <row r="52767" spans="46:47">
      <c r="AT52767" s="690"/>
      <c r="AU52767" s="690"/>
    </row>
    <row r="52768" spans="46:47">
      <c r="AT52768" s="690"/>
      <c r="AU52768" s="690"/>
    </row>
    <row r="52769" spans="46:47">
      <c r="AT52769" s="690"/>
      <c r="AU52769" s="690"/>
    </row>
    <row r="52770" spans="46:47">
      <c r="AT52770" s="690"/>
      <c r="AU52770" s="690"/>
    </row>
    <row r="52771" spans="46:47">
      <c r="AT52771" s="690"/>
      <c r="AU52771" s="690"/>
    </row>
    <row r="52772" spans="46:47">
      <c r="AT52772" s="690"/>
      <c r="AU52772" s="690"/>
    </row>
    <row r="52773" spans="46:47">
      <c r="AT52773" s="690"/>
      <c r="AU52773" s="690"/>
    </row>
    <row r="52774" spans="46:47">
      <c r="AT52774" s="690"/>
      <c r="AU52774" s="690"/>
    </row>
    <row r="52775" spans="46:47">
      <c r="AT52775" s="690"/>
      <c r="AU52775" s="690"/>
    </row>
    <row r="52776" spans="46:47">
      <c r="AT52776" s="690"/>
      <c r="AU52776" s="690"/>
    </row>
    <row r="52777" spans="46:47">
      <c r="AT52777" s="690"/>
      <c r="AU52777" s="690"/>
    </row>
    <row r="52778" spans="46:47">
      <c r="AT52778" s="690"/>
      <c r="AU52778" s="690"/>
    </row>
    <row r="52779" spans="46:47">
      <c r="AT52779" s="690"/>
      <c r="AU52779" s="690"/>
    </row>
    <row r="52780" spans="46:47">
      <c r="AT52780" s="690"/>
      <c r="AU52780" s="690"/>
    </row>
    <row r="52781" spans="46:47">
      <c r="AT52781" s="690"/>
      <c r="AU52781" s="690"/>
    </row>
    <row r="52782" spans="46:47">
      <c r="AT52782" s="690"/>
      <c r="AU52782" s="690"/>
    </row>
    <row r="52783" spans="46:47">
      <c r="AT52783" s="690"/>
      <c r="AU52783" s="690"/>
    </row>
    <row r="52784" spans="46:47">
      <c r="AT52784" s="690"/>
      <c r="AU52784" s="690"/>
    </row>
    <row r="52785" spans="46:47">
      <c r="AT52785" s="690"/>
      <c r="AU52785" s="690"/>
    </row>
    <row r="52786" spans="46:47">
      <c r="AT52786" s="690"/>
      <c r="AU52786" s="690"/>
    </row>
    <row r="52787" spans="46:47">
      <c r="AT52787" s="690"/>
      <c r="AU52787" s="690"/>
    </row>
    <row r="52788" spans="46:47">
      <c r="AT52788" s="690"/>
      <c r="AU52788" s="690"/>
    </row>
    <row r="52789" spans="46:47">
      <c r="AT52789" s="690"/>
      <c r="AU52789" s="690"/>
    </row>
    <row r="52790" spans="46:47">
      <c r="AT52790" s="690"/>
      <c r="AU52790" s="690"/>
    </row>
    <row r="52791" spans="46:47">
      <c r="AT52791" s="690"/>
      <c r="AU52791" s="690"/>
    </row>
    <row r="52792" spans="46:47">
      <c r="AT52792" s="690"/>
      <c r="AU52792" s="690"/>
    </row>
    <row r="52793" spans="46:47">
      <c r="AT52793" s="690"/>
      <c r="AU52793" s="690"/>
    </row>
    <row r="52794" spans="46:47">
      <c r="AT52794" s="690"/>
      <c r="AU52794" s="690"/>
    </row>
    <row r="52795" spans="46:47">
      <c r="AT52795" s="690"/>
      <c r="AU52795" s="690"/>
    </row>
    <row r="52796" spans="46:47">
      <c r="AT52796" s="690"/>
      <c r="AU52796" s="690"/>
    </row>
    <row r="52797" spans="46:47">
      <c r="AT52797" s="690"/>
      <c r="AU52797" s="690"/>
    </row>
    <row r="52798" spans="46:47">
      <c r="AT52798" s="690"/>
      <c r="AU52798" s="690"/>
    </row>
    <row r="52799" spans="46:47">
      <c r="AT52799" s="690"/>
      <c r="AU52799" s="690"/>
    </row>
    <row r="52800" spans="46:47">
      <c r="AT52800" s="690"/>
      <c r="AU52800" s="690"/>
    </row>
    <row r="52801" spans="46:47">
      <c r="AT52801" s="690"/>
      <c r="AU52801" s="690"/>
    </row>
    <row r="52802" spans="46:47">
      <c r="AT52802" s="690"/>
      <c r="AU52802" s="690"/>
    </row>
    <row r="52803" spans="46:47">
      <c r="AT52803" s="690"/>
      <c r="AU52803" s="690"/>
    </row>
    <row r="52804" spans="46:47">
      <c r="AT52804" s="690"/>
      <c r="AU52804" s="690"/>
    </row>
    <row r="52805" spans="46:47">
      <c r="AT52805" s="690"/>
      <c r="AU52805" s="690"/>
    </row>
    <row r="52806" spans="46:47">
      <c r="AT52806" s="690"/>
      <c r="AU52806" s="690"/>
    </row>
    <row r="52807" spans="46:47">
      <c r="AT52807" s="690"/>
      <c r="AU52807" s="690"/>
    </row>
    <row r="52808" spans="46:47">
      <c r="AT52808" s="690"/>
      <c r="AU52808" s="690"/>
    </row>
    <row r="52809" spans="46:47">
      <c r="AT52809" s="690"/>
      <c r="AU52809" s="690"/>
    </row>
    <row r="52810" spans="46:47">
      <c r="AT52810" s="690"/>
      <c r="AU52810" s="690"/>
    </row>
    <row r="52811" spans="46:47">
      <c r="AT52811" s="690"/>
      <c r="AU52811" s="690"/>
    </row>
    <row r="52812" spans="46:47">
      <c r="AT52812" s="690"/>
      <c r="AU52812" s="690"/>
    </row>
    <row r="52813" spans="46:47">
      <c r="AT52813" s="690"/>
      <c r="AU52813" s="690"/>
    </row>
    <row r="52814" spans="46:47">
      <c r="AT52814" s="690"/>
      <c r="AU52814" s="690"/>
    </row>
    <row r="52815" spans="46:47">
      <c r="AT52815" s="690"/>
      <c r="AU52815" s="690"/>
    </row>
    <row r="52816" spans="46:47">
      <c r="AT52816" s="690"/>
      <c r="AU52816" s="690"/>
    </row>
    <row r="52817" spans="46:47">
      <c r="AT52817" s="690"/>
      <c r="AU52817" s="690"/>
    </row>
    <row r="52818" spans="46:47">
      <c r="AT52818" s="690"/>
      <c r="AU52818" s="690"/>
    </row>
    <row r="52819" spans="46:47">
      <c r="AT52819" s="690"/>
      <c r="AU52819" s="690"/>
    </row>
    <row r="52820" spans="46:47">
      <c r="AT52820" s="690"/>
      <c r="AU52820" s="690"/>
    </row>
    <row r="52821" spans="46:47">
      <c r="AT52821" s="690"/>
      <c r="AU52821" s="690"/>
    </row>
    <row r="52822" spans="46:47">
      <c r="AT52822" s="690"/>
      <c r="AU52822" s="690"/>
    </row>
    <row r="52823" spans="46:47">
      <c r="AT52823" s="690"/>
      <c r="AU52823" s="690"/>
    </row>
    <row r="52824" spans="46:47">
      <c r="AT52824" s="690"/>
      <c r="AU52824" s="690"/>
    </row>
    <row r="52825" spans="46:47">
      <c r="AT52825" s="690"/>
      <c r="AU52825" s="690"/>
    </row>
    <row r="52826" spans="46:47">
      <c r="AT52826" s="690"/>
      <c r="AU52826" s="690"/>
    </row>
    <row r="52827" spans="46:47">
      <c r="AT52827" s="690"/>
      <c r="AU52827" s="690"/>
    </row>
    <row r="52828" spans="46:47">
      <c r="AT52828" s="690"/>
      <c r="AU52828" s="690"/>
    </row>
    <row r="52829" spans="46:47">
      <c r="AT52829" s="690"/>
      <c r="AU52829" s="690"/>
    </row>
    <row r="52830" spans="46:47">
      <c r="AT52830" s="690"/>
      <c r="AU52830" s="690"/>
    </row>
    <row r="52831" spans="46:47">
      <c r="AT52831" s="690"/>
      <c r="AU52831" s="690"/>
    </row>
    <row r="52832" spans="46:47">
      <c r="AT52832" s="690"/>
      <c r="AU52832" s="690"/>
    </row>
    <row r="52833" spans="46:47">
      <c r="AT52833" s="690"/>
      <c r="AU52833" s="690"/>
    </row>
    <row r="52834" spans="46:47">
      <c r="AT52834" s="690"/>
      <c r="AU52834" s="690"/>
    </row>
    <row r="52835" spans="46:47">
      <c r="AT52835" s="690"/>
      <c r="AU52835" s="690"/>
    </row>
    <row r="52836" spans="46:47">
      <c r="AT52836" s="690"/>
      <c r="AU52836" s="690"/>
    </row>
    <row r="52837" spans="46:47">
      <c r="AT52837" s="690"/>
      <c r="AU52837" s="690"/>
    </row>
    <row r="52838" spans="46:47">
      <c r="AT52838" s="690"/>
      <c r="AU52838" s="690"/>
    </row>
    <row r="52839" spans="46:47">
      <c r="AT52839" s="690"/>
      <c r="AU52839" s="690"/>
    </row>
    <row r="52840" spans="46:47">
      <c r="AT52840" s="690"/>
      <c r="AU52840" s="690"/>
    </row>
    <row r="52841" spans="46:47">
      <c r="AT52841" s="690"/>
      <c r="AU52841" s="690"/>
    </row>
    <row r="52842" spans="46:47">
      <c r="AT52842" s="690"/>
      <c r="AU52842" s="690"/>
    </row>
    <row r="52843" spans="46:47">
      <c r="AT52843" s="690"/>
      <c r="AU52843" s="690"/>
    </row>
    <row r="52844" spans="46:47">
      <c r="AT52844" s="690"/>
      <c r="AU52844" s="690"/>
    </row>
    <row r="52845" spans="46:47">
      <c r="AT52845" s="690"/>
      <c r="AU52845" s="690"/>
    </row>
    <row r="52846" spans="46:47">
      <c r="AT52846" s="690"/>
      <c r="AU52846" s="690"/>
    </row>
    <row r="52847" spans="46:47">
      <c r="AT52847" s="690"/>
      <c r="AU52847" s="690"/>
    </row>
    <row r="52848" spans="46:47">
      <c r="AT52848" s="690"/>
      <c r="AU52848" s="690"/>
    </row>
    <row r="52849" spans="46:47">
      <c r="AT52849" s="690"/>
      <c r="AU52849" s="690"/>
    </row>
    <row r="52850" spans="46:47">
      <c r="AT52850" s="690"/>
      <c r="AU52850" s="690"/>
    </row>
    <row r="52851" spans="46:47">
      <c r="AT52851" s="690"/>
      <c r="AU52851" s="690"/>
    </row>
    <row r="52852" spans="46:47">
      <c r="AT52852" s="690"/>
      <c r="AU52852" s="690"/>
    </row>
    <row r="52853" spans="46:47">
      <c r="AT52853" s="690"/>
      <c r="AU52853" s="690"/>
    </row>
    <row r="52854" spans="46:47">
      <c r="AT52854" s="690"/>
      <c r="AU52854" s="690"/>
    </row>
    <row r="52855" spans="46:47">
      <c r="AT52855" s="690"/>
      <c r="AU52855" s="690"/>
    </row>
    <row r="52856" spans="46:47">
      <c r="AT52856" s="690"/>
      <c r="AU52856" s="690"/>
    </row>
    <row r="52857" spans="46:47">
      <c r="AT52857" s="690"/>
      <c r="AU52857" s="690"/>
    </row>
    <row r="52858" spans="46:47">
      <c r="AT52858" s="690"/>
      <c r="AU52858" s="690"/>
    </row>
    <row r="52859" spans="46:47">
      <c r="AT52859" s="690"/>
      <c r="AU52859" s="690"/>
    </row>
    <row r="52860" spans="46:47">
      <c r="AT52860" s="690"/>
      <c r="AU52860" s="690"/>
    </row>
    <row r="52861" spans="46:47">
      <c r="AT52861" s="690"/>
      <c r="AU52861" s="690"/>
    </row>
    <row r="52862" spans="46:47">
      <c r="AT52862" s="690"/>
      <c r="AU52862" s="690"/>
    </row>
    <row r="52863" spans="46:47">
      <c r="AT52863" s="690"/>
      <c r="AU52863" s="690"/>
    </row>
    <row r="52864" spans="46:47">
      <c r="AT52864" s="690"/>
      <c r="AU52864" s="690"/>
    </row>
    <row r="52865" spans="46:47">
      <c r="AT52865" s="690"/>
      <c r="AU52865" s="690"/>
    </row>
    <row r="52866" spans="46:47">
      <c r="AT52866" s="690"/>
      <c r="AU52866" s="690"/>
    </row>
    <row r="52867" spans="46:47">
      <c r="AT52867" s="690"/>
      <c r="AU52867" s="690"/>
    </row>
    <row r="52868" spans="46:47">
      <c r="AT52868" s="690"/>
      <c r="AU52868" s="690"/>
    </row>
    <row r="52869" spans="46:47">
      <c r="AT52869" s="690"/>
      <c r="AU52869" s="690"/>
    </row>
    <row r="52870" spans="46:47">
      <c r="AT52870" s="690"/>
      <c r="AU52870" s="690"/>
    </row>
    <row r="52871" spans="46:47">
      <c r="AT52871" s="690"/>
      <c r="AU52871" s="690"/>
    </row>
    <row r="52872" spans="46:47">
      <c r="AT52872" s="690"/>
      <c r="AU52872" s="690"/>
    </row>
    <row r="52873" spans="46:47">
      <c r="AT52873" s="690"/>
      <c r="AU52873" s="690"/>
    </row>
    <row r="52874" spans="46:47">
      <c r="AT52874" s="690"/>
      <c r="AU52874" s="690"/>
    </row>
    <row r="52875" spans="46:47">
      <c r="AT52875" s="690"/>
      <c r="AU52875" s="690"/>
    </row>
    <row r="52876" spans="46:47">
      <c r="AT52876" s="690"/>
      <c r="AU52876" s="690"/>
    </row>
    <row r="52877" spans="46:47">
      <c r="AT52877" s="690"/>
      <c r="AU52877" s="690"/>
    </row>
    <row r="52878" spans="46:47">
      <c r="AT52878" s="690"/>
      <c r="AU52878" s="690"/>
    </row>
    <row r="52879" spans="46:47">
      <c r="AT52879" s="690"/>
      <c r="AU52879" s="690"/>
    </row>
    <row r="52880" spans="46:47">
      <c r="AT52880" s="690"/>
      <c r="AU52880" s="690"/>
    </row>
    <row r="52881" spans="46:47">
      <c r="AT52881" s="690"/>
      <c r="AU52881" s="690"/>
    </row>
    <row r="52882" spans="46:47">
      <c r="AT52882" s="690"/>
      <c r="AU52882" s="690"/>
    </row>
    <row r="52883" spans="46:47">
      <c r="AT52883" s="690"/>
      <c r="AU52883" s="690"/>
    </row>
    <row r="52884" spans="46:47">
      <c r="AT52884" s="690"/>
      <c r="AU52884" s="690"/>
    </row>
    <row r="52885" spans="46:47">
      <c r="AT52885" s="690"/>
      <c r="AU52885" s="690"/>
    </row>
    <row r="52886" spans="46:47">
      <c r="AT52886" s="690"/>
      <c r="AU52886" s="690"/>
    </row>
    <row r="52887" spans="46:47">
      <c r="AT52887" s="690"/>
      <c r="AU52887" s="690"/>
    </row>
    <row r="52888" spans="46:47">
      <c r="AT52888" s="690"/>
      <c r="AU52888" s="690"/>
    </row>
    <row r="52889" spans="46:47">
      <c r="AT52889" s="690"/>
      <c r="AU52889" s="690"/>
    </row>
    <row r="52890" spans="46:47">
      <c r="AT52890" s="690"/>
      <c r="AU52890" s="690"/>
    </row>
    <row r="52891" spans="46:47">
      <c r="AT52891" s="690"/>
      <c r="AU52891" s="690"/>
    </row>
    <row r="52892" spans="46:47">
      <c r="AT52892" s="690"/>
      <c r="AU52892" s="690"/>
    </row>
    <row r="52893" spans="46:47">
      <c r="AT52893" s="690"/>
      <c r="AU52893" s="690"/>
    </row>
    <row r="52894" spans="46:47">
      <c r="AT52894" s="690"/>
      <c r="AU52894" s="690"/>
    </row>
    <row r="52895" spans="46:47">
      <c r="AT52895" s="690"/>
      <c r="AU52895" s="690"/>
    </row>
    <row r="52896" spans="46:47">
      <c r="AT52896" s="690"/>
      <c r="AU52896" s="690"/>
    </row>
    <row r="52897" spans="46:47">
      <c r="AT52897" s="690"/>
      <c r="AU52897" s="690"/>
    </row>
    <row r="52898" spans="46:47">
      <c r="AT52898" s="690"/>
      <c r="AU52898" s="690"/>
    </row>
    <row r="52899" spans="46:47">
      <c r="AT52899" s="690"/>
      <c r="AU52899" s="690"/>
    </row>
    <row r="52900" spans="46:47">
      <c r="AT52900" s="690"/>
      <c r="AU52900" s="690"/>
    </row>
    <row r="52901" spans="46:47">
      <c r="AT52901" s="690"/>
      <c r="AU52901" s="690"/>
    </row>
    <row r="52902" spans="46:47">
      <c r="AT52902" s="690"/>
      <c r="AU52902" s="690"/>
    </row>
    <row r="52903" spans="46:47">
      <c r="AT52903" s="690"/>
      <c r="AU52903" s="690"/>
    </row>
    <row r="52904" spans="46:47">
      <c r="AT52904" s="690"/>
      <c r="AU52904" s="690"/>
    </row>
    <row r="52905" spans="46:47">
      <c r="AT52905" s="690"/>
      <c r="AU52905" s="690"/>
    </row>
    <row r="52906" spans="46:47">
      <c r="AT52906" s="690"/>
      <c r="AU52906" s="690"/>
    </row>
    <row r="52907" spans="46:47">
      <c r="AT52907" s="690"/>
      <c r="AU52907" s="690"/>
    </row>
    <row r="52908" spans="46:47">
      <c r="AT52908" s="690"/>
      <c r="AU52908" s="690"/>
    </row>
    <row r="52909" spans="46:47">
      <c r="AT52909" s="690"/>
      <c r="AU52909" s="690"/>
    </row>
    <row r="52910" spans="46:47">
      <c r="AT52910" s="690"/>
      <c r="AU52910" s="690"/>
    </row>
    <row r="52911" spans="46:47">
      <c r="AT52911" s="690"/>
      <c r="AU52911" s="690"/>
    </row>
    <row r="52912" spans="46:47">
      <c r="AT52912" s="690"/>
      <c r="AU52912" s="690"/>
    </row>
    <row r="52913" spans="46:47">
      <c r="AT52913" s="690"/>
      <c r="AU52913" s="690"/>
    </row>
    <row r="52914" spans="46:47">
      <c r="AT52914" s="690"/>
      <c r="AU52914" s="690"/>
    </row>
    <row r="52915" spans="46:47">
      <c r="AT52915" s="690"/>
      <c r="AU52915" s="690"/>
    </row>
    <row r="52916" spans="46:47">
      <c r="AT52916" s="690"/>
      <c r="AU52916" s="690"/>
    </row>
    <row r="52917" spans="46:47">
      <c r="AT52917" s="690"/>
      <c r="AU52917" s="690"/>
    </row>
    <row r="52918" spans="46:47">
      <c r="AT52918" s="690"/>
      <c r="AU52918" s="690"/>
    </row>
    <row r="52919" spans="46:47">
      <c r="AT52919" s="690"/>
      <c r="AU52919" s="690"/>
    </row>
    <row r="52920" spans="46:47">
      <c r="AT52920" s="690"/>
      <c r="AU52920" s="690"/>
    </row>
    <row r="52921" spans="46:47">
      <c r="AT52921" s="690"/>
      <c r="AU52921" s="690"/>
    </row>
    <row r="52922" spans="46:47">
      <c r="AT52922" s="690"/>
      <c r="AU52922" s="690"/>
    </row>
    <row r="52923" spans="46:47">
      <c r="AT52923" s="690"/>
      <c r="AU52923" s="690"/>
    </row>
    <row r="52924" spans="46:47">
      <c r="AT52924" s="690"/>
      <c r="AU52924" s="690"/>
    </row>
    <row r="52925" spans="46:47">
      <c r="AT52925" s="690"/>
      <c r="AU52925" s="690"/>
    </row>
    <row r="52926" spans="46:47">
      <c r="AT52926" s="690"/>
      <c r="AU52926" s="690"/>
    </row>
    <row r="52927" spans="46:47">
      <c r="AT52927" s="690"/>
      <c r="AU52927" s="690"/>
    </row>
    <row r="52928" spans="46:47">
      <c r="AT52928" s="690"/>
      <c r="AU52928" s="690"/>
    </row>
    <row r="52929" spans="46:47">
      <c r="AT52929" s="690"/>
      <c r="AU52929" s="690"/>
    </row>
    <row r="52930" spans="46:47">
      <c r="AT52930" s="690"/>
      <c r="AU52930" s="690"/>
    </row>
    <row r="52931" spans="46:47">
      <c r="AT52931" s="690"/>
      <c r="AU52931" s="690"/>
    </row>
    <row r="52932" spans="46:47">
      <c r="AT52932" s="690"/>
      <c r="AU52932" s="690"/>
    </row>
    <row r="52933" spans="46:47">
      <c r="AT52933" s="690"/>
      <c r="AU52933" s="690"/>
    </row>
    <row r="52934" spans="46:47">
      <c r="AT52934" s="690"/>
      <c r="AU52934" s="690"/>
    </row>
    <row r="52935" spans="46:47">
      <c r="AT52935" s="690"/>
      <c r="AU52935" s="690"/>
    </row>
    <row r="52936" spans="46:47">
      <c r="AT52936" s="690"/>
      <c r="AU52936" s="690"/>
    </row>
    <row r="52937" spans="46:47">
      <c r="AT52937" s="690"/>
      <c r="AU52937" s="690"/>
    </row>
    <row r="52938" spans="46:47">
      <c r="AT52938" s="690"/>
      <c r="AU52938" s="690"/>
    </row>
    <row r="52939" spans="46:47">
      <c r="AT52939" s="690"/>
      <c r="AU52939" s="690"/>
    </row>
    <row r="52940" spans="46:47">
      <c r="AT52940" s="690"/>
      <c r="AU52940" s="690"/>
    </row>
    <row r="52941" spans="46:47">
      <c r="AT52941" s="690"/>
      <c r="AU52941" s="690"/>
    </row>
    <row r="52942" spans="46:47">
      <c r="AT52942" s="690"/>
      <c r="AU52942" s="690"/>
    </row>
    <row r="52943" spans="46:47">
      <c r="AT52943" s="690"/>
      <c r="AU52943" s="690"/>
    </row>
    <row r="52944" spans="46:47">
      <c r="AT52944" s="690"/>
      <c r="AU52944" s="690"/>
    </row>
    <row r="52945" spans="46:47">
      <c r="AT52945" s="690"/>
      <c r="AU52945" s="690"/>
    </row>
    <row r="52946" spans="46:47">
      <c r="AT52946" s="690"/>
      <c r="AU52946" s="690"/>
    </row>
    <row r="52947" spans="46:47">
      <c r="AT52947" s="690"/>
      <c r="AU52947" s="690"/>
    </row>
    <row r="52948" spans="46:47">
      <c r="AT52948" s="690"/>
      <c r="AU52948" s="690"/>
    </row>
    <row r="52949" spans="46:47">
      <c r="AT52949" s="690"/>
      <c r="AU52949" s="690"/>
    </row>
    <row r="52950" spans="46:47">
      <c r="AT52950" s="690"/>
      <c r="AU52950" s="690"/>
    </row>
    <row r="52951" spans="46:47">
      <c r="AT52951" s="690"/>
      <c r="AU52951" s="690"/>
    </row>
    <row r="52952" spans="46:47">
      <c r="AT52952" s="690"/>
      <c r="AU52952" s="690"/>
    </row>
    <row r="52953" spans="46:47">
      <c r="AT52953" s="690"/>
      <c r="AU52953" s="690"/>
    </row>
    <row r="52954" spans="46:47">
      <c r="AT52954" s="690"/>
      <c r="AU52954" s="690"/>
    </row>
    <row r="52955" spans="46:47">
      <c r="AT52955" s="690"/>
      <c r="AU52955" s="690"/>
    </row>
    <row r="52956" spans="46:47">
      <c r="AT52956" s="690"/>
      <c r="AU52956" s="690"/>
    </row>
    <row r="52957" spans="46:47">
      <c r="AT52957" s="690"/>
      <c r="AU52957" s="690"/>
    </row>
    <row r="52958" spans="46:47">
      <c r="AT52958" s="690"/>
      <c r="AU52958" s="690"/>
    </row>
    <row r="52959" spans="46:47">
      <c r="AT52959" s="690"/>
      <c r="AU52959" s="690"/>
    </row>
    <row r="52960" spans="46:47">
      <c r="AT52960" s="690"/>
      <c r="AU52960" s="690"/>
    </row>
    <row r="52961" spans="46:47">
      <c r="AT52961" s="690"/>
      <c r="AU52961" s="690"/>
    </row>
    <row r="52962" spans="46:47">
      <c r="AT52962" s="690"/>
      <c r="AU52962" s="690"/>
    </row>
    <row r="52963" spans="46:47">
      <c r="AT52963" s="690"/>
      <c r="AU52963" s="690"/>
    </row>
    <row r="52964" spans="46:47">
      <c r="AT52964" s="690"/>
      <c r="AU52964" s="690"/>
    </row>
    <row r="52965" spans="46:47">
      <c r="AT52965" s="690"/>
      <c r="AU52965" s="690"/>
    </row>
    <row r="52966" spans="46:47">
      <c r="AT52966" s="690"/>
      <c r="AU52966" s="690"/>
    </row>
    <row r="52967" spans="46:47">
      <c r="AT52967" s="690"/>
      <c r="AU52967" s="690"/>
    </row>
    <row r="52968" spans="46:47">
      <c r="AT52968" s="690"/>
      <c r="AU52968" s="690"/>
    </row>
    <row r="52969" spans="46:47">
      <c r="AT52969" s="690"/>
      <c r="AU52969" s="690"/>
    </row>
    <row r="52970" spans="46:47">
      <c r="AT52970" s="690"/>
      <c r="AU52970" s="690"/>
    </row>
    <row r="52971" spans="46:47">
      <c r="AT52971" s="690"/>
      <c r="AU52971" s="690"/>
    </row>
    <row r="52972" spans="46:47">
      <c r="AT52972" s="690"/>
      <c r="AU52972" s="690"/>
    </row>
    <row r="52973" spans="46:47">
      <c r="AT52973" s="690"/>
      <c r="AU52973" s="690"/>
    </row>
    <row r="52974" spans="46:47">
      <c r="AT52974" s="690"/>
      <c r="AU52974" s="690"/>
    </row>
    <row r="52975" spans="46:47">
      <c r="AT52975" s="690"/>
      <c r="AU52975" s="690"/>
    </row>
    <row r="52976" spans="46:47">
      <c r="AT52976" s="690"/>
      <c r="AU52976" s="690"/>
    </row>
    <row r="52977" spans="46:47">
      <c r="AT52977" s="690"/>
      <c r="AU52977" s="690"/>
    </row>
    <row r="52978" spans="46:47">
      <c r="AT52978" s="690"/>
      <c r="AU52978" s="690"/>
    </row>
    <row r="52979" spans="46:47">
      <c r="AT52979" s="690"/>
      <c r="AU52979" s="690"/>
    </row>
    <row r="52980" spans="46:47">
      <c r="AT52980" s="690"/>
      <c r="AU52980" s="690"/>
    </row>
    <row r="52981" spans="46:47">
      <c r="AT52981" s="690"/>
      <c r="AU52981" s="690"/>
    </row>
    <row r="52982" spans="46:47">
      <c r="AT52982" s="690"/>
      <c r="AU52982" s="690"/>
    </row>
    <row r="52983" spans="46:47">
      <c r="AT52983" s="690"/>
      <c r="AU52983" s="690"/>
    </row>
    <row r="52984" spans="46:47">
      <c r="AT52984" s="690"/>
      <c r="AU52984" s="690"/>
    </row>
    <row r="52985" spans="46:47">
      <c r="AT52985" s="690"/>
      <c r="AU52985" s="690"/>
    </row>
    <row r="52986" spans="46:47">
      <c r="AT52986" s="690"/>
      <c r="AU52986" s="690"/>
    </row>
    <row r="52987" spans="46:47">
      <c r="AT52987" s="690"/>
      <c r="AU52987" s="690"/>
    </row>
    <row r="52988" spans="46:47">
      <c r="AT52988" s="690"/>
      <c r="AU52988" s="690"/>
    </row>
    <row r="52989" spans="46:47">
      <c r="AT52989" s="690"/>
      <c r="AU52989" s="690"/>
    </row>
    <row r="52990" spans="46:47">
      <c r="AT52990" s="690"/>
      <c r="AU52990" s="690"/>
    </row>
    <row r="52991" spans="46:47">
      <c r="AT52991" s="690"/>
      <c r="AU52991" s="690"/>
    </row>
    <row r="52992" spans="46:47">
      <c r="AT52992" s="690"/>
      <c r="AU52992" s="690"/>
    </row>
    <row r="52993" spans="46:47">
      <c r="AT52993" s="690"/>
      <c r="AU52993" s="690"/>
    </row>
    <row r="52994" spans="46:47">
      <c r="AT52994" s="690"/>
      <c r="AU52994" s="690"/>
    </row>
    <row r="52995" spans="46:47">
      <c r="AT52995" s="690"/>
      <c r="AU52995" s="690"/>
    </row>
    <row r="52996" spans="46:47">
      <c r="AT52996" s="690"/>
      <c r="AU52996" s="690"/>
    </row>
    <row r="52997" spans="46:47">
      <c r="AT52997" s="690"/>
      <c r="AU52997" s="690"/>
    </row>
    <row r="52998" spans="46:47">
      <c r="AT52998" s="690"/>
      <c r="AU52998" s="690"/>
    </row>
    <row r="52999" spans="46:47">
      <c r="AT52999" s="690"/>
      <c r="AU52999" s="690"/>
    </row>
    <row r="53000" spans="46:47">
      <c r="AT53000" s="690"/>
      <c r="AU53000" s="690"/>
    </row>
    <row r="53001" spans="46:47">
      <c r="AT53001" s="690"/>
      <c r="AU53001" s="690"/>
    </row>
    <row r="53002" spans="46:47">
      <c r="AT53002" s="690"/>
      <c r="AU53002" s="690"/>
    </row>
    <row r="53003" spans="46:47">
      <c r="AT53003" s="690"/>
      <c r="AU53003" s="690"/>
    </row>
    <row r="53004" spans="46:47">
      <c r="AT53004" s="690"/>
      <c r="AU53004" s="690"/>
    </row>
    <row r="53005" spans="46:47">
      <c r="AT53005" s="690"/>
      <c r="AU53005" s="690"/>
    </row>
    <row r="53006" spans="46:47">
      <c r="AT53006" s="690"/>
      <c r="AU53006" s="690"/>
    </row>
    <row r="53007" spans="46:47">
      <c r="AT53007" s="690"/>
      <c r="AU53007" s="690"/>
    </row>
    <row r="53008" spans="46:47">
      <c r="AT53008" s="690"/>
      <c r="AU53008" s="690"/>
    </row>
    <row r="53009" spans="46:47">
      <c r="AT53009" s="690"/>
      <c r="AU53009" s="690"/>
    </row>
    <row r="53010" spans="46:47">
      <c r="AT53010" s="690"/>
      <c r="AU53010" s="690"/>
    </row>
    <row r="53011" spans="46:47">
      <c r="AT53011" s="690"/>
      <c r="AU53011" s="690"/>
    </row>
    <row r="53012" spans="46:47">
      <c r="AT53012" s="690"/>
      <c r="AU53012" s="690"/>
    </row>
    <row r="53013" spans="46:47">
      <c r="AT53013" s="690"/>
      <c r="AU53013" s="690"/>
    </row>
    <row r="53014" spans="46:47">
      <c r="AT53014" s="690"/>
      <c r="AU53014" s="690"/>
    </row>
    <row r="53015" spans="46:47">
      <c r="AT53015" s="690"/>
      <c r="AU53015" s="690"/>
    </row>
    <row r="53016" spans="46:47">
      <c r="AT53016" s="690"/>
      <c r="AU53016" s="690"/>
    </row>
    <row r="53017" spans="46:47">
      <c r="AT53017" s="690"/>
      <c r="AU53017" s="690"/>
    </row>
    <row r="53018" spans="46:47">
      <c r="AT53018" s="690"/>
      <c r="AU53018" s="690"/>
    </row>
    <row r="53019" spans="46:47">
      <c r="AT53019" s="690"/>
      <c r="AU53019" s="690"/>
    </row>
    <row r="53020" spans="46:47">
      <c r="AT53020" s="690"/>
      <c r="AU53020" s="690"/>
    </row>
    <row r="53021" spans="46:47">
      <c r="AT53021" s="690"/>
      <c r="AU53021" s="690"/>
    </row>
    <row r="53022" spans="46:47">
      <c r="AT53022" s="690"/>
      <c r="AU53022" s="690"/>
    </row>
    <row r="53023" spans="46:47">
      <c r="AT53023" s="690"/>
      <c r="AU53023" s="690"/>
    </row>
    <row r="53024" spans="46:47">
      <c r="AT53024" s="690"/>
      <c r="AU53024" s="690"/>
    </row>
    <row r="53025" spans="46:47">
      <c r="AT53025" s="690"/>
      <c r="AU53025" s="690"/>
    </row>
    <row r="53026" spans="46:47">
      <c r="AT53026" s="690"/>
      <c r="AU53026" s="690"/>
    </row>
    <row r="53027" spans="46:47">
      <c r="AT53027" s="690"/>
      <c r="AU53027" s="690"/>
    </row>
    <row r="53028" spans="46:47">
      <c r="AT53028" s="690"/>
      <c r="AU53028" s="690"/>
    </row>
    <row r="53029" spans="46:47">
      <c r="AT53029" s="690"/>
      <c r="AU53029" s="690"/>
    </row>
    <row r="53030" spans="46:47">
      <c r="AT53030" s="690"/>
      <c r="AU53030" s="690"/>
    </row>
    <row r="53031" spans="46:47">
      <c r="AT53031" s="690"/>
      <c r="AU53031" s="690"/>
    </row>
    <row r="53032" spans="46:47">
      <c r="AT53032" s="690"/>
      <c r="AU53032" s="690"/>
    </row>
    <row r="53033" spans="46:47">
      <c r="AT53033" s="690"/>
      <c r="AU53033" s="690"/>
    </row>
    <row r="53034" spans="46:47">
      <c r="AT53034" s="690"/>
      <c r="AU53034" s="690"/>
    </row>
    <row r="53035" spans="46:47">
      <c r="AT53035" s="690"/>
      <c r="AU53035" s="690"/>
    </row>
    <row r="53036" spans="46:47">
      <c r="AT53036" s="690"/>
      <c r="AU53036" s="690"/>
    </row>
    <row r="53037" spans="46:47">
      <c r="AT53037" s="690"/>
      <c r="AU53037" s="690"/>
    </row>
    <row r="53038" spans="46:47">
      <c r="AT53038" s="690"/>
      <c r="AU53038" s="690"/>
    </row>
    <row r="53039" spans="46:47">
      <c r="AT53039" s="690"/>
      <c r="AU53039" s="690"/>
    </row>
    <row r="53040" spans="46:47">
      <c r="AT53040" s="690"/>
      <c r="AU53040" s="690"/>
    </row>
    <row r="53041" spans="46:47">
      <c r="AT53041" s="690"/>
      <c r="AU53041" s="690"/>
    </row>
    <row r="53042" spans="46:47">
      <c r="AT53042" s="690"/>
      <c r="AU53042" s="690"/>
    </row>
    <row r="53043" spans="46:47">
      <c r="AT53043" s="690"/>
      <c r="AU53043" s="690"/>
    </row>
    <row r="53044" spans="46:47">
      <c r="AT53044" s="690"/>
      <c r="AU53044" s="690"/>
    </row>
    <row r="53045" spans="46:47">
      <c r="AT53045" s="690"/>
      <c r="AU53045" s="690"/>
    </row>
    <row r="53046" spans="46:47">
      <c r="AT53046" s="690"/>
      <c r="AU53046" s="690"/>
    </row>
    <row r="53047" spans="46:47">
      <c r="AT53047" s="690"/>
      <c r="AU53047" s="690"/>
    </row>
    <row r="53048" spans="46:47">
      <c r="AT53048" s="690"/>
      <c r="AU53048" s="690"/>
    </row>
    <row r="53049" spans="46:47">
      <c r="AT53049" s="690"/>
      <c r="AU53049" s="690"/>
    </row>
    <row r="53050" spans="46:47">
      <c r="AT53050" s="690"/>
      <c r="AU53050" s="690"/>
    </row>
    <row r="53051" spans="46:47">
      <c r="AT53051" s="690"/>
      <c r="AU53051" s="690"/>
    </row>
    <row r="53052" spans="46:47">
      <c r="AT53052" s="690"/>
      <c r="AU53052" s="690"/>
    </row>
    <row r="53053" spans="46:47">
      <c r="AT53053" s="690"/>
      <c r="AU53053" s="690"/>
    </row>
    <row r="53054" spans="46:47">
      <c r="AT53054" s="690"/>
      <c r="AU53054" s="690"/>
    </row>
    <row r="53055" spans="46:47">
      <c r="AT53055" s="690"/>
      <c r="AU53055" s="690"/>
    </row>
    <row r="53056" spans="46:47">
      <c r="AT53056" s="690"/>
      <c r="AU53056" s="690"/>
    </row>
    <row r="53057" spans="46:47">
      <c r="AT53057" s="690"/>
      <c r="AU53057" s="690"/>
    </row>
    <row r="53058" spans="46:47">
      <c r="AT53058" s="690"/>
      <c r="AU53058" s="690"/>
    </row>
    <row r="53059" spans="46:47">
      <c r="AT53059" s="690"/>
      <c r="AU53059" s="690"/>
    </row>
    <row r="53060" spans="46:47">
      <c r="AT53060" s="690"/>
      <c r="AU53060" s="690"/>
    </row>
    <row r="53061" spans="46:47">
      <c r="AT53061" s="690"/>
      <c r="AU53061" s="690"/>
    </row>
    <row r="53062" spans="46:47">
      <c r="AT53062" s="690"/>
      <c r="AU53062" s="690"/>
    </row>
    <row r="53063" spans="46:47">
      <c r="AT53063" s="690"/>
      <c r="AU53063" s="690"/>
    </row>
    <row r="53064" spans="46:47">
      <c r="AT53064" s="690"/>
      <c r="AU53064" s="690"/>
    </row>
    <row r="53065" spans="46:47">
      <c r="AT53065" s="690"/>
      <c r="AU53065" s="690"/>
    </row>
    <row r="53066" spans="46:47">
      <c r="AT53066" s="690"/>
      <c r="AU53066" s="690"/>
    </row>
    <row r="53067" spans="46:47">
      <c r="AT53067" s="690"/>
      <c r="AU53067" s="690"/>
    </row>
    <row r="53068" spans="46:47">
      <c r="AT53068" s="690"/>
      <c r="AU53068" s="690"/>
    </row>
    <row r="53069" spans="46:47">
      <c r="AT53069" s="690"/>
      <c r="AU53069" s="690"/>
    </row>
    <row r="53070" spans="46:47">
      <c r="AT53070" s="690"/>
      <c r="AU53070" s="690"/>
    </row>
    <row r="53071" spans="46:47">
      <c r="AT53071" s="690"/>
      <c r="AU53071" s="690"/>
    </row>
    <row r="53072" spans="46:47">
      <c r="AT53072" s="690"/>
      <c r="AU53072" s="690"/>
    </row>
    <row r="53073" spans="46:47">
      <c r="AT53073" s="690"/>
      <c r="AU53073" s="690"/>
    </row>
    <row r="53074" spans="46:47">
      <c r="AT53074" s="690"/>
      <c r="AU53074" s="690"/>
    </row>
    <row r="53075" spans="46:47">
      <c r="AT53075" s="690"/>
      <c r="AU53075" s="690"/>
    </row>
    <row r="53076" spans="46:47">
      <c r="AT53076" s="690"/>
      <c r="AU53076" s="690"/>
    </row>
    <row r="53077" spans="46:47">
      <c r="AT53077" s="690"/>
      <c r="AU53077" s="690"/>
    </row>
    <row r="53078" spans="46:47">
      <c r="AT53078" s="690"/>
      <c r="AU53078" s="690"/>
    </row>
    <row r="53079" spans="46:47">
      <c r="AT53079" s="690"/>
      <c r="AU53079" s="690"/>
    </row>
    <row r="53080" spans="46:47">
      <c r="AT53080" s="690"/>
      <c r="AU53080" s="690"/>
    </row>
    <row r="53081" spans="46:47">
      <c r="AT53081" s="690"/>
      <c r="AU53081" s="690"/>
    </row>
    <row r="53082" spans="46:47">
      <c r="AT53082" s="690"/>
      <c r="AU53082" s="690"/>
    </row>
    <row r="53083" spans="46:47">
      <c r="AT53083" s="690"/>
      <c r="AU53083" s="690"/>
    </row>
    <row r="53084" spans="46:47">
      <c r="AT53084" s="690"/>
      <c r="AU53084" s="690"/>
    </row>
    <row r="53085" spans="46:47">
      <c r="AT53085" s="690"/>
      <c r="AU53085" s="690"/>
    </row>
    <row r="53086" spans="46:47">
      <c r="AT53086" s="690"/>
      <c r="AU53086" s="690"/>
    </row>
    <row r="53087" spans="46:47">
      <c r="AT53087" s="690"/>
      <c r="AU53087" s="690"/>
    </row>
    <row r="53088" spans="46:47">
      <c r="AT53088" s="690"/>
      <c r="AU53088" s="690"/>
    </row>
    <row r="53089" spans="46:47">
      <c r="AT53089" s="690"/>
      <c r="AU53089" s="690"/>
    </row>
    <row r="53090" spans="46:47">
      <c r="AT53090" s="690"/>
      <c r="AU53090" s="690"/>
    </row>
    <row r="53091" spans="46:47">
      <c r="AT53091" s="690"/>
      <c r="AU53091" s="690"/>
    </row>
    <row r="53092" spans="46:47">
      <c r="AT53092" s="690"/>
      <c r="AU53092" s="690"/>
    </row>
    <row r="53093" spans="46:47">
      <c r="AT53093" s="690"/>
      <c r="AU53093" s="690"/>
    </row>
    <row r="53094" spans="46:47">
      <c r="AT53094" s="690"/>
      <c r="AU53094" s="690"/>
    </row>
    <row r="53095" spans="46:47">
      <c r="AT53095" s="690"/>
      <c r="AU53095" s="690"/>
    </row>
    <row r="53096" spans="46:47">
      <c r="AT53096" s="690"/>
      <c r="AU53096" s="690"/>
    </row>
    <row r="53097" spans="46:47">
      <c r="AT53097" s="690"/>
      <c r="AU53097" s="690"/>
    </row>
    <row r="53098" spans="46:47">
      <c r="AT53098" s="690"/>
      <c r="AU53098" s="690"/>
    </row>
    <row r="53099" spans="46:47">
      <c r="AT53099" s="690"/>
      <c r="AU53099" s="690"/>
    </row>
    <row r="53100" spans="46:47">
      <c r="AT53100" s="690"/>
      <c r="AU53100" s="690"/>
    </row>
    <row r="53101" spans="46:47">
      <c r="AT53101" s="690"/>
      <c r="AU53101" s="690"/>
    </row>
    <row r="53102" spans="46:47">
      <c r="AT53102" s="690"/>
      <c r="AU53102" s="690"/>
    </row>
    <row r="53103" spans="46:47">
      <c r="AT53103" s="690"/>
      <c r="AU53103" s="690"/>
    </row>
    <row r="53104" spans="46:47">
      <c r="AT53104" s="690"/>
      <c r="AU53104" s="690"/>
    </row>
    <row r="53105" spans="46:47">
      <c r="AT53105" s="690"/>
      <c r="AU53105" s="690"/>
    </row>
    <row r="53106" spans="46:47">
      <c r="AT53106" s="690"/>
      <c r="AU53106" s="690"/>
    </row>
    <row r="53107" spans="46:47">
      <c r="AT53107" s="690"/>
      <c r="AU53107" s="690"/>
    </row>
    <row r="53108" spans="46:47">
      <c r="AT53108" s="690"/>
      <c r="AU53108" s="690"/>
    </row>
    <row r="53109" spans="46:47">
      <c r="AT53109" s="690"/>
      <c r="AU53109" s="690"/>
    </row>
    <row r="53110" spans="46:47">
      <c r="AT53110" s="690"/>
      <c r="AU53110" s="690"/>
    </row>
    <row r="53111" spans="46:47">
      <c r="AT53111" s="690"/>
      <c r="AU53111" s="690"/>
    </row>
    <row r="53112" spans="46:47">
      <c r="AT53112" s="690"/>
      <c r="AU53112" s="690"/>
    </row>
    <row r="53113" spans="46:47">
      <c r="AT53113" s="690"/>
      <c r="AU53113" s="690"/>
    </row>
    <row r="53114" spans="46:47">
      <c r="AT53114" s="690"/>
      <c r="AU53114" s="690"/>
    </row>
    <row r="53115" spans="46:47">
      <c r="AT53115" s="690"/>
      <c r="AU53115" s="690"/>
    </row>
    <row r="53116" spans="46:47">
      <c r="AT53116" s="690"/>
      <c r="AU53116" s="690"/>
    </row>
    <row r="53117" spans="46:47">
      <c r="AT53117" s="690"/>
      <c r="AU53117" s="690"/>
    </row>
    <row r="53118" spans="46:47">
      <c r="AT53118" s="690"/>
      <c r="AU53118" s="690"/>
    </row>
    <row r="53119" spans="46:47">
      <c r="AT53119" s="690"/>
      <c r="AU53119" s="690"/>
    </row>
    <row r="53120" spans="46:47">
      <c r="AT53120" s="690"/>
      <c r="AU53120" s="690"/>
    </row>
    <row r="53121" spans="46:47">
      <c r="AT53121" s="690"/>
      <c r="AU53121" s="690"/>
    </row>
    <row r="53122" spans="46:47">
      <c r="AT53122" s="690"/>
      <c r="AU53122" s="690"/>
    </row>
    <row r="53123" spans="46:47">
      <c r="AT53123" s="690"/>
      <c r="AU53123" s="690"/>
    </row>
    <row r="53124" spans="46:47">
      <c r="AT53124" s="690"/>
      <c r="AU53124" s="690"/>
    </row>
    <row r="53125" spans="46:47">
      <c r="AT53125" s="690"/>
      <c r="AU53125" s="690"/>
    </row>
    <row r="53126" spans="46:47">
      <c r="AT53126" s="690"/>
      <c r="AU53126" s="690"/>
    </row>
    <row r="53127" spans="46:47">
      <c r="AT53127" s="690"/>
      <c r="AU53127" s="690"/>
    </row>
    <row r="53128" spans="46:47">
      <c r="AT53128" s="690"/>
      <c r="AU53128" s="690"/>
    </row>
    <row r="53129" spans="46:47">
      <c r="AT53129" s="690"/>
      <c r="AU53129" s="690"/>
    </row>
    <row r="53130" spans="46:47">
      <c r="AT53130" s="690"/>
      <c r="AU53130" s="690"/>
    </row>
    <row r="53131" spans="46:47">
      <c r="AT53131" s="690"/>
      <c r="AU53131" s="690"/>
    </row>
    <row r="53132" spans="46:47">
      <c r="AT53132" s="690"/>
      <c r="AU53132" s="690"/>
    </row>
    <row r="53133" spans="46:47">
      <c r="AT53133" s="690"/>
      <c r="AU53133" s="690"/>
    </row>
    <row r="53134" spans="46:47">
      <c r="AT53134" s="690"/>
      <c r="AU53134" s="690"/>
    </row>
    <row r="53135" spans="46:47">
      <c r="AT53135" s="690"/>
      <c r="AU53135" s="690"/>
    </row>
    <row r="53136" spans="46:47">
      <c r="AT53136" s="690"/>
      <c r="AU53136" s="690"/>
    </row>
    <row r="53137" spans="46:47">
      <c r="AT53137" s="690"/>
      <c r="AU53137" s="690"/>
    </row>
    <row r="53138" spans="46:47">
      <c r="AT53138" s="690"/>
      <c r="AU53138" s="690"/>
    </row>
    <row r="53139" spans="46:47">
      <c r="AT53139" s="690"/>
      <c r="AU53139" s="690"/>
    </row>
    <row r="53140" spans="46:47">
      <c r="AT53140" s="690"/>
      <c r="AU53140" s="690"/>
    </row>
    <row r="53141" spans="46:47">
      <c r="AT53141" s="690"/>
      <c r="AU53141" s="690"/>
    </row>
    <row r="53142" spans="46:47">
      <c r="AT53142" s="690"/>
      <c r="AU53142" s="690"/>
    </row>
    <row r="53143" spans="46:47">
      <c r="AT53143" s="690"/>
      <c r="AU53143" s="690"/>
    </row>
    <row r="53144" spans="46:47">
      <c r="AT53144" s="690"/>
      <c r="AU53144" s="690"/>
    </row>
    <row r="53145" spans="46:47">
      <c r="AT53145" s="690"/>
      <c r="AU53145" s="690"/>
    </row>
    <row r="53146" spans="46:47">
      <c r="AT53146" s="690"/>
      <c r="AU53146" s="690"/>
    </row>
    <row r="53147" spans="46:47">
      <c r="AT53147" s="690"/>
      <c r="AU53147" s="690"/>
    </row>
    <row r="53148" spans="46:47">
      <c r="AT53148" s="690"/>
      <c r="AU53148" s="690"/>
    </row>
    <row r="53149" spans="46:47">
      <c r="AT53149" s="690"/>
      <c r="AU53149" s="690"/>
    </row>
    <row r="53150" spans="46:47">
      <c r="AT53150" s="690"/>
      <c r="AU53150" s="690"/>
    </row>
    <row r="53151" spans="46:47">
      <c r="AT53151" s="690"/>
      <c r="AU53151" s="690"/>
    </row>
    <row r="53152" spans="46:47">
      <c r="AT53152" s="690"/>
      <c r="AU53152" s="690"/>
    </row>
    <row r="53153" spans="46:47">
      <c r="AT53153" s="690"/>
      <c r="AU53153" s="690"/>
    </row>
    <row r="53154" spans="46:47">
      <c r="AT53154" s="690"/>
      <c r="AU53154" s="690"/>
    </row>
    <row r="53155" spans="46:47">
      <c r="AT53155" s="690"/>
      <c r="AU53155" s="690"/>
    </row>
    <row r="53156" spans="46:47">
      <c r="AT53156" s="690"/>
      <c r="AU53156" s="690"/>
    </row>
    <row r="53157" spans="46:47">
      <c r="AT53157" s="690"/>
      <c r="AU53157" s="690"/>
    </row>
    <row r="53158" spans="46:47">
      <c r="AT53158" s="690"/>
      <c r="AU53158" s="690"/>
    </row>
    <row r="53159" spans="46:47">
      <c r="AT53159" s="690"/>
      <c r="AU53159" s="690"/>
    </row>
    <row r="53160" spans="46:47">
      <c r="AT53160" s="690"/>
      <c r="AU53160" s="690"/>
    </row>
    <row r="53161" spans="46:47">
      <c r="AT53161" s="690"/>
      <c r="AU53161" s="690"/>
    </row>
    <row r="53162" spans="46:47">
      <c r="AT53162" s="690"/>
      <c r="AU53162" s="690"/>
    </row>
    <row r="53163" spans="46:47">
      <c r="AT53163" s="690"/>
      <c r="AU53163" s="690"/>
    </row>
    <row r="53164" spans="46:47">
      <c r="AT53164" s="690"/>
      <c r="AU53164" s="690"/>
    </row>
    <row r="53165" spans="46:47">
      <c r="AT53165" s="690"/>
      <c r="AU53165" s="690"/>
    </row>
    <row r="53166" spans="46:47">
      <c r="AT53166" s="690"/>
      <c r="AU53166" s="690"/>
    </row>
    <row r="53167" spans="46:47">
      <c r="AT53167" s="690"/>
      <c r="AU53167" s="690"/>
    </row>
    <row r="53168" spans="46:47">
      <c r="AT53168" s="690"/>
      <c r="AU53168" s="690"/>
    </row>
    <row r="53169" spans="46:47">
      <c r="AT53169" s="690"/>
      <c r="AU53169" s="690"/>
    </row>
    <row r="53170" spans="46:47">
      <c r="AT53170" s="690"/>
      <c r="AU53170" s="690"/>
    </row>
    <row r="53171" spans="46:47">
      <c r="AT53171" s="690"/>
      <c r="AU53171" s="690"/>
    </row>
    <row r="53172" spans="46:47">
      <c r="AT53172" s="690"/>
      <c r="AU53172" s="690"/>
    </row>
    <row r="53173" spans="46:47">
      <c r="AT53173" s="690"/>
      <c r="AU53173" s="690"/>
    </row>
    <row r="53174" spans="46:47">
      <c r="AT53174" s="690"/>
      <c r="AU53174" s="690"/>
    </row>
    <row r="53175" spans="46:47">
      <c r="AT53175" s="690"/>
      <c r="AU53175" s="690"/>
    </row>
    <row r="53176" spans="46:47">
      <c r="AT53176" s="690"/>
      <c r="AU53176" s="690"/>
    </row>
    <row r="53177" spans="46:47">
      <c r="AT53177" s="690"/>
      <c r="AU53177" s="690"/>
    </row>
    <row r="53178" spans="46:47">
      <c r="AT53178" s="690"/>
      <c r="AU53178" s="690"/>
    </row>
    <row r="53179" spans="46:47">
      <c r="AT53179" s="690"/>
      <c r="AU53179" s="690"/>
    </row>
    <row r="53180" spans="46:47">
      <c r="AT53180" s="690"/>
      <c r="AU53180" s="690"/>
    </row>
    <row r="53181" spans="46:47">
      <c r="AT53181" s="690"/>
      <c r="AU53181" s="690"/>
    </row>
    <row r="53182" spans="46:47">
      <c r="AT53182" s="690"/>
      <c r="AU53182" s="690"/>
    </row>
    <row r="53183" spans="46:47">
      <c r="AT53183" s="690"/>
      <c r="AU53183" s="690"/>
    </row>
    <row r="53184" spans="46:47">
      <c r="AT53184" s="690"/>
      <c r="AU53184" s="690"/>
    </row>
    <row r="53185" spans="46:47">
      <c r="AT53185" s="690"/>
      <c r="AU53185" s="690"/>
    </row>
    <row r="53186" spans="46:47">
      <c r="AT53186" s="690"/>
      <c r="AU53186" s="690"/>
    </row>
    <row r="53187" spans="46:47">
      <c r="AT53187" s="690"/>
      <c r="AU53187" s="690"/>
    </row>
    <row r="53188" spans="46:47">
      <c r="AT53188" s="690"/>
      <c r="AU53188" s="690"/>
    </row>
    <row r="53189" spans="46:47">
      <c r="AT53189" s="690"/>
      <c r="AU53189" s="690"/>
    </row>
    <row r="53190" spans="46:47">
      <c r="AT53190" s="690"/>
      <c r="AU53190" s="690"/>
    </row>
    <row r="53191" spans="46:47">
      <c r="AT53191" s="690"/>
      <c r="AU53191" s="690"/>
    </row>
    <row r="53192" spans="46:47">
      <c r="AT53192" s="690"/>
      <c r="AU53192" s="690"/>
    </row>
    <row r="53193" spans="46:47">
      <c r="AT53193" s="690"/>
      <c r="AU53193" s="690"/>
    </row>
    <row r="53194" spans="46:47">
      <c r="AT53194" s="690"/>
      <c r="AU53194" s="690"/>
    </row>
    <row r="53195" spans="46:47">
      <c r="AT53195" s="690"/>
      <c r="AU53195" s="690"/>
    </row>
    <row r="53196" spans="46:47">
      <c r="AT53196" s="690"/>
      <c r="AU53196" s="690"/>
    </row>
    <row r="53197" spans="46:47">
      <c r="AT53197" s="690"/>
      <c r="AU53197" s="690"/>
    </row>
    <row r="53198" spans="46:47">
      <c r="AT53198" s="690"/>
      <c r="AU53198" s="690"/>
    </row>
    <row r="53199" spans="46:47">
      <c r="AT53199" s="690"/>
      <c r="AU53199" s="690"/>
    </row>
    <row r="53200" spans="46:47">
      <c r="AT53200" s="690"/>
      <c r="AU53200" s="690"/>
    </row>
    <row r="53201" spans="46:47">
      <c r="AT53201" s="690"/>
      <c r="AU53201" s="690"/>
    </row>
    <row r="53202" spans="46:47">
      <c r="AT53202" s="690"/>
      <c r="AU53202" s="690"/>
    </row>
    <row r="53203" spans="46:47">
      <c r="AT53203" s="690"/>
      <c r="AU53203" s="690"/>
    </row>
    <row r="53204" spans="46:47">
      <c r="AT53204" s="690"/>
      <c r="AU53204" s="690"/>
    </row>
    <row r="53205" spans="46:47">
      <c r="AT53205" s="690"/>
      <c r="AU53205" s="690"/>
    </row>
    <row r="53206" spans="46:47">
      <c r="AT53206" s="690"/>
      <c r="AU53206" s="690"/>
    </row>
    <row r="53207" spans="46:47">
      <c r="AT53207" s="690"/>
      <c r="AU53207" s="690"/>
    </row>
    <row r="53208" spans="46:47">
      <c r="AT53208" s="690"/>
      <c r="AU53208" s="690"/>
    </row>
    <row r="53209" spans="46:47">
      <c r="AT53209" s="690"/>
      <c r="AU53209" s="690"/>
    </row>
    <row r="53210" spans="46:47">
      <c r="AT53210" s="690"/>
      <c r="AU53210" s="690"/>
    </row>
    <row r="53211" spans="46:47">
      <c r="AT53211" s="690"/>
      <c r="AU53211" s="690"/>
    </row>
    <row r="53212" spans="46:47">
      <c r="AT53212" s="690"/>
      <c r="AU53212" s="690"/>
    </row>
    <row r="53213" spans="46:47">
      <c r="AT53213" s="690"/>
      <c r="AU53213" s="690"/>
    </row>
    <row r="53214" spans="46:47">
      <c r="AT53214" s="690"/>
      <c r="AU53214" s="690"/>
    </row>
    <row r="53215" spans="46:47">
      <c r="AT53215" s="690"/>
      <c r="AU53215" s="690"/>
    </row>
    <row r="53216" spans="46:47">
      <c r="AT53216" s="690"/>
      <c r="AU53216" s="690"/>
    </row>
    <row r="53217" spans="46:47">
      <c r="AT53217" s="690"/>
      <c r="AU53217" s="690"/>
    </row>
    <row r="53218" spans="46:47">
      <c r="AT53218" s="690"/>
      <c r="AU53218" s="690"/>
    </row>
    <row r="53219" spans="46:47">
      <c r="AT53219" s="690"/>
      <c r="AU53219" s="690"/>
    </row>
    <row r="53220" spans="46:47">
      <c r="AT53220" s="690"/>
      <c r="AU53220" s="690"/>
    </row>
    <row r="53221" spans="46:47">
      <c r="AT53221" s="690"/>
      <c r="AU53221" s="690"/>
    </row>
    <row r="53222" spans="46:47">
      <c r="AT53222" s="690"/>
      <c r="AU53222" s="690"/>
    </row>
    <row r="53223" spans="46:47">
      <c r="AT53223" s="690"/>
      <c r="AU53223" s="690"/>
    </row>
    <row r="53224" spans="46:47">
      <c r="AT53224" s="690"/>
      <c r="AU53224" s="690"/>
    </row>
    <row r="53225" spans="46:47">
      <c r="AT53225" s="690"/>
      <c r="AU53225" s="690"/>
    </row>
    <row r="53226" spans="46:47">
      <c r="AT53226" s="690"/>
      <c r="AU53226" s="690"/>
    </row>
    <row r="53227" spans="46:47">
      <c r="AT53227" s="690"/>
      <c r="AU53227" s="690"/>
    </row>
    <row r="53228" spans="46:47">
      <c r="AT53228" s="690"/>
      <c r="AU53228" s="690"/>
    </row>
    <row r="53229" spans="46:47">
      <c r="AT53229" s="690"/>
      <c r="AU53229" s="690"/>
    </row>
    <row r="53230" spans="46:47">
      <c r="AT53230" s="690"/>
      <c r="AU53230" s="690"/>
    </row>
    <row r="53231" spans="46:47">
      <c r="AT53231" s="690"/>
      <c r="AU53231" s="690"/>
    </row>
    <row r="53232" spans="46:47">
      <c r="AT53232" s="690"/>
      <c r="AU53232" s="690"/>
    </row>
    <row r="53233" spans="46:47">
      <c r="AT53233" s="690"/>
      <c r="AU53233" s="690"/>
    </row>
    <row r="53234" spans="46:47">
      <c r="AT53234" s="690"/>
      <c r="AU53234" s="690"/>
    </row>
    <row r="53235" spans="46:47">
      <c r="AT53235" s="690"/>
      <c r="AU53235" s="690"/>
    </row>
    <row r="53236" spans="46:47">
      <c r="AT53236" s="690"/>
      <c r="AU53236" s="690"/>
    </row>
    <row r="53237" spans="46:47">
      <c r="AT53237" s="690"/>
      <c r="AU53237" s="690"/>
    </row>
    <row r="53238" spans="46:47">
      <c r="AT53238" s="690"/>
      <c r="AU53238" s="690"/>
    </row>
    <row r="53239" spans="46:47">
      <c r="AT53239" s="690"/>
      <c r="AU53239" s="690"/>
    </row>
    <row r="53240" spans="46:47">
      <c r="AT53240" s="690"/>
      <c r="AU53240" s="690"/>
    </row>
    <row r="53241" spans="46:47">
      <c r="AT53241" s="690"/>
      <c r="AU53241" s="690"/>
    </row>
    <row r="53242" spans="46:47">
      <c r="AT53242" s="690"/>
      <c r="AU53242" s="690"/>
    </row>
    <row r="53243" spans="46:47">
      <c r="AT53243" s="690"/>
      <c r="AU53243" s="690"/>
    </row>
    <row r="53244" spans="46:47">
      <c r="AT53244" s="690"/>
      <c r="AU53244" s="690"/>
    </row>
    <row r="53245" spans="46:47">
      <c r="AT53245" s="690"/>
      <c r="AU53245" s="690"/>
    </row>
    <row r="53246" spans="46:47">
      <c r="AT53246" s="690"/>
      <c r="AU53246" s="690"/>
    </row>
    <row r="53247" spans="46:47">
      <c r="AT53247" s="690"/>
      <c r="AU53247" s="690"/>
    </row>
    <row r="53248" spans="46:47">
      <c r="AT53248" s="690"/>
      <c r="AU53248" s="690"/>
    </row>
    <row r="53249" spans="46:47">
      <c r="AT53249" s="690"/>
      <c r="AU53249" s="690"/>
    </row>
    <row r="53250" spans="46:47">
      <c r="AT53250" s="690"/>
      <c r="AU53250" s="690"/>
    </row>
    <row r="53251" spans="46:47">
      <c r="AT53251" s="690"/>
      <c r="AU53251" s="690"/>
    </row>
    <row r="53252" spans="46:47">
      <c r="AT53252" s="690"/>
      <c r="AU53252" s="690"/>
    </row>
    <row r="53253" spans="46:47">
      <c r="AT53253" s="690"/>
      <c r="AU53253" s="690"/>
    </row>
    <row r="53254" spans="46:47">
      <c r="AT53254" s="690"/>
      <c r="AU53254" s="690"/>
    </row>
    <row r="53255" spans="46:47">
      <c r="AT53255" s="690"/>
      <c r="AU53255" s="690"/>
    </row>
    <row r="53256" spans="46:47">
      <c r="AT53256" s="690"/>
      <c r="AU53256" s="690"/>
    </row>
    <row r="53257" spans="46:47">
      <c r="AT53257" s="690"/>
      <c r="AU53257" s="690"/>
    </row>
    <row r="53258" spans="46:47">
      <c r="AT53258" s="690"/>
      <c r="AU53258" s="690"/>
    </row>
    <row r="53259" spans="46:47">
      <c r="AT53259" s="690"/>
      <c r="AU53259" s="690"/>
    </row>
    <row r="53260" spans="46:47">
      <c r="AT53260" s="690"/>
      <c r="AU53260" s="690"/>
    </row>
    <row r="53261" spans="46:47">
      <c r="AT53261" s="690"/>
      <c r="AU53261" s="690"/>
    </row>
    <row r="53262" spans="46:47">
      <c r="AT53262" s="690"/>
      <c r="AU53262" s="690"/>
    </row>
    <row r="53263" spans="46:47">
      <c r="AT53263" s="690"/>
      <c r="AU53263" s="690"/>
    </row>
    <row r="53264" spans="46:47">
      <c r="AT53264" s="690"/>
      <c r="AU53264" s="690"/>
    </row>
    <row r="53265" spans="46:47">
      <c r="AT53265" s="690"/>
      <c r="AU53265" s="690"/>
    </row>
    <row r="53266" spans="46:47">
      <c r="AT53266" s="690"/>
      <c r="AU53266" s="690"/>
    </row>
    <row r="53267" spans="46:47">
      <c r="AT53267" s="690"/>
      <c r="AU53267" s="690"/>
    </row>
    <row r="53268" spans="46:47">
      <c r="AT53268" s="690"/>
      <c r="AU53268" s="690"/>
    </row>
    <row r="53269" spans="46:47">
      <c r="AT53269" s="690"/>
      <c r="AU53269" s="690"/>
    </row>
    <row r="53270" spans="46:47">
      <c r="AT53270" s="690"/>
      <c r="AU53270" s="690"/>
    </row>
    <row r="53271" spans="46:47">
      <c r="AT53271" s="690"/>
      <c r="AU53271" s="690"/>
    </row>
    <row r="53272" spans="46:47">
      <c r="AT53272" s="690"/>
      <c r="AU53272" s="690"/>
    </row>
    <row r="53273" spans="46:47">
      <c r="AT53273" s="690"/>
      <c r="AU53273" s="690"/>
    </row>
    <row r="53274" spans="46:47">
      <c r="AT53274" s="690"/>
      <c r="AU53274" s="690"/>
    </row>
    <row r="53275" spans="46:47">
      <c r="AT53275" s="690"/>
      <c r="AU53275" s="690"/>
    </row>
    <row r="53276" spans="46:47">
      <c r="AT53276" s="690"/>
      <c r="AU53276" s="690"/>
    </row>
    <row r="53277" spans="46:47">
      <c r="AT53277" s="690"/>
      <c r="AU53277" s="690"/>
    </row>
    <row r="53278" spans="46:47">
      <c r="AT53278" s="690"/>
      <c r="AU53278" s="690"/>
    </row>
    <row r="53279" spans="46:47">
      <c r="AT53279" s="690"/>
      <c r="AU53279" s="690"/>
    </row>
    <row r="53280" spans="46:47">
      <c r="AT53280" s="690"/>
      <c r="AU53280" s="690"/>
    </row>
    <row r="53281" spans="46:47">
      <c r="AT53281" s="690"/>
      <c r="AU53281" s="690"/>
    </row>
    <row r="53282" spans="46:47">
      <c r="AT53282" s="690"/>
      <c r="AU53282" s="690"/>
    </row>
    <row r="53283" spans="46:47">
      <c r="AT53283" s="690"/>
      <c r="AU53283" s="690"/>
    </row>
    <row r="53284" spans="46:47">
      <c r="AT53284" s="690"/>
      <c r="AU53284" s="690"/>
    </row>
    <row r="53285" spans="46:47">
      <c r="AT53285" s="690"/>
      <c r="AU53285" s="690"/>
    </row>
    <row r="53286" spans="46:47">
      <c r="AT53286" s="690"/>
      <c r="AU53286" s="690"/>
    </row>
    <row r="53287" spans="46:47">
      <c r="AT53287" s="690"/>
      <c r="AU53287" s="690"/>
    </row>
    <row r="53288" spans="46:47">
      <c r="AT53288" s="690"/>
      <c r="AU53288" s="690"/>
    </row>
    <row r="53289" spans="46:47">
      <c r="AT53289" s="690"/>
      <c r="AU53289" s="690"/>
    </row>
    <row r="53290" spans="46:47">
      <c r="AT53290" s="690"/>
      <c r="AU53290" s="690"/>
    </row>
    <row r="53291" spans="46:47">
      <c r="AT53291" s="690"/>
      <c r="AU53291" s="690"/>
    </row>
    <row r="53292" spans="46:47">
      <c r="AT53292" s="690"/>
      <c r="AU53292" s="690"/>
    </row>
    <row r="53293" spans="46:47">
      <c r="AT53293" s="690"/>
      <c r="AU53293" s="690"/>
    </row>
    <row r="53294" spans="46:47">
      <c r="AT53294" s="690"/>
      <c r="AU53294" s="690"/>
    </row>
    <row r="53295" spans="46:47">
      <c r="AT53295" s="690"/>
      <c r="AU53295" s="690"/>
    </row>
    <row r="53296" spans="46:47">
      <c r="AT53296" s="690"/>
      <c r="AU53296" s="690"/>
    </row>
    <row r="53297" spans="46:47">
      <c r="AT53297" s="690"/>
      <c r="AU53297" s="690"/>
    </row>
    <row r="53298" spans="46:47">
      <c r="AT53298" s="690"/>
      <c r="AU53298" s="690"/>
    </row>
    <row r="53299" spans="46:47">
      <c r="AT53299" s="690"/>
      <c r="AU53299" s="690"/>
    </row>
    <row r="53300" spans="46:47">
      <c r="AT53300" s="690"/>
      <c r="AU53300" s="690"/>
    </row>
    <row r="53301" spans="46:47">
      <c r="AT53301" s="690"/>
      <c r="AU53301" s="690"/>
    </row>
    <row r="53302" spans="46:47">
      <c r="AT53302" s="690"/>
      <c r="AU53302" s="690"/>
    </row>
    <row r="53303" spans="46:47">
      <c r="AT53303" s="690"/>
      <c r="AU53303" s="690"/>
    </row>
    <row r="53304" spans="46:47">
      <c r="AT53304" s="690"/>
      <c r="AU53304" s="690"/>
    </row>
    <row r="53305" spans="46:47">
      <c r="AT53305" s="690"/>
      <c r="AU53305" s="690"/>
    </row>
    <row r="53306" spans="46:47">
      <c r="AT53306" s="690"/>
      <c r="AU53306" s="690"/>
    </row>
    <row r="53307" spans="46:47">
      <c r="AT53307" s="690"/>
      <c r="AU53307" s="690"/>
    </row>
    <row r="53308" spans="46:47">
      <c r="AT53308" s="690"/>
      <c r="AU53308" s="690"/>
    </row>
    <row r="53309" spans="46:47">
      <c r="AT53309" s="690"/>
      <c r="AU53309" s="690"/>
    </row>
    <row r="53310" spans="46:47">
      <c r="AT53310" s="690"/>
      <c r="AU53310" s="690"/>
    </row>
    <row r="53311" spans="46:47">
      <c r="AT53311" s="690"/>
      <c r="AU53311" s="690"/>
    </row>
    <row r="53312" spans="46:47">
      <c r="AT53312" s="690"/>
      <c r="AU53312" s="690"/>
    </row>
    <row r="53313" spans="46:47">
      <c r="AT53313" s="690"/>
      <c r="AU53313" s="690"/>
    </row>
    <row r="53314" spans="46:47">
      <c r="AT53314" s="690"/>
      <c r="AU53314" s="690"/>
    </row>
    <row r="53315" spans="46:47">
      <c r="AT53315" s="690"/>
      <c r="AU53315" s="690"/>
    </row>
    <row r="53316" spans="46:47">
      <c r="AT53316" s="690"/>
      <c r="AU53316" s="690"/>
    </row>
    <row r="53317" spans="46:47">
      <c r="AT53317" s="690"/>
      <c r="AU53317" s="690"/>
    </row>
    <row r="53318" spans="46:47">
      <c r="AT53318" s="690"/>
      <c r="AU53318" s="690"/>
    </row>
    <row r="53319" spans="46:47">
      <c r="AT53319" s="690"/>
      <c r="AU53319" s="690"/>
    </row>
    <row r="53320" spans="46:47">
      <c r="AT53320" s="690"/>
      <c r="AU53320" s="690"/>
    </row>
    <row r="53321" spans="46:47">
      <c r="AT53321" s="690"/>
      <c r="AU53321" s="690"/>
    </row>
    <row r="53322" spans="46:47">
      <c r="AT53322" s="690"/>
      <c r="AU53322" s="690"/>
    </row>
    <row r="53323" spans="46:47">
      <c r="AT53323" s="690"/>
      <c r="AU53323" s="690"/>
    </row>
    <row r="53324" spans="46:47">
      <c r="AT53324" s="690"/>
      <c r="AU53324" s="690"/>
    </row>
    <row r="53325" spans="46:47">
      <c r="AT53325" s="690"/>
      <c r="AU53325" s="690"/>
    </row>
    <row r="53326" spans="46:47">
      <c r="AT53326" s="690"/>
      <c r="AU53326" s="690"/>
    </row>
    <row r="53327" spans="46:47">
      <c r="AT53327" s="690"/>
      <c r="AU53327" s="690"/>
    </row>
    <row r="53328" spans="46:47">
      <c r="AT53328" s="690"/>
      <c r="AU53328" s="690"/>
    </row>
    <row r="53329" spans="46:47">
      <c r="AT53329" s="690"/>
      <c r="AU53329" s="690"/>
    </row>
    <row r="53330" spans="46:47">
      <c r="AT53330" s="690"/>
      <c r="AU53330" s="690"/>
    </row>
    <row r="53331" spans="46:47">
      <c r="AT53331" s="690"/>
      <c r="AU53331" s="690"/>
    </row>
    <row r="53332" spans="46:47">
      <c r="AT53332" s="690"/>
      <c r="AU53332" s="690"/>
    </row>
    <row r="53333" spans="46:47">
      <c r="AT53333" s="690"/>
      <c r="AU53333" s="690"/>
    </row>
    <row r="53334" spans="46:47">
      <c r="AT53334" s="690"/>
      <c r="AU53334" s="690"/>
    </row>
    <row r="53335" spans="46:47">
      <c r="AT53335" s="690"/>
      <c r="AU53335" s="690"/>
    </row>
    <row r="53336" spans="46:47">
      <c r="AT53336" s="690"/>
      <c r="AU53336" s="690"/>
    </row>
    <row r="53337" spans="46:47">
      <c r="AT53337" s="690"/>
      <c r="AU53337" s="690"/>
    </row>
    <row r="53338" spans="46:47">
      <c r="AT53338" s="690"/>
      <c r="AU53338" s="690"/>
    </row>
    <row r="53339" spans="46:47">
      <c r="AT53339" s="690"/>
      <c r="AU53339" s="690"/>
    </row>
    <row r="53340" spans="46:47">
      <c r="AT53340" s="690"/>
      <c r="AU53340" s="690"/>
    </row>
    <row r="53341" spans="46:47">
      <c r="AT53341" s="690"/>
      <c r="AU53341" s="690"/>
    </row>
    <row r="53342" spans="46:47">
      <c r="AT53342" s="690"/>
      <c r="AU53342" s="690"/>
    </row>
    <row r="53343" spans="46:47">
      <c r="AT53343" s="690"/>
      <c r="AU53343" s="690"/>
    </row>
    <row r="53344" spans="46:47">
      <c r="AT53344" s="690"/>
      <c r="AU53344" s="690"/>
    </row>
    <row r="53345" spans="46:47">
      <c r="AT53345" s="690"/>
      <c r="AU53345" s="690"/>
    </row>
    <row r="53346" spans="46:47">
      <c r="AT53346" s="690"/>
      <c r="AU53346" s="690"/>
    </row>
    <row r="53347" spans="46:47">
      <c r="AT53347" s="690"/>
      <c r="AU53347" s="690"/>
    </row>
    <row r="53348" spans="46:47">
      <c r="AT53348" s="690"/>
      <c r="AU53348" s="690"/>
    </row>
    <row r="53349" spans="46:47">
      <c r="AT53349" s="690"/>
      <c r="AU53349" s="690"/>
    </row>
    <row r="53350" spans="46:47">
      <c r="AT53350" s="690"/>
      <c r="AU53350" s="690"/>
    </row>
    <row r="53351" spans="46:47">
      <c r="AT53351" s="690"/>
      <c r="AU53351" s="690"/>
    </row>
    <row r="53352" spans="46:47">
      <c r="AT53352" s="690"/>
      <c r="AU53352" s="690"/>
    </row>
    <row r="53353" spans="46:47">
      <c r="AT53353" s="690"/>
      <c r="AU53353" s="690"/>
    </row>
    <row r="53354" spans="46:47">
      <c r="AT53354" s="690"/>
      <c r="AU53354" s="690"/>
    </row>
    <row r="53355" spans="46:47">
      <c r="AT53355" s="690"/>
      <c r="AU53355" s="690"/>
    </row>
    <row r="53356" spans="46:47">
      <c r="AT53356" s="690"/>
      <c r="AU53356" s="690"/>
    </row>
    <row r="53357" spans="46:47">
      <c r="AT53357" s="690"/>
      <c r="AU53357" s="690"/>
    </row>
    <row r="53358" spans="46:47">
      <c r="AT53358" s="690"/>
      <c r="AU53358" s="690"/>
    </row>
    <row r="53359" spans="46:47">
      <c r="AT53359" s="690"/>
      <c r="AU53359" s="690"/>
    </row>
    <row r="53360" spans="46:47">
      <c r="AT53360" s="690"/>
      <c r="AU53360" s="690"/>
    </row>
    <row r="53361" spans="46:47">
      <c r="AT53361" s="690"/>
      <c r="AU53361" s="690"/>
    </row>
    <row r="53362" spans="46:47">
      <c r="AT53362" s="690"/>
      <c r="AU53362" s="690"/>
    </row>
    <row r="53363" spans="46:47">
      <c r="AT53363" s="690"/>
      <c r="AU53363" s="690"/>
    </row>
    <row r="53364" spans="46:47">
      <c r="AT53364" s="690"/>
      <c r="AU53364" s="690"/>
    </row>
    <row r="53365" spans="46:47">
      <c r="AT53365" s="690"/>
      <c r="AU53365" s="690"/>
    </row>
    <row r="53366" spans="46:47">
      <c r="AT53366" s="690"/>
      <c r="AU53366" s="690"/>
    </row>
    <row r="53367" spans="46:47">
      <c r="AT53367" s="690"/>
      <c r="AU53367" s="690"/>
    </row>
    <row r="53368" spans="46:47">
      <c r="AT53368" s="690"/>
      <c r="AU53368" s="690"/>
    </row>
    <row r="53369" spans="46:47">
      <c r="AT53369" s="690"/>
      <c r="AU53369" s="690"/>
    </row>
    <row r="53370" spans="46:47">
      <c r="AT53370" s="690"/>
      <c r="AU53370" s="690"/>
    </row>
    <row r="53371" spans="46:47">
      <c r="AT53371" s="690"/>
      <c r="AU53371" s="690"/>
    </row>
    <row r="53372" spans="46:47">
      <c r="AT53372" s="690"/>
      <c r="AU53372" s="690"/>
    </row>
    <row r="53373" spans="46:47">
      <c r="AT53373" s="690"/>
      <c r="AU53373" s="690"/>
    </row>
    <row r="53374" spans="46:47">
      <c r="AT53374" s="690"/>
      <c r="AU53374" s="690"/>
    </row>
    <row r="53375" spans="46:47">
      <c r="AT53375" s="690"/>
      <c r="AU53375" s="690"/>
    </row>
    <row r="53376" spans="46:47">
      <c r="AT53376" s="690"/>
      <c r="AU53376" s="690"/>
    </row>
    <row r="53377" spans="46:47">
      <c r="AT53377" s="690"/>
      <c r="AU53377" s="690"/>
    </row>
    <row r="53378" spans="46:47">
      <c r="AT53378" s="690"/>
      <c r="AU53378" s="690"/>
    </row>
    <row r="53379" spans="46:47">
      <c r="AT53379" s="690"/>
      <c r="AU53379" s="690"/>
    </row>
    <row r="53380" spans="46:47">
      <c r="AT53380" s="690"/>
      <c r="AU53380" s="690"/>
    </row>
    <row r="53381" spans="46:47">
      <c r="AT53381" s="690"/>
      <c r="AU53381" s="690"/>
    </row>
    <row r="53382" spans="46:47">
      <c r="AT53382" s="690"/>
      <c r="AU53382" s="690"/>
    </row>
    <row r="53383" spans="46:47">
      <c r="AT53383" s="690"/>
      <c r="AU53383" s="690"/>
    </row>
    <row r="53384" spans="46:47">
      <c r="AT53384" s="690"/>
      <c r="AU53384" s="690"/>
    </row>
    <row r="53385" spans="46:47">
      <c r="AT53385" s="690"/>
      <c r="AU53385" s="690"/>
    </row>
    <row r="53386" spans="46:47">
      <c r="AT53386" s="690"/>
      <c r="AU53386" s="690"/>
    </row>
    <row r="53387" spans="46:47">
      <c r="AT53387" s="690"/>
      <c r="AU53387" s="690"/>
    </row>
    <row r="53388" spans="46:47">
      <c r="AT53388" s="690"/>
      <c r="AU53388" s="690"/>
    </row>
    <row r="53389" spans="46:47">
      <c r="AT53389" s="690"/>
      <c r="AU53389" s="690"/>
    </row>
    <row r="53390" spans="46:47">
      <c r="AT53390" s="690"/>
      <c r="AU53390" s="690"/>
    </row>
    <row r="53391" spans="46:47">
      <c r="AT53391" s="690"/>
      <c r="AU53391" s="690"/>
    </row>
    <row r="53392" spans="46:47">
      <c r="AT53392" s="690"/>
      <c r="AU53392" s="690"/>
    </row>
    <row r="53393" spans="46:47">
      <c r="AT53393" s="690"/>
      <c r="AU53393" s="690"/>
    </row>
    <row r="53394" spans="46:47">
      <c r="AT53394" s="690"/>
      <c r="AU53394" s="690"/>
    </row>
    <row r="53395" spans="46:47">
      <c r="AT53395" s="690"/>
      <c r="AU53395" s="690"/>
    </row>
    <row r="53396" spans="46:47">
      <c r="AT53396" s="690"/>
      <c r="AU53396" s="690"/>
    </row>
    <row r="53397" spans="46:47">
      <c r="AT53397" s="690"/>
      <c r="AU53397" s="690"/>
    </row>
    <row r="53398" spans="46:47">
      <c r="AT53398" s="690"/>
      <c r="AU53398" s="690"/>
    </row>
    <row r="53399" spans="46:47">
      <c r="AT53399" s="690"/>
      <c r="AU53399" s="690"/>
    </row>
    <row r="53400" spans="46:47">
      <c r="AT53400" s="690"/>
      <c r="AU53400" s="690"/>
    </row>
    <row r="53401" spans="46:47">
      <c r="AT53401" s="690"/>
      <c r="AU53401" s="690"/>
    </row>
    <row r="53402" spans="46:47">
      <c r="AT53402" s="690"/>
      <c r="AU53402" s="690"/>
    </row>
    <row r="53403" spans="46:47">
      <c r="AT53403" s="690"/>
      <c r="AU53403" s="690"/>
    </row>
    <row r="53404" spans="46:47">
      <c r="AT53404" s="690"/>
      <c r="AU53404" s="690"/>
    </row>
    <row r="53405" spans="46:47">
      <c r="AT53405" s="690"/>
      <c r="AU53405" s="690"/>
    </row>
    <row r="53406" spans="46:47">
      <c r="AT53406" s="690"/>
      <c r="AU53406" s="690"/>
    </row>
    <row r="53407" spans="46:47">
      <c r="AT53407" s="690"/>
      <c r="AU53407" s="690"/>
    </row>
    <row r="53408" spans="46:47">
      <c r="AT53408" s="690"/>
      <c r="AU53408" s="690"/>
    </row>
    <row r="53409" spans="46:47">
      <c r="AT53409" s="690"/>
      <c r="AU53409" s="690"/>
    </row>
    <row r="53410" spans="46:47">
      <c r="AT53410" s="690"/>
      <c r="AU53410" s="690"/>
    </row>
    <row r="53411" spans="46:47">
      <c r="AT53411" s="690"/>
      <c r="AU53411" s="690"/>
    </row>
    <row r="53412" spans="46:47">
      <c r="AT53412" s="690"/>
      <c r="AU53412" s="690"/>
    </row>
    <row r="53413" spans="46:47">
      <c r="AT53413" s="690"/>
      <c r="AU53413" s="690"/>
    </row>
    <row r="53414" spans="46:47">
      <c r="AT53414" s="690"/>
      <c r="AU53414" s="690"/>
    </row>
    <row r="53415" spans="46:47">
      <c r="AT53415" s="690"/>
      <c r="AU53415" s="690"/>
    </row>
    <row r="53416" spans="46:47">
      <c r="AT53416" s="690"/>
      <c r="AU53416" s="690"/>
    </row>
    <row r="53417" spans="46:47">
      <c r="AT53417" s="690"/>
      <c r="AU53417" s="690"/>
    </row>
    <row r="53418" spans="46:47">
      <c r="AT53418" s="690"/>
      <c r="AU53418" s="690"/>
    </row>
    <row r="53419" spans="46:47">
      <c r="AT53419" s="690"/>
      <c r="AU53419" s="690"/>
    </row>
    <row r="53420" spans="46:47">
      <c r="AT53420" s="690"/>
      <c r="AU53420" s="690"/>
    </row>
    <row r="53421" spans="46:47">
      <c r="AT53421" s="690"/>
      <c r="AU53421" s="690"/>
    </row>
    <row r="53422" spans="46:47">
      <c r="AT53422" s="690"/>
      <c r="AU53422" s="690"/>
    </row>
    <row r="53423" spans="46:47">
      <c r="AT53423" s="690"/>
      <c r="AU53423" s="690"/>
    </row>
    <row r="53424" spans="46:47">
      <c r="AT53424" s="690"/>
      <c r="AU53424" s="690"/>
    </row>
    <row r="53425" spans="46:47">
      <c r="AT53425" s="690"/>
      <c r="AU53425" s="690"/>
    </row>
    <row r="53426" spans="46:47">
      <c r="AT53426" s="690"/>
      <c r="AU53426" s="690"/>
    </row>
    <row r="53427" spans="46:47">
      <c r="AT53427" s="690"/>
      <c r="AU53427" s="690"/>
    </row>
    <row r="53428" spans="46:47">
      <c r="AT53428" s="690"/>
      <c r="AU53428" s="690"/>
    </row>
    <row r="53429" spans="46:47">
      <c r="AT53429" s="690"/>
      <c r="AU53429" s="690"/>
    </row>
    <row r="53430" spans="46:47">
      <c r="AT53430" s="690"/>
      <c r="AU53430" s="690"/>
    </row>
    <row r="53431" spans="46:47">
      <c r="AT53431" s="690"/>
      <c r="AU53431" s="690"/>
    </row>
    <row r="53432" spans="46:47">
      <c r="AT53432" s="690"/>
      <c r="AU53432" s="690"/>
    </row>
    <row r="53433" spans="46:47">
      <c r="AT53433" s="690"/>
      <c r="AU53433" s="690"/>
    </row>
    <row r="53434" spans="46:47">
      <c r="AT53434" s="690"/>
      <c r="AU53434" s="690"/>
    </row>
    <row r="53435" spans="46:47">
      <c r="AT53435" s="690"/>
      <c r="AU53435" s="690"/>
    </row>
    <row r="53436" spans="46:47">
      <c r="AT53436" s="690"/>
      <c r="AU53436" s="690"/>
    </row>
    <row r="53437" spans="46:47">
      <c r="AT53437" s="690"/>
      <c r="AU53437" s="690"/>
    </row>
    <row r="53438" spans="46:47">
      <c r="AT53438" s="690"/>
      <c r="AU53438" s="690"/>
    </row>
    <row r="53439" spans="46:47">
      <c r="AT53439" s="690"/>
      <c r="AU53439" s="690"/>
    </row>
    <row r="53440" spans="46:47">
      <c r="AT53440" s="690"/>
      <c r="AU53440" s="690"/>
    </row>
    <row r="53441" spans="46:47">
      <c r="AT53441" s="690"/>
      <c r="AU53441" s="690"/>
    </row>
    <row r="53442" spans="46:47">
      <c r="AT53442" s="690"/>
      <c r="AU53442" s="690"/>
    </row>
    <row r="53443" spans="46:47">
      <c r="AT53443" s="690"/>
      <c r="AU53443" s="690"/>
    </row>
    <row r="53444" spans="46:47">
      <c r="AT53444" s="690"/>
      <c r="AU53444" s="690"/>
    </row>
    <row r="53445" spans="46:47">
      <c r="AT53445" s="690"/>
      <c r="AU53445" s="690"/>
    </row>
    <row r="53446" spans="46:47">
      <c r="AT53446" s="690"/>
      <c r="AU53446" s="690"/>
    </row>
    <row r="53447" spans="46:47">
      <c r="AT53447" s="690"/>
      <c r="AU53447" s="690"/>
    </row>
    <row r="53448" spans="46:47">
      <c r="AT53448" s="690"/>
      <c r="AU53448" s="690"/>
    </row>
    <row r="53449" spans="46:47">
      <c r="AT53449" s="690"/>
      <c r="AU53449" s="690"/>
    </row>
    <row r="53450" spans="46:47">
      <c r="AT53450" s="690"/>
      <c r="AU53450" s="690"/>
    </row>
    <row r="53451" spans="46:47">
      <c r="AT53451" s="690"/>
      <c r="AU53451" s="690"/>
    </row>
    <row r="53452" spans="46:47">
      <c r="AT53452" s="690"/>
      <c r="AU53452" s="690"/>
    </row>
    <row r="53453" spans="46:47">
      <c r="AT53453" s="690"/>
      <c r="AU53453" s="690"/>
    </row>
    <row r="53454" spans="46:47">
      <c r="AT53454" s="690"/>
      <c r="AU53454" s="690"/>
    </row>
    <row r="53455" spans="46:47">
      <c r="AT53455" s="690"/>
      <c r="AU53455" s="690"/>
    </row>
    <row r="53456" spans="46:47">
      <c r="AT53456" s="690"/>
      <c r="AU53456" s="690"/>
    </row>
    <row r="53457" spans="46:47">
      <c r="AT53457" s="690"/>
      <c r="AU53457" s="690"/>
    </row>
    <row r="53458" spans="46:47">
      <c r="AT53458" s="690"/>
      <c r="AU53458" s="690"/>
    </row>
    <row r="53459" spans="46:47">
      <c r="AT53459" s="690"/>
      <c r="AU53459" s="690"/>
    </row>
    <row r="53460" spans="46:47">
      <c r="AT53460" s="690"/>
      <c r="AU53460" s="690"/>
    </row>
    <row r="53461" spans="46:47">
      <c r="AT53461" s="690"/>
      <c r="AU53461" s="690"/>
    </row>
    <row r="53462" spans="46:47">
      <c r="AT53462" s="690"/>
      <c r="AU53462" s="690"/>
    </row>
    <row r="53463" spans="46:47">
      <c r="AT53463" s="690"/>
      <c r="AU53463" s="690"/>
    </row>
    <row r="53464" spans="46:47">
      <c r="AT53464" s="690"/>
      <c r="AU53464" s="690"/>
    </row>
    <row r="53465" spans="46:47">
      <c r="AT53465" s="690"/>
      <c r="AU53465" s="690"/>
    </row>
    <row r="53466" spans="46:47">
      <c r="AT53466" s="690"/>
      <c r="AU53466" s="690"/>
    </row>
    <row r="53467" spans="46:47">
      <c r="AT53467" s="690"/>
      <c r="AU53467" s="690"/>
    </row>
    <row r="53468" spans="46:47">
      <c r="AT53468" s="690"/>
      <c r="AU53468" s="690"/>
    </row>
    <row r="53469" spans="46:47">
      <c r="AT53469" s="690"/>
      <c r="AU53469" s="690"/>
    </row>
    <row r="53470" spans="46:47">
      <c r="AT53470" s="690"/>
      <c r="AU53470" s="690"/>
    </row>
    <row r="53471" spans="46:47">
      <c r="AT53471" s="690"/>
      <c r="AU53471" s="690"/>
    </row>
    <row r="53472" spans="46:47">
      <c r="AT53472" s="690"/>
      <c r="AU53472" s="690"/>
    </row>
    <row r="53473" spans="46:47">
      <c r="AT53473" s="690"/>
      <c r="AU53473" s="690"/>
    </row>
    <row r="53474" spans="46:47">
      <c r="AT53474" s="690"/>
      <c r="AU53474" s="690"/>
    </row>
    <row r="53475" spans="46:47">
      <c r="AT53475" s="690"/>
      <c r="AU53475" s="690"/>
    </row>
    <row r="53476" spans="46:47">
      <c r="AT53476" s="690"/>
      <c r="AU53476" s="690"/>
    </row>
    <row r="53477" spans="46:47">
      <c r="AT53477" s="690"/>
      <c r="AU53477" s="690"/>
    </row>
    <row r="53478" spans="46:47">
      <c r="AT53478" s="690"/>
      <c r="AU53478" s="690"/>
    </row>
    <row r="53479" spans="46:47">
      <c r="AT53479" s="690"/>
      <c r="AU53479" s="690"/>
    </row>
    <row r="53480" spans="46:47">
      <c r="AT53480" s="690"/>
      <c r="AU53480" s="690"/>
    </row>
    <row r="53481" spans="46:47">
      <c r="AT53481" s="690"/>
      <c r="AU53481" s="690"/>
    </row>
    <row r="53482" spans="46:47">
      <c r="AT53482" s="690"/>
      <c r="AU53482" s="690"/>
    </row>
    <row r="53483" spans="46:47">
      <c r="AT53483" s="690"/>
      <c r="AU53483" s="690"/>
    </row>
    <row r="53484" spans="46:47">
      <c r="AT53484" s="690"/>
      <c r="AU53484" s="690"/>
    </row>
    <row r="53485" spans="46:47">
      <c r="AT53485" s="690"/>
      <c r="AU53485" s="690"/>
    </row>
    <row r="53486" spans="46:47">
      <c r="AT53486" s="690"/>
      <c r="AU53486" s="690"/>
    </row>
    <row r="53487" spans="46:47">
      <c r="AT53487" s="690"/>
      <c r="AU53487" s="690"/>
    </row>
    <row r="53488" spans="46:47">
      <c r="AT53488" s="690"/>
      <c r="AU53488" s="690"/>
    </row>
    <row r="53489" spans="46:47">
      <c r="AT53489" s="690"/>
      <c r="AU53489" s="690"/>
    </row>
    <row r="53490" spans="46:47">
      <c r="AT53490" s="690"/>
      <c r="AU53490" s="690"/>
    </row>
    <row r="53491" spans="46:47">
      <c r="AT53491" s="690"/>
      <c r="AU53491" s="690"/>
    </row>
    <row r="53492" spans="46:47">
      <c r="AT53492" s="690"/>
      <c r="AU53492" s="690"/>
    </row>
    <row r="53493" spans="46:47">
      <c r="AT53493" s="690"/>
      <c r="AU53493" s="690"/>
    </row>
    <row r="53494" spans="46:47">
      <c r="AT53494" s="690"/>
      <c r="AU53494" s="690"/>
    </row>
    <row r="53495" spans="46:47">
      <c r="AT53495" s="690"/>
      <c r="AU53495" s="690"/>
    </row>
    <row r="53496" spans="46:47">
      <c r="AT53496" s="690"/>
      <c r="AU53496" s="690"/>
    </row>
    <row r="53497" spans="46:47">
      <c r="AT53497" s="690"/>
      <c r="AU53497" s="690"/>
    </row>
    <row r="53498" spans="46:47">
      <c r="AT53498" s="690"/>
      <c r="AU53498" s="690"/>
    </row>
    <row r="53499" spans="46:47">
      <c r="AT53499" s="690"/>
      <c r="AU53499" s="690"/>
    </row>
    <row r="53500" spans="46:47">
      <c r="AT53500" s="690"/>
      <c r="AU53500" s="690"/>
    </row>
    <row r="53501" spans="46:47">
      <c r="AT53501" s="690"/>
      <c r="AU53501" s="690"/>
    </row>
    <row r="53502" spans="46:47">
      <c r="AT53502" s="690"/>
      <c r="AU53502" s="690"/>
    </row>
    <row r="53503" spans="46:47">
      <c r="AT53503" s="690"/>
      <c r="AU53503" s="690"/>
    </row>
    <row r="53504" spans="46:47">
      <c r="AT53504" s="690"/>
      <c r="AU53504" s="690"/>
    </row>
    <row r="53505" spans="46:47">
      <c r="AT53505" s="690"/>
      <c r="AU53505" s="690"/>
    </row>
    <row r="53506" spans="46:47">
      <c r="AT53506" s="690"/>
      <c r="AU53506" s="690"/>
    </row>
    <row r="53507" spans="46:47">
      <c r="AT53507" s="690"/>
      <c r="AU53507" s="690"/>
    </row>
    <row r="53508" spans="46:47">
      <c r="AT53508" s="690"/>
      <c r="AU53508" s="690"/>
    </row>
    <row r="53509" spans="46:47">
      <c r="AT53509" s="690"/>
      <c r="AU53509" s="690"/>
    </row>
    <row r="53510" spans="46:47">
      <c r="AT53510" s="690"/>
      <c r="AU53510" s="690"/>
    </row>
    <row r="53511" spans="46:47">
      <c r="AT53511" s="690"/>
      <c r="AU53511" s="690"/>
    </row>
    <row r="53512" spans="46:47">
      <c r="AT53512" s="690"/>
      <c r="AU53512" s="690"/>
    </row>
    <row r="53513" spans="46:47">
      <c r="AT53513" s="690"/>
      <c r="AU53513" s="690"/>
    </row>
    <row r="53514" spans="46:47">
      <c r="AT53514" s="690"/>
      <c r="AU53514" s="690"/>
    </row>
    <row r="53515" spans="46:47">
      <c r="AT53515" s="690"/>
      <c r="AU53515" s="690"/>
    </row>
    <row r="53516" spans="46:47">
      <c r="AT53516" s="690"/>
      <c r="AU53516" s="690"/>
    </row>
    <row r="53517" spans="46:47">
      <c r="AT53517" s="690"/>
      <c r="AU53517" s="690"/>
    </row>
    <row r="53518" spans="46:47">
      <c r="AT53518" s="690"/>
      <c r="AU53518" s="690"/>
    </row>
    <row r="53519" spans="46:47">
      <c r="AT53519" s="690"/>
      <c r="AU53519" s="690"/>
    </row>
    <row r="53520" spans="46:47">
      <c r="AT53520" s="690"/>
      <c r="AU53520" s="690"/>
    </row>
    <row r="53521" spans="46:47">
      <c r="AT53521" s="690"/>
      <c r="AU53521" s="690"/>
    </row>
    <row r="53522" spans="46:47">
      <c r="AT53522" s="690"/>
      <c r="AU53522" s="690"/>
    </row>
    <row r="53523" spans="46:47">
      <c r="AT53523" s="690"/>
      <c r="AU53523" s="690"/>
    </row>
    <row r="53524" spans="46:47">
      <c r="AT53524" s="690"/>
      <c r="AU53524" s="690"/>
    </row>
    <row r="53525" spans="46:47">
      <c r="AT53525" s="690"/>
      <c r="AU53525" s="690"/>
    </row>
    <row r="53526" spans="46:47">
      <c r="AT53526" s="690"/>
      <c r="AU53526" s="690"/>
    </row>
    <row r="53527" spans="46:47">
      <c r="AT53527" s="690"/>
      <c r="AU53527" s="690"/>
    </row>
    <row r="53528" spans="46:47">
      <c r="AT53528" s="690"/>
      <c r="AU53528" s="690"/>
    </row>
    <row r="53529" spans="46:47">
      <c r="AT53529" s="690"/>
      <c r="AU53529" s="690"/>
    </row>
    <row r="53530" spans="46:47">
      <c r="AT53530" s="690"/>
      <c r="AU53530" s="690"/>
    </row>
    <row r="53531" spans="46:47">
      <c r="AT53531" s="690"/>
      <c r="AU53531" s="690"/>
    </row>
    <row r="53532" spans="46:47">
      <c r="AT53532" s="690"/>
      <c r="AU53532" s="690"/>
    </row>
    <row r="53533" spans="46:47">
      <c r="AT53533" s="690"/>
      <c r="AU53533" s="690"/>
    </row>
    <row r="53534" spans="46:47">
      <c r="AT53534" s="690"/>
      <c r="AU53534" s="690"/>
    </row>
    <row r="53535" spans="46:47">
      <c r="AT53535" s="690"/>
      <c r="AU53535" s="690"/>
    </row>
    <row r="53536" spans="46:47">
      <c r="AT53536" s="690"/>
      <c r="AU53536" s="690"/>
    </row>
    <row r="53537" spans="46:47">
      <c r="AT53537" s="690"/>
      <c r="AU53537" s="690"/>
    </row>
    <row r="53538" spans="46:47">
      <c r="AT53538" s="690"/>
      <c r="AU53538" s="690"/>
    </row>
    <row r="53539" spans="46:47">
      <c r="AT53539" s="690"/>
      <c r="AU53539" s="690"/>
    </row>
    <row r="53540" spans="46:47">
      <c r="AT53540" s="690"/>
      <c r="AU53540" s="690"/>
    </row>
    <row r="53541" spans="46:47">
      <c r="AT53541" s="690"/>
      <c r="AU53541" s="690"/>
    </row>
    <row r="53542" spans="46:47">
      <c r="AT53542" s="690"/>
      <c r="AU53542" s="690"/>
    </row>
    <row r="53543" spans="46:47">
      <c r="AT53543" s="690"/>
      <c r="AU53543" s="690"/>
    </row>
    <row r="53544" spans="46:47">
      <c r="AT53544" s="690"/>
      <c r="AU53544" s="690"/>
    </row>
    <row r="53545" spans="46:47">
      <c r="AT53545" s="690"/>
      <c r="AU53545" s="690"/>
    </row>
    <row r="53546" spans="46:47">
      <c r="AT53546" s="690"/>
      <c r="AU53546" s="690"/>
    </row>
    <row r="53547" spans="46:47">
      <c r="AT53547" s="690"/>
      <c r="AU53547" s="690"/>
    </row>
    <row r="53548" spans="46:47">
      <c r="AT53548" s="690"/>
      <c r="AU53548" s="690"/>
    </row>
    <row r="53549" spans="46:47">
      <c r="AT53549" s="690"/>
      <c r="AU53549" s="690"/>
    </row>
    <row r="53550" spans="46:47">
      <c r="AT53550" s="690"/>
      <c r="AU53550" s="690"/>
    </row>
    <row r="53551" spans="46:47">
      <c r="AT53551" s="690"/>
      <c r="AU53551" s="690"/>
    </row>
    <row r="53552" spans="46:47">
      <c r="AT53552" s="690"/>
      <c r="AU53552" s="690"/>
    </row>
    <row r="53553" spans="46:47">
      <c r="AT53553" s="690"/>
      <c r="AU53553" s="690"/>
    </row>
    <row r="53554" spans="46:47">
      <c r="AT53554" s="690"/>
      <c r="AU53554" s="690"/>
    </row>
    <row r="53555" spans="46:47">
      <c r="AT53555" s="690"/>
      <c r="AU53555" s="690"/>
    </row>
    <row r="53556" spans="46:47">
      <c r="AT53556" s="690"/>
      <c r="AU53556" s="690"/>
    </row>
    <row r="53557" spans="46:47">
      <c r="AT53557" s="690"/>
      <c r="AU53557" s="690"/>
    </row>
    <row r="53558" spans="46:47">
      <c r="AT53558" s="690"/>
      <c r="AU53558" s="690"/>
    </row>
    <row r="53559" spans="46:47">
      <c r="AT53559" s="690"/>
      <c r="AU53559" s="690"/>
    </row>
    <row r="53560" spans="46:47">
      <c r="AT53560" s="690"/>
      <c r="AU53560" s="690"/>
    </row>
    <row r="53561" spans="46:47">
      <c r="AT53561" s="690"/>
      <c r="AU53561" s="690"/>
    </row>
    <row r="53562" spans="46:47">
      <c r="AT53562" s="690"/>
      <c r="AU53562" s="690"/>
    </row>
    <row r="53563" spans="46:47">
      <c r="AT53563" s="690"/>
      <c r="AU53563" s="690"/>
    </row>
    <row r="53564" spans="46:47">
      <c r="AT53564" s="690"/>
      <c r="AU53564" s="690"/>
    </row>
    <row r="53565" spans="46:47">
      <c r="AT53565" s="690"/>
      <c r="AU53565" s="690"/>
    </row>
    <row r="53566" spans="46:47">
      <c r="AT53566" s="690"/>
      <c r="AU53566" s="690"/>
    </row>
    <row r="53567" spans="46:47">
      <c r="AT53567" s="690"/>
      <c r="AU53567" s="690"/>
    </row>
    <row r="53568" spans="46:47">
      <c r="AT53568" s="690"/>
      <c r="AU53568" s="690"/>
    </row>
    <row r="53569" spans="46:47">
      <c r="AT53569" s="690"/>
      <c r="AU53569" s="690"/>
    </row>
    <row r="53570" spans="46:47">
      <c r="AT53570" s="690"/>
      <c r="AU53570" s="690"/>
    </row>
    <row r="53571" spans="46:47">
      <c r="AT53571" s="690"/>
      <c r="AU53571" s="690"/>
    </row>
    <row r="53572" spans="46:47">
      <c r="AT53572" s="690"/>
      <c r="AU53572" s="690"/>
    </row>
    <row r="53573" spans="46:47">
      <c r="AT53573" s="690"/>
      <c r="AU53573" s="690"/>
    </row>
    <row r="53574" spans="46:47">
      <c r="AT53574" s="690"/>
      <c r="AU53574" s="690"/>
    </row>
    <row r="53575" spans="46:47">
      <c r="AT53575" s="690"/>
      <c r="AU53575" s="690"/>
    </row>
    <row r="53576" spans="46:47">
      <c r="AT53576" s="690"/>
      <c r="AU53576" s="690"/>
    </row>
    <row r="53577" spans="46:47">
      <c r="AT53577" s="690"/>
      <c r="AU53577" s="690"/>
    </row>
    <row r="53578" spans="46:47">
      <c r="AT53578" s="690"/>
      <c r="AU53578" s="690"/>
    </row>
    <row r="53579" spans="46:47">
      <c r="AT53579" s="690"/>
      <c r="AU53579" s="690"/>
    </row>
    <row r="53580" spans="46:47">
      <c r="AT53580" s="690"/>
      <c r="AU53580" s="690"/>
    </row>
    <row r="53581" spans="46:47">
      <c r="AT53581" s="690"/>
      <c r="AU53581" s="690"/>
    </row>
    <row r="53582" spans="46:47">
      <c r="AT53582" s="690"/>
      <c r="AU53582" s="690"/>
    </row>
    <row r="53583" spans="46:47">
      <c r="AT53583" s="690"/>
      <c r="AU53583" s="690"/>
    </row>
    <row r="53584" spans="46:47">
      <c r="AT53584" s="690"/>
      <c r="AU53584" s="690"/>
    </row>
    <row r="53585" spans="46:47">
      <c r="AT53585" s="690"/>
      <c r="AU53585" s="690"/>
    </row>
    <row r="53586" spans="46:47">
      <c r="AT53586" s="690"/>
      <c r="AU53586" s="690"/>
    </row>
    <row r="53587" spans="46:47">
      <c r="AT53587" s="690"/>
      <c r="AU53587" s="690"/>
    </row>
    <row r="53588" spans="46:47">
      <c r="AT53588" s="690"/>
      <c r="AU53588" s="690"/>
    </row>
    <row r="53589" spans="46:47">
      <c r="AT53589" s="690"/>
      <c r="AU53589" s="690"/>
    </row>
    <row r="53590" spans="46:47">
      <c r="AT53590" s="690"/>
      <c r="AU53590" s="690"/>
    </row>
    <row r="53591" spans="46:47">
      <c r="AT53591" s="690"/>
      <c r="AU53591" s="690"/>
    </row>
    <row r="53592" spans="46:47">
      <c r="AT53592" s="690"/>
      <c r="AU53592" s="690"/>
    </row>
    <row r="53593" spans="46:47">
      <c r="AT53593" s="690"/>
      <c r="AU53593" s="690"/>
    </row>
    <row r="53594" spans="46:47">
      <c r="AT53594" s="690"/>
      <c r="AU53594" s="690"/>
    </row>
    <row r="53595" spans="46:47">
      <c r="AT53595" s="690"/>
      <c r="AU53595" s="690"/>
    </row>
    <row r="53596" spans="46:47">
      <c r="AT53596" s="690"/>
      <c r="AU53596" s="690"/>
    </row>
    <row r="53597" spans="46:47">
      <c r="AT53597" s="690"/>
      <c r="AU53597" s="690"/>
    </row>
    <row r="53598" spans="46:47">
      <c r="AT53598" s="690"/>
      <c r="AU53598" s="690"/>
    </row>
    <row r="53599" spans="46:47">
      <c r="AT53599" s="690"/>
      <c r="AU53599" s="690"/>
    </row>
    <row r="53600" spans="46:47">
      <c r="AT53600" s="690"/>
      <c r="AU53600" s="690"/>
    </row>
    <row r="53601" spans="46:47">
      <c r="AT53601" s="690"/>
      <c r="AU53601" s="690"/>
    </row>
    <row r="53602" spans="46:47">
      <c r="AT53602" s="690"/>
      <c r="AU53602" s="690"/>
    </row>
    <row r="53603" spans="46:47">
      <c r="AT53603" s="690"/>
      <c r="AU53603" s="690"/>
    </row>
    <row r="53604" spans="46:47">
      <c r="AT53604" s="690"/>
      <c r="AU53604" s="690"/>
    </row>
    <row r="53605" spans="46:47">
      <c r="AT53605" s="690"/>
      <c r="AU53605" s="690"/>
    </row>
    <row r="53606" spans="46:47">
      <c r="AT53606" s="690"/>
      <c r="AU53606" s="690"/>
    </row>
    <row r="53607" spans="46:47">
      <c r="AT53607" s="690"/>
      <c r="AU53607" s="690"/>
    </row>
    <row r="53608" spans="46:47">
      <c r="AT53608" s="690"/>
      <c r="AU53608" s="690"/>
    </row>
    <row r="53609" spans="46:47">
      <c r="AT53609" s="690"/>
      <c r="AU53609" s="690"/>
    </row>
    <row r="53610" spans="46:47">
      <c r="AT53610" s="690"/>
      <c r="AU53610" s="690"/>
    </row>
    <row r="53611" spans="46:47">
      <c r="AT53611" s="690"/>
      <c r="AU53611" s="690"/>
    </row>
    <row r="53612" spans="46:47">
      <c r="AT53612" s="690"/>
      <c r="AU53612" s="690"/>
    </row>
    <row r="53613" spans="46:47">
      <c r="AT53613" s="690"/>
      <c r="AU53613" s="690"/>
    </row>
    <row r="53614" spans="46:47">
      <c r="AT53614" s="690"/>
      <c r="AU53614" s="690"/>
    </row>
    <row r="53615" spans="46:47">
      <c r="AT53615" s="690"/>
      <c r="AU53615" s="690"/>
    </row>
    <row r="53616" spans="46:47">
      <c r="AT53616" s="690"/>
      <c r="AU53616" s="690"/>
    </row>
    <row r="53617" spans="46:47">
      <c r="AT53617" s="690"/>
      <c r="AU53617" s="690"/>
    </row>
    <row r="53618" spans="46:47">
      <c r="AT53618" s="690"/>
      <c r="AU53618" s="690"/>
    </row>
    <row r="53619" spans="46:47">
      <c r="AT53619" s="690"/>
      <c r="AU53619" s="690"/>
    </row>
    <row r="53620" spans="46:47">
      <c r="AT53620" s="690"/>
      <c r="AU53620" s="690"/>
    </row>
    <row r="53621" spans="46:47">
      <c r="AT53621" s="690"/>
      <c r="AU53621" s="690"/>
    </row>
    <row r="53622" spans="46:47">
      <c r="AT53622" s="690"/>
      <c r="AU53622" s="690"/>
    </row>
    <row r="53623" spans="46:47">
      <c r="AT53623" s="690"/>
      <c r="AU53623" s="690"/>
    </row>
    <row r="53624" spans="46:47">
      <c r="AT53624" s="690"/>
      <c r="AU53624" s="690"/>
    </row>
    <row r="53625" spans="46:47">
      <c r="AT53625" s="690"/>
      <c r="AU53625" s="690"/>
    </row>
    <row r="53626" spans="46:47">
      <c r="AT53626" s="690"/>
      <c r="AU53626" s="690"/>
    </row>
    <row r="53627" spans="46:47">
      <c r="AT53627" s="690"/>
      <c r="AU53627" s="690"/>
    </row>
    <row r="53628" spans="46:47">
      <c r="AT53628" s="690"/>
      <c r="AU53628" s="690"/>
    </row>
    <row r="53629" spans="46:47">
      <c r="AT53629" s="690"/>
      <c r="AU53629" s="690"/>
    </row>
    <row r="53630" spans="46:47">
      <c r="AT53630" s="690"/>
      <c r="AU53630" s="690"/>
    </row>
    <row r="53631" spans="46:47">
      <c r="AT53631" s="690"/>
      <c r="AU53631" s="690"/>
    </row>
    <row r="53632" spans="46:47">
      <c r="AT53632" s="690"/>
      <c r="AU53632" s="690"/>
    </row>
    <row r="53633" spans="46:47">
      <c r="AT53633" s="690"/>
      <c r="AU53633" s="690"/>
    </row>
    <row r="53634" spans="46:47">
      <c r="AT53634" s="690"/>
      <c r="AU53634" s="690"/>
    </row>
    <row r="53635" spans="46:47">
      <c r="AT53635" s="690"/>
      <c r="AU53635" s="690"/>
    </row>
    <row r="53636" spans="46:47">
      <c r="AT53636" s="690"/>
      <c r="AU53636" s="690"/>
    </row>
    <row r="53637" spans="46:47">
      <c r="AT53637" s="690"/>
      <c r="AU53637" s="690"/>
    </row>
    <row r="53638" spans="46:47">
      <c r="AT53638" s="690"/>
      <c r="AU53638" s="690"/>
    </row>
    <row r="53639" spans="46:47">
      <c r="AT53639" s="690"/>
      <c r="AU53639" s="690"/>
    </row>
    <row r="53640" spans="46:47">
      <c r="AT53640" s="690"/>
      <c r="AU53640" s="690"/>
    </row>
    <row r="53641" spans="46:47">
      <c r="AT53641" s="690"/>
      <c r="AU53641" s="690"/>
    </row>
    <row r="53642" spans="46:47">
      <c r="AT53642" s="690"/>
      <c r="AU53642" s="690"/>
    </row>
    <row r="53643" spans="46:47">
      <c r="AT53643" s="690"/>
      <c r="AU53643" s="690"/>
    </row>
    <row r="53644" spans="46:47">
      <c r="AT53644" s="690"/>
      <c r="AU53644" s="690"/>
    </row>
    <row r="53645" spans="46:47">
      <c r="AT53645" s="690"/>
      <c r="AU53645" s="690"/>
    </row>
    <row r="53646" spans="46:47">
      <c r="AT53646" s="690"/>
      <c r="AU53646" s="690"/>
    </row>
    <row r="53647" spans="46:47">
      <c r="AT53647" s="690"/>
      <c r="AU53647" s="690"/>
    </row>
    <row r="53648" spans="46:47">
      <c r="AT53648" s="690"/>
      <c r="AU53648" s="690"/>
    </row>
    <row r="53649" spans="46:47">
      <c r="AT53649" s="690"/>
      <c r="AU53649" s="690"/>
    </row>
    <row r="53650" spans="46:47">
      <c r="AT53650" s="690"/>
      <c r="AU53650" s="690"/>
    </row>
    <row r="53651" spans="46:47">
      <c r="AT53651" s="690"/>
      <c r="AU53651" s="690"/>
    </row>
    <row r="53652" spans="46:47">
      <c r="AT53652" s="690"/>
      <c r="AU53652" s="690"/>
    </row>
    <row r="53653" spans="46:47">
      <c r="AT53653" s="690"/>
      <c r="AU53653" s="690"/>
    </row>
    <row r="53654" spans="46:47">
      <c r="AT53654" s="690"/>
      <c r="AU53654" s="690"/>
    </row>
    <row r="53655" spans="46:47">
      <c r="AT53655" s="690"/>
      <c r="AU53655" s="690"/>
    </row>
    <row r="53656" spans="46:47">
      <c r="AT53656" s="690"/>
      <c r="AU53656" s="690"/>
    </row>
    <row r="53657" spans="46:47">
      <c r="AT53657" s="690"/>
      <c r="AU53657" s="690"/>
    </row>
    <row r="53658" spans="46:47">
      <c r="AT53658" s="690"/>
      <c r="AU53658" s="690"/>
    </row>
    <row r="53659" spans="46:47">
      <c r="AT53659" s="690"/>
      <c r="AU53659" s="690"/>
    </row>
    <row r="53660" spans="46:47">
      <c r="AT53660" s="690"/>
      <c r="AU53660" s="690"/>
    </row>
    <row r="53661" spans="46:47">
      <c r="AT53661" s="690"/>
      <c r="AU53661" s="690"/>
    </row>
    <row r="53662" spans="46:47">
      <c r="AT53662" s="690"/>
      <c r="AU53662" s="690"/>
    </row>
    <row r="53663" spans="46:47">
      <c r="AT53663" s="690"/>
      <c r="AU53663" s="690"/>
    </row>
    <row r="53664" spans="46:47">
      <c r="AT53664" s="690"/>
      <c r="AU53664" s="690"/>
    </row>
    <row r="53665" spans="46:47">
      <c r="AT53665" s="690"/>
      <c r="AU53665" s="690"/>
    </row>
    <row r="53666" spans="46:47">
      <c r="AT53666" s="690"/>
      <c r="AU53666" s="690"/>
    </row>
    <row r="53667" spans="46:47">
      <c r="AT53667" s="690"/>
      <c r="AU53667" s="690"/>
    </row>
    <row r="53668" spans="46:47">
      <c r="AT53668" s="690"/>
      <c r="AU53668" s="690"/>
    </row>
    <row r="53669" spans="46:47">
      <c r="AT53669" s="690"/>
      <c r="AU53669" s="690"/>
    </row>
    <row r="53670" spans="46:47">
      <c r="AT53670" s="690"/>
      <c r="AU53670" s="690"/>
    </row>
    <row r="53671" spans="46:47">
      <c r="AT53671" s="690"/>
      <c r="AU53671" s="690"/>
    </row>
    <row r="53672" spans="46:47">
      <c r="AT53672" s="690"/>
      <c r="AU53672" s="690"/>
    </row>
    <row r="53673" spans="46:47">
      <c r="AT53673" s="690"/>
      <c r="AU53673" s="690"/>
    </row>
    <row r="53674" spans="46:47">
      <c r="AT53674" s="690"/>
      <c r="AU53674" s="690"/>
    </row>
    <row r="53675" spans="46:47">
      <c r="AT53675" s="690"/>
      <c r="AU53675" s="690"/>
    </row>
    <row r="53676" spans="46:47">
      <c r="AT53676" s="690"/>
      <c r="AU53676" s="690"/>
    </row>
    <row r="53677" spans="46:47">
      <c r="AT53677" s="690"/>
      <c r="AU53677" s="690"/>
    </row>
    <row r="53678" spans="46:47">
      <c r="AT53678" s="690"/>
      <c r="AU53678" s="690"/>
    </row>
    <row r="53679" spans="46:47">
      <c r="AT53679" s="690"/>
      <c r="AU53679" s="690"/>
    </row>
    <row r="53680" spans="46:47">
      <c r="AT53680" s="690"/>
      <c r="AU53680" s="690"/>
    </row>
    <row r="53681" spans="46:47">
      <c r="AT53681" s="690"/>
      <c r="AU53681" s="690"/>
    </row>
    <row r="53682" spans="46:47">
      <c r="AT53682" s="690"/>
      <c r="AU53682" s="690"/>
    </row>
    <row r="53683" spans="46:47">
      <c r="AT53683" s="690"/>
      <c r="AU53683" s="690"/>
    </row>
    <row r="53684" spans="46:47">
      <c r="AT53684" s="690"/>
      <c r="AU53684" s="690"/>
    </row>
    <row r="53685" spans="46:47">
      <c r="AT53685" s="690"/>
      <c r="AU53685" s="690"/>
    </row>
    <row r="53686" spans="46:47">
      <c r="AT53686" s="690"/>
      <c r="AU53686" s="690"/>
    </row>
    <row r="53687" spans="46:47">
      <c r="AT53687" s="690"/>
      <c r="AU53687" s="690"/>
    </row>
    <row r="53688" spans="46:47">
      <c r="AT53688" s="690"/>
      <c r="AU53688" s="690"/>
    </row>
    <row r="53689" spans="46:47">
      <c r="AT53689" s="690"/>
      <c r="AU53689" s="690"/>
    </row>
    <row r="53690" spans="46:47">
      <c r="AT53690" s="690"/>
      <c r="AU53690" s="690"/>
    </row>
    <row r="53691" spans="46:47">
      <c r="AT53691" s="690"/>
      <c r="AU53691" s="690"/>
    </row>
    <row r="53692" spans="46:47">
      <c r="AT53692" s="690"/>
      <c r="AU53692" s="690"/>
    </row>
    <row r="53693" spans="46:47">
      <c r="AT53693" s="690"/>
      <c r="AU53693" s="690"/>
    </row>
    <row r="53694" spans="46:47">
      <c r="AT53694" s="690"/>
      <c r="AU53694" s="690"/>
    </row>
    <row r="53695" spans="46:47">
      <c r="AT53695" s="690"/>
      <c r="AU53695" s="690"/>
    </row>
    <row r="53696" spans="46:47">
      <c r="AT53696" s="690"/>
      <c r="AU53696" s="690"/>
    </row>
    <row r="53697" spans="46:47">
      <c r="AT53697" s="690"/>
      <c r="AU53697" s="690"/>
    </row>
    <row r="53698" spans="46:47">
      <c r="AT53698" s="690"/>
      <c r="AU53698" s="690"/>
    </row>
    <row r="53699" spans="46:47">
      <c r="AT53699" s="690"/>
      <c r="AU53699" s="690"/>
    </row>
    <row r="53700" spans="46:47">
      <c r="AT53700" s="690"/>
      <c r="AU53700" s="690"/>
    </row>
    <row r="53701" spans="46:47">
      <c r="AT53701" s="690"/>
      <c r="AU53701" s="690"/>
    </row>
    <row r="53702" spans="46:47">
      <c r="AT53702" s="690"/>
      <c r="AU53702" s="690"/>
    </row>
    <row r="53703" spans="46:47">
      <c r="AT53703" s="690"/>
      <c r="AU53703" s="690"/>
    </row>
    <row r="53704" spans="46:47">
      <c r="AT53704" s="690"/>
      <c r="AU53704" s="690"/>
    </row>
    <row r="53705" spans="46:47">
      <c r="AT53705" s="690"/>
      <c r="AU53705" s="690"/>
    </row>
    <row r="53706" spans="46:47">
      <c r="AT53706" s="690"/>
      <c r="AU53706" s="690"/>
    </row>
    <row r="53707" spans="46:47">
      <c r="AT53707" s="690"/>
      <c r="AU53707" s="690"/>
    </row>
    <row r="53708" spans="46:47">
      <c r="AT53708" s="690"/>
      <c r="AU53708" s="690"/>
    </row>
    <row r="53709" spans="46:47">
      <c r="AT53709" s="690"/>
      <c r="AU53709" s="690"/>
    </row>
    <row r="53710" spans="46:47">
      <c r="AT53710" s="690"/>
      <c r="AU53710" s="690"/>
    </row>
    <row r="53711" spans="46:47">
      <c r="AT53711" s="690"/>
      <c r="AU53711" s="690"/>
    </row>
    <row r="53712" spans="46:47">
      <c r="AT53712" s="690"/>
      <c r="AU53712" s="690"/>
    </row>
    <row r="53713" spans="46:47">
      <c r="AT53713" s="690"/>
      <c r="AU53713" s="690"/>
    </row>
    <row r="53714" spans="46:47">
      <c r="AT53714" s="690"/>
      <c r="AU53714" s="690"/>
    </row>
    <row r="53715" spans="46:47">
      <c r="AT53715" s="690"/>
      <c r="AU53715" s="690"/>
    </row>
    <row r="53716" spans="46:47">
      <c r="AT53716" s="690"/>
      <c r="AU53716" s="690"/>
    </row>
    <row r="53717" spans="46:47">
      <c r="AT53717" s="690"/>
      <c r="AU53717" s="690"/>
    </row>
    <row r="53718" spans="46:47">
      <c r="AT53718" s="690"/>
      <c r="AU53718" s="690"/>
    </row>
    <row r="53719" spans="46:47">
      <c r="AT53719" s="690"/>
      <c r="AU53719" s="690"/>
    </row>
    <row r="53720" spans="46:47">
      <c r="AT53720" s="690"/>
      <c r="AU53720" s="690"/>
    </row>
    <row r="53721" spans="46:47">
      <c r="AT53721" s="690"/>
      <c r="AU53721" s="690"/>
    </row>
    <row r="53722" spans="46:47">
      <c r="AT53722" s="690"/>
      <c r="AU53722" s="690"/>
    </row>
    <row r="53723" spans="46:47">
      <c r="AT53723" s="690"/>
      <c r="AU53723" s="690"/>
    </row>
    <row r="53724" spans="46:47">
      <c r="AT53724" s="690"/>
      <c r="AU53724" s="690"/>
    </row>
    <row r="53725" spans="46:47">
      <c r="AT53725" s="690"/>
      <c r="AU53725" s="690"/>
    </row>
    <row r="53726" spans="46:47">
      <c r="AT53726" s="690"/>
      <c r="AU53726" s="690"/>
    </row>
    <row r="53727" spans="46:47">
      <c r="AT53727" s="690"/>
      <c r="AU53727" s="690"/>
    </row>
    <row r="53728" spans="46:47">
      <c r="AT53728" s="690"/>
      <c r="AU53728" s="690"/>
    </row>
    <row r="53729" spans="46:47">
      <c r="AT53729" s="690"/>
      <c r="AU53729" s="690"/>
    </row>
    <row r="53730" spans="46:47">
      <c r="AT53730" s="690"/>
      <c r="AU53730" s="690"/>
    </row>
    <row r="53731" spans="46:47">
      <c r="AT53731" s="690"/>
      <c r="AU53731" s="690"/>
    </row>
    <row r="53732" spans="46:47">
      <c r="AT53732" s="690"/>
      <c r="AU53732" s="690"/>
    </row>
    <row r="53733" spans="46:47">
      <c r="AT53733" s="690"/>
      <c r="AU53733" s="690"/>
    </row>
    <row r="53734" spans="46:47">
      <c r="AT53734" s="690"/>
      <c r="AU53734" s="690"/>
    </row>
    <row r="53735" spans="46:47">
      <c r="AT53735" s="690"/>
      <c r="AU53735" s="690"/>
    </row>
    <row r="53736" spans="46:47">
      <c r="AT53736" s="690"/>
      <c r="AU53736" s="690"/>
    </row>
    <row r="53737" spans="46:47">
      <c r="AT53737" s="690"/>
      <c r="AU53737" s="690"/>
    </row>
    <row r="53738" spans="46:47">
      <c r="AT53738" s="690"/>
      <c r="AU53738" s="690"/>
    </row>
    <row r="53739" spans="46:47">
      <c r="AT53739" s="690"/>
      <c r="AU53739" s="690"/>
    </row>
    <row r="53740" spans="46:47">
      <c r="AT53740" s="690"/>
      <c r="AU53740" s="690"/>
    </row>
    <row r="53741" spans="46:47">
      <c r="AT53741" s="690"/>
      <c r="AU53741" s="690"/>
    </row>
    <row r="53742" spans="46:47">
      <c r="AT53742" s="690"/>
      <c r="AU53742" s="690"/>
    </row>
    <row r="53743" spans="46:47">
      <c r="AT53743" s="690"/>
      <c r="AU53743" s="690"/>
    </row>
    <row r="53744" spans="46:47">
      <c r="AT53744" s="690"/>
      <c r="AU53744" s="690"/>
    </row>
    <row r="53745" spans="46:47">
      <c r="AT53745" s="690"/>
      <c r="AU53745" s="690"/>
    </row>
    <row r="53746" spans="46:47">
      <c r="AT53746" s="690"/>
      <c r="AU53746" s="690"/>
    </row>
    <row r="53747" spans="46:47">
      <c r="AT53747" s="690"/>
      <c r="AU53747" s="690"/>
    </row>
    <row r="53748" spans="46:47">
      <c r="AT53748" s="690"/>
      <c r="AU53748" s="690"/>
    </row>
    <row r="53749" spans="46:47">
      <c r="AT53749" s="690"/>
      <c r="AU53749" s="690"/>
    </row>
    <row r="53750" spans="46:47">
      <c r="AT53750" s="690"/>
      <c r="AU53750" s="690"/>
    </row>
    <row r="53751" spans="46:47">
      <c r="AT53751" s="690"/>
      <c r="AU53751" s="690"/>
    </row>
    <row r="53752" spans="46:47">
      <c r="AT53752" s="690"/>
      <c r="AU53752" s="690"/>
    </row>
    <row r="53753" spans="46:47">
      <c r="AT53753" s="690"/>
      <c r="AU53753" s="690"/>
    </row>
    <row r="53754" spans="46:47">
      <c r="AT53754" s="690"/>
      <c r="AU53754" s="690"/>
    </row>
    <row r="53755" spans="46:47">
      <c r="AT53755" s="690"/>
      <c r="AU53755" s="690"/>
    </row>
    <row r="53756" spans="46:47">
      <c r="AT53756" s="690"/>
      <c r="AU53756" s="690"/>
    </row>
    <row r="53757" spans="46:47">
      <c r="AT53757" s="690"/>
      <c r="AU53757" s="690"/>
    </row>
    <row r="53758" spans="46:47">
      <c r="AT53758" s="690"/>
      <c r="AU53758" s="690"/>
    </row>
    <row r="53759" spans="46:47">
      <c r="AT53759" s="690"/>
      <c r="AU53759" s="690"/>
    </row>
    <row r="53760" spans="46:47">
      <c r="AT53760" s="690"/>
      <c r="AU53760" s="690"/>
    </row>
    <row r="53761" spans="46:47">
      <c r="AT53761" s="690"/>
      <c r="AU53761" s="690"/>
    </row>
    <row r="53762" spans="46:47">
      <c r="AT53762" s="690"/>
      <c r="AU53762" s="690"/>
    </row>
    <row r="53763" spans="46:47">
      <c r="AT53763" s="690"/>
      <c r="AU53763" s="690"/>
    </row>
    <row r="53764" spans="46:47">
      <c r="AT53764" s="690"/>
      <c r="AU53764" s="690"/>
    </row>
    <row r="53765" spans="46:47">
      <c r="AT53765" s="690"/>
      <c r="AU53765" s="690"/>
    </row>
    <row r="53766" spans="46:47">
      <c r="AT53766" s="690"/>
      <c r="AU53766" s="690"/>
    </row>
    <row r="53767" spans="46:47">
      <c r="AT53767" s="690"/>
      <c r="AU53767" s="690"/>
    </row>
    <row r="53768" spans="46:47">
      <c r="AT53768" s="690"/>
      <c r="AU53768" s="690"/>
    </row>
    <row r="53769" spans="46:47">
      <c r="AT53769" s="690"/>
      <c r="AU53769" s="690"/>
    </row>
    <row r="53770" spans="46:47">
      <c r="AT53770" s="690"/>
      <c r="AU53770" s="690"/>
    </row>
    <row r="53771" spans="46:47">
      <c r="AT53771" s="690"/>
      <c r="AU53771" s="690"/>
    </row>
    <row r="53772" spans="46:47">
      <c r="AT53772" s="690"/>
      <c r="AU53772" s="690"/>
    </row>
    <row r="53773" spans="46:47">
      <c r="AT53773" s="690"/>
      <c r="AU53773" s="690"/>
    </row>
    <row r="53774" spans="46:47">
      <c r="AT53774" s="690"/>
      <c r="AU53774" s="690"/>
    </row>
    <row r="53775" spans="46:47">
      <c r="AT53775" s="690"/>
      <c r="AU53775" s="690"/>
    </row>
    <row r="53776" spans="46:47">
      <c r="AT53776" s="690"/>
      <c r="AU53776" s="690"/>
    </row>
    <row r="53777" spans="46:47">
      <c r="AT53777" s="690"/>
      <c r="AU53777" s="690"/>
    </row>
    <row r="53778" spans="46:47">
      <c r="AT53778" s="690"/>
      <c r="AU53778" s="690"/>
    </row>
    <row r="53779" spans="46:47">
      <c r="AT53779" s="690"/>
      <c r="AU53779" s="690"/>
    </row>
    <row r="53780" spans="46:47">
      <c r="AT53780" s="690"/>
      <c r="AU53780" s="690"/>
    </row>
    <row r="53781" spans="46:47">
      <c r="AT53781" s="690"/>
      <c r="AU53781" s="690"/>
    </row>
    <row r="53782" spans="46:47">
      <c r="AT53782" s="690"/>
      <c r="AU53782" s="690"/>
    </row>
    <row r="53783" spans="46:47">
      <c r="AT53783" s="690"/>
      <c r="AU53783" s="690"/>
    </row>
    <row r="53784" spans="46:47">
      <c r="AT53784" s="690"/>
      <c r="AU53784" s="690"/>
    </row>
    <row r="53785" spans="46:47">
      <c r="AT53785" s="690"/>
      <c r="AU53785" s="690"/>
    </row>
    <row r="53786" spans="46:47">
      <c r="AT53786" s="690"/>
      <c r="AU53786" s="690"/>
    </row>
    <row r="53787" spans="46:47">
      <c r="AT53787" s="690"/>
      <c r="AU53787" s="690"/>
    </row>
    <row r="53788" spans="46:47">
      <c r="AT53788" s="690"/>
      <c r="AU53788" s="690"/>
    </row>
    <row r="53789" spans="46:47">
      <c r="AT53789" s="690"/>
      <c r="AU53789" s="690"/>
    </row>
    <row r="53790" spans="46:47">
      <c r="AT53790" s="690"/>
      <c r="AU53790" s="690"/>
    </row>
    <row r="53791" spans="46:47">
      <c r="AT53791" s="690"/>
      <c r="AU53791" s="690"/>
    </row>
    <row r="53792" spans="46:47">
      <c r="AT53792" s="690"/>
      <c r="AU53792" s="690"/>
    </row>
    <row r="53793" spans="46:47">
      <c r="AT53793" s="690"/>
      <c r="AU53793" s="690"/>
    </row>
    <row r="53794" spans="46:47">
      <c r="AT53794" s="690"/>
      <c r="AU53794" s="690"/>
    </row>
    <row r="53795" spans="46:47">
      <c r="AT53795" s="690"/>
      <c r="AU53795" s="690"/>
    </row>
    <row r="53796" spans="46:47">
      <c r="AT53796" s="690"/>
      <c r="AU53796" s="690"/>
    </row>
    <row r="53797" spans="46:47">
      <c r="AT53797" s="690"/>
      <c r="AU53797" s="690"/>
    </row>
    <row r="53798" spans="46:47">
      <c r="AT53798" s="690"/>
      <c r="AU53798" s="690"/>
    </row>
    <row r="53799" spans="46:47">
      <c r="AT53799" s="690"/>
      <c r="AU53799" s="690"/>
    </row>
    <row r="53800" spans="46:47">
      <c r="AT53800" s="690"/>
      <c r="AU53800" s="690"/>
    </row>
    <row r="53801" spans="46:47">
      <c r="AT53801" s="690"/>
      <c r="AU53801" s="690"/>
    </row>
    <row r="53802" spans="46:47">
      <c r="AT53802" s="690"/>
      <c r="AU53802" s="690"/>
    </row>
    <row r="53803" spans="46:47">
      <c r="AT53803" s="690"/>
      <c r="AU53803" s="690"/>
    </row>
    <row r="53804" spans="46:47">
      <c r="AT53804" s="690"/>
      <c r="AU53804" s="690"/>
    </row>
    <row r="53805" spans="46:47">
      <c r="AT53805" s="690"/>
      <c r="AU53805" s="690"/>
    </row>
    <row r="53806" spans="46:47">
      <c r="AT53806" s="690"/>
      <c r="AU53806" s="690"/>
    </row>
    <row r="53807" spans="46:47">
      <c r="AT53807" s="690"/>
      <c r="AU53807" s="690"/>
    </row>
    <row r="53808" spans="46:47">
      <c r="AT53808" s="690"/>
      <c r="AU53808" s="690"/>
    </row>
    <row r="53809" spans="46:47">
      <c r="AT53809" s="690"/>
      <c r="AU53809" s="690"/>
    </row>
    <row r="53810" spans="46:47">
      <c r="AT53810" s="690"/>
      <c r="AU53810" s="690"/>
    </row>
    <row r="53811" spans="46:47">
      <c r="AT53811" s="690"/>
      <c r="AU53811" s="690"/>
    </row>
    <row r="53812" spans="46:47">
      <c r="AT53812" s="690"/>
      <c r="AU53812" s="690"/>
    </row>
    <row r="53813" spans="46:47">
      <c r="AT53813" s="690"/>
      <c r="AU53813" s="690"/>
    </row>
    <row r="53814" spans="46:47">
      <c r="AT53814" s="690"/>
      <c r="AU53814" s="690"/>
    </row>
    <row r="53815" spans="46:47">
      <c r="AT53815" s="690"/>
      <c r="AU53815" s="690"/>
    </row>
    <row r="53816" spans="46:47">
      <c r="AT53816" s="690"/>
      <c r="AU53816" s="690"/>
    </row>
    <row r="53817" spans="46:47">
      <c r="AT53817" s="690"/>
      <c r="AU53817" s="690"/>
    </row>
    <row r="53818" spans="46:47">
      <c r="AT53818" s="690"/>
      <c r="AU53818" s="690"/>
    </row>
    <row r="53819" spans="46:47">
      <c r="AT53819" s="690"/>
      <c r="AU53819" s="690"/>
    </row>
    <row r="53820" spans="46:47">
      <c r="AT53820" s="690"/>
      <c r="AU53820" s="690"/>
    </row>
    <row r="53821" spans="46:47">
      <c r="AT53821" s="690"/>
      <c r="AU53821" s="690"/>
    </row>
    <row r="53822" spans="46:47">
      <c r="AT53822" s="690"/>
      <c r="AU53822" s="690"/>
    </row>
    <row r="53823" spans="46:47">
      <c r="AT53823" s="690"/>
      <c r="AU53823" s="690"/>
    </row>
    <row r="53824" spans="46:47">
      <c r="AT53824" s="690"/>
      <c r="AU53824" s="690"/>
    </row>
    <row r="53825" spans="46:47">
      <c r="AT53825" s="690"/>
      <c r="AU53825" s="690"/>
    </row>
    <row r="53826" spans="46:47">
      <c r="AT53826" s="690"/>
      <c r="AU53826" s="690"/>
    </row>
    <row r="53827" spans="46:47">
      <c r="AT53827" s="690"/>
      <c r="AU53827" s="690"/>
    </row>
    <row r="53828" spans="46:47">
      <c r="AT53828" s="690"/>
      <c r="AU53828" s="690"/>
    </row>
    <row r="53829" spans="46:47">
      <c r="AT53829" s="690"/>
      <c r="AU53829" s="690"/>
    </row>
    <row r="53830" spans="46:47">
      <c r="AT53830" s="690"/>
      <c r="AU53830" s="690"/>
    </row>
    <row r="53831" spans="46:47">
      <c r="AT53831" s="690"/>
      <c r="AU53831" s="690"/>
    </row>
    <row r="53832" spans="46:47">
      <c r="AT53832" s="690"/>
      <c r="AU53832" s="690"/>
    </row>
    <row r="53833" spans="46:47">
      <c r="AT53833" s="690"/>
      <c r="AU53833" s="690"/>
    </row>
    <row r="53834" spans="46:47">
      <c r="AT53834" s="690"/>
      <c r="AU53834" s="690"/>
    </row>
    <row r="53835" spans="46:47">
      <c r="AT53835" s="690"/>
      <c r="AU53835" s="690"/>
    </row>
    <row r="53836" spans="46:47">
      <c r="AT53836" s="690"/>
      <c r="AU53836" s="690"/>
    </row>
    <row r="53837" spans="46:47">
      <c r="AT53837" s="690"/>
      <c r="AU53837" s="690"/>
    </row>
    <row r="53838" spans="46:47">
      <c r="AT53838" s="690"/>
      <c r="AU53838" s="690"/>
    </row>
    <row r="53839" spans="46:47">
      <c r="AT53839" s="690"/>
      <c r="AU53839" s="690"/>
    </row>
    <row r="53840" spans="46:47">
      <c r="AT53840" s="690"/>
      <c r="AU53840" s="690"/>
    </row>
    <row r="53841" spans="46:47">
      <c r="AT53841" s="690"/>
      <c r="AU53841" s="690"/>
    </row>
    <row r="53842" spans="46:47">
      <c r="AT53842" s="690"/>
      <c r="AU53842" s="690"/>
    </row>
    <row r="53843" spans="46:47">
      <c r="AT53843" s="690"/>
      <c r="AU53843" s="690"/>
    </row>
    <row r="53844" spans="46:47">
      <c r="AT53844" s="690"/>
      <c r="AU53844" s="690"/>
    </row>
    <row r="53845" spans="46:47">
      <c r="AT53845" s="690"/>
      <c r="AU53845" s="690"/>
    </row>
    <row r="53846" spans="46:47">
      <c r="AT53846" s="690"/>
      <c r="AU53846" s="690"/>
    </row>
    <row r="53847" spans="46:47">
      <c r="AT53847" s="690"/>
      <c r="AU53847" s="690"/>
    </row>
    <row r="53848" spans="46:47">
      <c r="AT53848" s="690"/>
      <c r="AU53848" s="690"/>
    </row>
    <row r="53849" spans="46:47">
      <c r="AT53849" s="690"/>
      <c r="AU53849" s="690"/>
    </row>
    <row r="53850" spans="46:47">
      <c r="AT53850" s="690"/>
      <c r="AU53850" s="690"/>
    </row>
    <row r="53851" spans="46:47">
      <c r="AT53851" s="690"/>
      <c r="AU53851" s="690"/>
    </row>
    <row r="53852" spans="46:47">
      <c r="AT53852" s="690"/>
      <c r="AU53852" s="690"/>
    </row>
    <row r="53853" spans="46:47">
      <c r="AT53853" s="690"/>
      <c r="AU53853" s="690"/>
    </row>
    <row r="53854" spans="46:47">
      <c r="AT53854" s="690"/>
      <c r="AU53854" s="690"/>
    </row>
    <row r="53855" spans="46:47">
      <c r="AT53855" s="690"/>
      <c r="AU53855" s="690"/>
    </row>
    <row r="53856" spans="46:47">
      <c r="AT53856" s="690"/>
      <c r="AU53856" s="690"/>
    </row>
    <row r="53857" spans="46:47">
      <c r="AT53857" s="690"/>
      <c r="AU53857" s="690"/>
    </row>
    <row r="53858" spans="46:47">
      <c r="AT53858" s="690"/>
      <c r="AU53858" s="690"/>
    </row>
    <row r="53859" spans="46:47">
      <c r="AT53859" s="690"/>
      <c r="AU53859" s="690"/>
    </row>
    <row r="53860" spans="46:47">
      <c r="AT53860" s="690"/>
      <c r="AU53860" s="690"/>
    </row>
    <row r="53861" spans="46:47">
      <c r="AT53861" s="690"/>
      <c r="AU53861" s="690"/>
    </row>
    <row r="53862" spans="46:47">
      <c r="AT53862" s="690"/>
      <c r="AU53862" s="690"/>
    </row>
    <row r="53863" spans="46:47">
      <c r="AT53863" s="690"/>
      <c r="AU53863" s="690"/>
    </row>
    <row r="53864" spans="46:47">
      <c r="AT53864" s="690"/>
      <c r="AU53864" s="690"/>
    </row>
    <row r="53865" spans="46:47">
      <c r="AT53865" s="690"/>
      <c r="AU53865" s="690"/>
    </row>
    <row r="53866" spans="46:47">
      <c r="AT53866" s="690"/>
      <c r="AU53866" s="690"/>
    </row>
    <row r="53867" spans="46:47">
      <c r="AT53867" s="690"/>
      <c r="AU53867" s="690"/>
    </row>
    <row r="53868" spans="46:47">
      <c r="AT53868" s="690"/>
      <c r="AU53868" s="690"/>
    </row>
    <row r="53869" spans="46:47">
      <c r="AT53869" s="690"/>
      <c r="AU53869" s="690"/>
    </row>
    <row r="53870" spans="46:47">
      <c r="AT53870" s="690"/>
      <c r="AU53870" s="690"/>
    </row>
    <row r="53871" spans="46:47">
      <c r="AT53871" s="690"/>
      <c r="AU53871" s="690"/>
    </row>
    <row r="53872" spans="46:47">
      <c r="AT53872" s="690"/>
      <c r="AU53872" s="690"/>
    </row>
    <row r="53873" spans="46:47">
      <c r="AT53873" s="690"/>
      <c r="AU53873" s="690"/>
    </row>
    <row r="53874" spans="46:47">
      <c r="AT53874" s="690"/>
      <c r="AU53874" s="690"/>
    </row>
    <row r="53875" spans="46:47">
      <c r="AT53875" s="690"/>
      <c r="AU53875" s="690"/>
    </row>
    <row r="53876" spans="46:47">
      <c r="AT53876" s="690"/>
      <c r="AU53876" s="690"/>
    </row>
    <row r="53877" spans="46:47">
      <c r="AT53877" s="690"/>
      <c r="AU53877" s="690"/>
    </row>
    <row r="53878" spans="46:47">
      <c r="AT53878" s="690"/>
      <c r="AU53878" s="690"/>
    </row>
    <row r="53879" spans="46:47">
      <c r="AT53879" s="690"/>
      <c r="AU53879" s="690"/>
    </row>
    <row r="53880" spans="46:47">
      <c r="AT53880" s="690"/>
      <c r="AU53880" s="690"/>
    </row>
    <row r="53881" spans="46:47">
      <c r="AT53881" s="690"/>
      <c r="AU53881" s="690"/>
    </row>
    <row r="53882" spans="46:47">
      <c r="AT53882" s="690"/>
      <c r="AU53882" s="690"/>
    </row>
    <row r="53883" spans="46:47">
      <c r="AT53883" s="690"/>
      <c r="AU53883" s="690"/>
    </row>
    <row r="53884" spans="46:47">
      <c r="AT53884" s="690"/>
      <c r="AU53884" s="690"/>
    </row>
    <row r="53885" spans="46:47">
      <c r="AT53885" s="690"/>
      <c r="AU53885" s="690"/>
    </row>
    <row r="53886" spans="46:47">
      <c r="AT53886" s="690"/>
      <c r="AU53886" s="690"/>
    </row>
    <row r="53887" spans="46:47">
      <c r="AT53887" s="690"/>
      <c r="AU53887" s="690"/>
    </row>
    <row r="53888" spans="46:47">
      <c r="AT53888" s="690"/>
      <c r="AU53888" s="690"/>
    </row>
    <row r="53889" spans="46:47">
      <c r="AT53889" s="690"/>
      <c r="AU53889" s="690"/>
    </row>
    <row r="53890" spans="46:47">
      <c r="AT53890" s="690"/>
      <c r="AU53890" s="690"/>
    </row>
    <row r="53891" spans="46:47">
      <c r="AT53891" s="690"/>
      <c r="AU53891" s="690"/>
    </row>
    <row r="53892" spans="46:47">
      <c r="AT53892" s="690"/>
      <c r="AU53892" s="690"/>
    </row>
    <row r="53893" spans="46:47">
      <c r="AT53893" s="690"/>
      <c r="AU53893" s="690"/>
    </row>
    <row r="53894" spans="46:47">
      <c r="AT53894" s="690"/>
      <c r="AU53894" s="690"/>
    </row>
    <row r="53895" spans="46:47">
      <c r="AT53895" s="690"/>
      <c r="AU53895" s="690"/>
    </row>
    <row r="53896" spans="46:47">
      <c r="AT53896" s="690"/>
      <c r="AU53896" s="690"/>
    </row>
    <row r="53897" spans="46:47">
      <c r="AT53897" s="690"/>
      <c r="AU53897" s="690"/>
    </row>
    <row r="53898" spans="46:47">
      <c r="AT53898" s="690"/>
      <c r="AU53898" s="690"/>
    </row>
    <row r="53899" spans="46:47">
      <c r="AT53899" s="690"/>
      <c r="AU53899" s="690"/>
    </row>
    <row r="53900" spans="46:47">
      <c r="AT53900" s="690"/>
      <c r="AU53900" s="690"/>
    </row>
    <row r="53901" spans="46:47">
      <c r="AT53901" s="690"/>
      <c r="AU53901" s="690"/>
    </row>
    <row r="53902" spans="46:47">
      <c r="AT53902" s="690"/>
      <c r="AU53902" s="690"/>
    </row>
    <row r="53903" spans="46:47">
      <c r="AT53903" s="690"/>
      <c r="AU53903" s="690"/>
    </row>
    <row r="53904" spans="46:47">
      <c r="AT53904" s="690"/>
      <c r="AU53904" s="690"/>
    </row>
    <row r="53905" spans="46:47">
      <c r="AT53905" s="690"/>
      <c r="AU53905" s="690"/>
    </row>
    <row r="53906" spans="46:47">
      <c r="AT53906" s="690"/>
      <c r="AU53906" s="690"/>
    </row>
    <row r="53907" spans="46:47">
      <c r="AT53907" s="690"/>
      <c r="AU53907" s="690"/>
    </row>
    <row r="53908" spans="46:47">
      <c r="AT53908" s="690"/>
      <c r="AU53908" s="690"/>
    </row>
    <row r="53909" spans="46:47">
      <c r="AT53909" s="690"/>
      <c r="AU53909" s="690"/>
    </row>
    <row r="53910" spans="46:47">
      <c r="AT53910" s="690"/>
      <c r="AU53910" s="690"/>
    </row>
    <row r="53911" spans="46:47">
      <c r="AT53911" s="690"/>
      <c r="AU53911" s="690"/>
    </row>
    <row r="53912" spans="46:47">
      <c r="AT53912" s="690"/>
      <c r="AU53912" s="690"/>
    </row>
    <row r="53913" spans="46:47">
      <c r="AT53913" s="690"/>
      <c r="AU53913" s="690"/>
    </row>
    <row r="53914" spans="46:47">
      <c r="AT53914" s="690"/>
      <c r="AU53914" s="690"/>
    </row>
    <row r="53915" spans="46:47">
      <c r="AT53915" s="690"/>
      <c r="AU53915" s="690"/>
    </row>
    <row r="53916" spans="46:47">
      <c r="AT53916" s="690"/>
      <c r="AU53916" s="690"/>
    </row>
    <row r="53917" spans="46:47">
      <c r="AT53917" s="690"/>
      <c r="AU53917" s="690"/>
    </row>
    <row r="53918" spans="46:47">
      <c r="AT53918" s="690"/>
      <c r="AU53918" s="690"/>
    </row>
    <row r="53919" spans="46:47">
      <c r="AT53919" s="690"/>
      <c r="AU53919" s="690"/>
    </row>
    <row r="53920" spans="46:47">
      <c r="AT53920" s="690"/>
      <c r="AU53920" s="690"/>
    </row>
    <row r="53921" spans="46:47">
      <c r="AT53921" s="690"/>
      <c r="AU53921" s="690"/>
    </row>
    <row r="53922" spans="46:47">
      <c r="AT53922" s="690"/>
      <c r="AU53922" s="690"/>
    </row>
    <row r="53923" spans="46:47">
      <c r="AT53923" s="690"/>
      <c r="AU53923" s="690"/>
    </row>
    <row r="53924" spans="46:47">
      <c r="AT53924" s="690"/>
      <c r="AU53924" s="690"/>
    </row>
    <row r="53925" spans="46:47">
      <c r="AT53925" s="690"/>
      <c r="AU53925" s="690"/>
    </row>
    <row r="53926" spans="46:47">
      <c r="AT53926" s="690"/>
      <c r="AU53926" s="690"/>
    </row>
    <row r="53927" spans="46:47">
      <c r="AT53927" s="690"/>
      <c r="AU53927" s="690"/>
    </row>
    <row r="53928" spans="46:47">
      <c r="AT53928" s="690"/>
      <c r="AU53928" s="690"/>
    </row>
    <row r="53929" spans="46:47">
      <c r="AT53929" s="690"/>
      <c r="AU53929" s="690"/>
    </row>
    <row r="53930" spans="46:47">
      <c r="AT53930" s="690"/>
      <c r="AU53930" s="690"/>
    </row>
    <row r="53931" spans="46:47">
      <c r="AT53931" s="690"/>
      <c r="AU53931" s="690"/>
    </row>
    <row r="53932" spans="46:47">
      <c r="AT53932" s="690"/>
      <c r="AU53932" s="690"/>
    </row>
    <row r="53933" spans="46:47">
      <c r="AT53933" s="690"/>
      <c r="AU53933" s="690"/>
    </row>
    <row r="53934" spans="46:47">
      <c r="AT53934" s="690"/>
      <c r="AU53934" s="690"/>
    </row>
    <row r="53935" spans="46:47">
      <c r="AT53935" s="690"/>
      <c r="AU53935" s="690"/>
    </row>
    <row r="53936" spans="46:47">
      <c r="AT53936" s="690"/>
      <c r="AU53936" s="690"/>
    </row>
    <row r="53937" spans="46:47">
      <c r="AT53937" s="690"/>
      <c r="AU53937" s="690"/>
    </row>
    <row r="53938" spans="46:47">
      <c r="AT53938" s="690"/>
      <c r="AU53938" s="690"/>
    </row>
    <row r="53939" spans="46:47">
      <c r="AT53939" s="690"/>
      <c r="AU53939" s="690"/>
    </row>
    <row r="53940" spans="46:47">
      <c r="AT53940" s="690"/>
      <c r="AU53940" s="690"/>
    </row>
    <row r="53941" spans="46:47">
      <c r="AT53941" s="690"/>
      <c r="AU53941" s="690"/>
    </row>
    <row r="53942" spans="46:47">
      <c r="AT53942" s="690"/>
      <c r="AU53942" s="690"/>
    </row>
    <row r="53943" spans="46:47">
      <c r="AT53943" s="690"/>
      <c r="AU53943" s="690"/>
    </row>
    <row r="53944" spans="46:47">
      <c r="AT53944" s="690"/>
      <c r="AU53944" s="690"/>
    </row>
    <row r="53945" spans="46:47">
      <c r="AT53945" s="690"/>
      <c r="AU53945" s="690"/>
    </row>
    <row r="53946" spans="46:47">
      <c r="AT53946" s="690"/>
      <c r="AU53946" s="690"/>
    </row>
    <row r="53947" spans="46:47">
      <c r="AT53947" s="690"/>
      <c r="AU53947" s="690"/>
    </row>
    <row r="53948" spans="46:47">
      <c r="AT53948" s="690"/>
      <c r="AU53948" s="690"/>
    </row>
    <row r="53949" spans="46:47">
      <c r="AT53949" s="690"/>
      <c r="AU53949" s="690"/>
    </row>
    <row r="53950" spans="46:47">
      <c r="AT53950" s="690"/>
      <c r="AU53950" s="690"/>
    </row>
    <row r="53951" spans="46:47">
      <c r="AT53951" s="690"/>
      <c r="AU53951" s="690"/>
    </row>
    <row r="53952" spans="46:47">
      <c r="AT53952" s="690"/>
      <c r="AU53952" s="690"/>
    </row>
    <row r="53953" spans="46:47">
      <c r="AT53953" s="690"/>
      <c r="AU53953" s="690"/>
    </row>
    <row r="53954" spans="46:47">
      <c r="AT53954" s="690"/>
      <c r="AU53954" s="690"/>
    </row>
    <row r="53955" spans="46:47">
      <c r="AT53955" s="690"/>
      <c r="AU53955" s="690"/>
    </row>
    <row r="53956" spans="46:47">
      <c r="AT53956" s="690"/>
      <c r="AU53956" s="690"/>
    </row>
    <row r="53957" spans="46:47">
      <c r="AT53957" s="690"/>
      <c r="AU53957" s="690"/>
    </row>
    <row r="53958" spans="46:47">
      <c r="AT53958" s="690"/>
      <c r="AU53958" s="690"/>
    </row>
    <row r="53959" spans="46:47">
      <c r="AT53959" s="690"/>
      <c r="AU53959" s="690"/>
    </row>
    <row r="53960" spans="46:47">
      <c r="AT53960" s="690"/>
      <c r="AU53960" s="690"/>
    </row>
    <row r="53961" spans="46:47">
      <c r="AT53961" s="690"/>
      <c r="AU53961" s="690"/>
    </row>
    <row r="53962" spans="46:47">
      <c r="AT53962" s="690"/>
      <c r="AU53962" s="690"/>
    </row>
    <row r="53963" spans="46:47">
      <c r="AT53963" s="690"/>
      <c r="AU53963" s="690"/>
    </row>
    <row r="53964" spans="46:47">
      <c r="AT53964" s="690"/>
      <c r="AU53964" s="690"/>
    </row>
    <row r="53965" spans="46:47">
      <c r="AT53965" s="690"/>
      <c r="AU53965" s="690"/>
    </row>
    <row r="53966" spans="46:47">
      <c r="AT53966" s="690"/>
      <c r="AU53966" s="690"/>
    </row>
    <row r="53967" spans="46:47">
      <c r="AT53967" s="690"/>
      <c r="AU53967" s="690"/>
    </row>
    <row r="53968" spans="46:47">
      <c r="AT53968" s="690"/>
      <c r="AU53968" s="690"/>
    </row>
    <row r="53969" spans="46:47">
      <c r="AT53969" s="690"/>
      <c r="AU53969" s="690"/>
    </row>
    <row r="53970" spans="46:47">
      <c r="AT53970" s="690"/>
      <c r="AU53970" s="690"/>
    </row>
    <row r="53971" spans="46:47">
      <c r="AT53971" s="690"/>
      <c r="AU53971" s="690"/>
    </row>
    <row r="53972" spans="46:47">
      <c r="AT53972" s="690"/>
      <c r="AU53972" s="690"/>
    </row>
    <row r="53973" spans="46:47">
      <c r="AT53973" s="690"/>
      <c r="AU53973" s="690"/>
    </row>
    <row r="53974" spans="46:47">
      <c r="AT53974" s="690"/>
      <c r="AU53974" s="690"/>
    </row>
    <row r="53975" spans="46:47">
      <c r="AT53975" s="690"/>
      <c r="AU53975" s="690"/>
    </row>
    <row r="53976" spans="46:47">
      <c r="AT53976" s="690"/>
      <c r="AU53976" s="690"/>
    </row>
    <row r="53977" spans="46:47">
      <c r="AT53977" s="690"/>
      <c r="AU53977" s="690"/>
    </row>
    <row r="53978" spans="46:47">
      <c r="AT53978" s="690"/>
      <c r="AU53978" s="690"/>
    </row>
    <row r="53979" spans="46:47">
      <c r="AT53979" s="690"/>
      <c r="AU53979" s="690"/>
    </row>
    <row r="53980" spans="46:47">
      <c r="AT53980" s="690"/>
      <c r="AU53980" s="690"/>
    </row>
    <row r="53981" spans="46:47">
      <c r="AT53981" s="690"/>
      <c r="AU53981" s="690"/>
    </row>
    <row r="53982" spans="46:47">
      <c r="AT53982" s="690"/>
      <c r="AU53982" s="690"/>
    </row>
    <row r="53983" spans="46:47">
      <c r="AT53983" s="690"/>
      <c r="AU53983" s="690"/>
    </row>
    <row r="53984" spans="46:47">
      <c r="AT53984" s="690"/>
      <c r="AU53984" s="690"/>
    </row>
    <row r="53985" spans="46:47">
      <c r="AT53985" s="690"/>
      <c r="AU53985" s="690"/>
    </row>
    <row r="53986" spans="46:47">
      <c r="AT53986" s="690"/>
      <c r="AU53986" s="690"/>
    </row>
    <row r="53987" spans="46:47">
      <c r="AT53987" s="690"/>
      <c r="AU53987" s="690"/>
    </row>
    <row r="53988" spans="46:47">
      <c r="AT53988" s="690"/>
      <c r="AU53988" s="690"/>
    </row>
    <row r="53989" spans="46:47">
      <c r="AT53989" s="690"/>
      <c r="AU53989" s="690"/>
    </row>
    <row r="53990" spans="46:47">
      <c r="AT53990" s="690"/>
      <c r="AU53990" s="690"/>
    </row>
    <row r="53991" spans="46:47">
      <c r="AT53991" s="690"/>
      <c r="AU53991" s="690"/>
    </row>
    <row r="53992" spans="46:47">
      <c r="AT53992" s="690"/>
      <c r="AU53992" s="690"/>
    </row>
    <row r="53993" spans="46:47">
      <c r="AT53993" s="690"/>
      <c r="AU53993" s="690"/>
    </row>
    <row r="53994" spans="46:47">
      <c r="AT53994" s="690"/>
      <c r="AU53994" s="690"/>
    </row>
    <row r="53995" spans="46:47">
      <c r="AT53995" s="690"/>
      <c r="AU53995" s="690"/>
    </row>
    <row r="53996" spans="46:47">
      <c r="AT53996" s="690"/>
      <c r="AU53996" s="690"/>
    </row>
    <row r="53997" spans="46:47">
      <c r="AT53997" s="690"/>
      <c r="AU53997" s="690"/>
    </row>
    <row r="53998" spans="46:47">
      <c r="AT53998" s="690"/>
      <c r="AU53998" s="690"/>
    </row>
    <row r="53999" spans="46:47">
      <c r="AT53999" s="690"/>
      <c r="AU53999" s="690"/>
    </row>
    <row r="54000" spans="46:47">
      <c r="AT54000" s="690"/>
      <c r="AU54000" s="690"/>
    </row>
    <row r="54001" spans="46:47">
      <c r="AT54001" s="690"/>
      <c r="AU54001" s="690"/>
    </row>
    <row r="54002" spans="46:47">
      <c r="AT54002" s="690"/>
      <c r="AU54002" s="690"/>
    </row>
    <row r="54003" spans="46:47">
      <c r="AT54003" s="690"/>
      <c r="AU54003" s="690"/>
    </row>
    <row r="54004" spans="46:47">
      <c r="AT54004" s="690"/>
      <c r="AU54004" s="690"/>
    </row>
    <row r="54005" spans="46:47">
      <c r="AT54005" s="690"/>
      <c r="AU54005" s="690"/>
    </row>
    <row r="54006" spans="46:47">
      <c r="AT54006" s="690"/>
      <c r="AU54006" s="690"/>
    </row>
    <row r="54007" spans="46:47">
      <c r="AT54007" s="690"/>
      <c r="AU54007" s="690"/>
    </row>
    <row r="54008" spans="46:47">
      <c r="AT54008" s="690"/>
      <c r="AU54008" s="690"/>
    </row>
    <row r="54009" spans="46:47">
      <c r="AT54009" s="690"/>
      <c r="AU54009" s="690"/>
    </row>
    <row r="54010" spans="46:47">
      <c r="AT54010" s="690"/>
      <c r="AU54010" s="690"/>
    </row>
    <row r="54011" spans="46:47">
      <c r="AT54011" s="690"/>
      <c r="AU54011" s="690"/>
    </row>
    <row r="54012" spans="46:47">
      <c r="AT54012" s="690"/>
      <c r="AU54012" s="690"/>
    </row>
    <row r="54013" spans="46:47">
      <c r="AT54013" s="690"/>
      <c r="AU54013" s="690"/>
    </row>
    <row r="54014" spans="46:47">
      <c r="AT54014" s="690"/>
      <c r="AU54014" s="690"/>
    </row>
    <row r="54015" spans="46:47">
      <c r="AT54015" s="690"/>
      <c r="AU54015" s="690"/>
    </row>
    <row r="54016" spans="46:47">
      <c r="AT54016" s="690"/>
      <c r="AU54016" s="690"/>
    </row>
    <row r="54017" spans="46:47">
      <c r="AT54017" s="690"/>
      <c r="AU54017" s="690"/>
    </row>
    <row r="54018" spans="46:47">
      <c r="AT54018" s="690"/>
      <c r="AU54018" s="690"/>
    </row>
    <row r="54019" spans="46:47">
      <c r="AT54019" s="690"/>
      <c r="AU54019" s="690"/>
    </row>
    <row r="54020" spans="46:47">
      <c r="AT54020" s="690"/>
      <c r="AU54020" s="690"/>
    </row>
    <row r="54021" spans="46:47">
      <c r="AT54021" s="690"/>
      <c r="AU54021" s="690"/>
    </row>
    <row r="54022" spans="46:47">
      <c r="AT54022" s="690"/>
      <c r="AU54022" s="690"/>
    </row>
    <row r="54023" spans="46:47">
      <c r="AT54023" s="690"/>
      <c r="AU54023" s="690"/>
    </row>
    <row r="54024" spans="46:47">
      <c r="AT54024" s="690"/>
      <c r="AU54024" s="690"/>
    </row>
    <row r="54025" spans="46:47">
      <c r="AT54025" s="690"/>
      <c r="AU54025" s="690"/>
    </row>
    <row r="54026" spans="46:47">
      <c r="AT54026" s="690"/>
      <c r="AU54026" s="690"/>
    </row>
    <row r="54027" spans="46:47">
      <c r="AT54027" s="690"/>
      <c r="AU54027" s="690"/>
    </row>
    <row r="54028" spans="46:47">
      <c r="AT54028" s="690"/>
      <c r="AU54028" s="690"/>
    </row>
    <row r="54029" spans="46:47">
      <c r="AT54029" s="690"/>
      <c r="AU54029" s="690"/>
    </row>
    <row r="54030" spans="46:47">
      <c r="AT54030" s="690"/>
      <c r="AU54030" s="690"/>
    </row>
    <row r="54031" spans="46:47">
      <c r="AT54031" s="690"/>
      <c r="AU54031" s="690"/>
    </row>
    <row r="54032" spans="46:47">
      <c r="AT54032" s="690"/>
      <c r="AU54032" s="690"/>
    </row>
    <row r="54033" spans="46:47">
      <c r="AT54033" s="690"/>
      <c r="AU54033" s="690"/>
    </row>
    <row r="54034" spans="46:47">
      <c r="AT54034" s="690"/>
      <c r="AU54034" s="690"/>
    </row>
    <row r="54035" spans="46:47">
      <c r="AT54035" s="690"/>
      <c r="AU54035" s="690"/>
    </row>
    <row r="54036" spans="46:47">
      <c r="AT54036" s="690"/>
      <c r="AU54036" s="690"/>
    </row>
    <row r="54037" spans="46:47">
      <c r="AT54037" s="690"/>
      <c r="AU54037" s="690"/>
    </row>
    <row r="54038" spans="46:47">
      <c r="AT54038" s="690"/>
      <c r="AU54038" s="690"/>
    </row>
    <row r="54039" spans="46:47">
      <c r="AT54039" s="690"/>
      <c r="AU54039" s="690"/>
    </row>
    <row r="54040" spans="46:47">
      <c r="AT54040" s="690"/>
      <c r="AU54040" s="690"/>
    </row>
    <row r="54041" spans="46:47">
      <c r="AT54041" s="690"/>
      <c r="AU54041" s="690"/>
    </row>
    <row r="54042" spans="46:47">
      <c r="AT54042" s="690"/>
      <c r="AU54042" s="690"/>
    </row>
    <row r="54043" spans="46:47">
      <c r="AT54043" s="690"/>
      <c r="AU54043" s="690"/>
    </row>
    <row r="54044" spans="46:47">
      <c r="AT54044" s="690"/>
      <c r="AU54044" s="690"/>
    </row>
    <row r="54045" spans="46:47">
      <c r="AT54045" s="690"/>
      <c r="AU54045" s="690"/>
    </row>
    <row r="54046" spans="46:47">
      <c r="AT54046" s="690"/>
      <c r="AU54046" s="690"/>
    </row>
    <row r="54047" spans="46:47">
      <c r="AT54047" s="690"/>
      <c r="AU54047" s="690"/>
    </row>
    <row r="54048" spans="46:47">
      <c r="AT54048" s="690"/>
      <c r="AU54048" s="690"/>
    </row>
    <row r="54049" spans="46:47">
      <c r="AT54049" s="690"/>
      <c r="AU54049" s="690"/>
    </row>
    <row r="54050" spans="46:47">
      <c r="AT54050" s="690"/>
      <c r="AU54050" s="690"/>
    </row>
    <row r="54051" spans="46:47">
      <c r="AT54051" s="690"/>
      <c r="AU54051" s="690"/>
    </row>
    <row r="54052" spans="46:47">
      <c r="AT54052" s="690"/>
      <c r="AU54052" s="690"/>
    </row>
    <row r="54053" spans="46:47">
      <c r="AT54053" s="690"/>
      <c r="AU54053" s="690"/>
    </row>
    <row r="54054" spans="46:47">
      <c r="AT54054" s="690"/>
      <c r="AU54054" s="690"/>
    </row>
    <row r="54055" spans="46:47">
      <c r="AT54055" s="690"/>
      <c r="AU54055" s="690"/>
    </row>
    <row r="54056" spans="46:47">
      <c r="AT54056" s="690"/>
      <c r="AU54056" s="690"/>
    </row>
    <row r="54057" spans="46:47">
      <c r="AT54057" s="690"/>
      <c r="AU54057" s="690"/>
    </row>
    <row r="54058" spans="46:47">
      <c r="AT54058" s="690"/>
      <c r="AU54058" s="690"/>
    </row>
    <row r="54059" spans="46:47">
      <c r="AT54059" s="690"/>
      <c r="AU54059" s="690"/>
    </row>
    <row r="54060" spans="46:47">
      <c r="AT54060" s="690"/>
      <c r="AU54060" s="690"/>
    </row>
    <row r="54061" spans="46:47">
      <c r="AT54061" s="690"/>
      <c r="AU54061" s="690"/>
    </row>
    <row r="54062" spans="46:47">
      <c r="AT54062" s="690"/>
      <c r="AU54062" s="690"/>
    </row>
    <row r="54063" spans="46:47">
      <c r="AT54063" s="690"/>
      <c r="AU54063" s="690"/>
    </row>
    <row r="54064" spans="46:47">
      <c r="AT54064" s="690"/>
      <c r="AU54064" s="690"/>
    </row>
    <row r="54065" spans="46:47">
      <c r="AT54065" s="690"/>
      <c r="AU54065" s="690"/>
    </row>
    <row r="54066" spans="46:47">
      <c r="AT54066" s="690"/>
      <c r="AU54066" s="690"/>
    </row>
    <row r="54067" spans="46:47">
      <c r="AT54067" s="690"/>
      <c r="AU54067" s="690"/>
    </row>
    <row r="54068" spans="46:47">
      <c r="AT54068" s="690"/>
      <c r="AU54068" s="690"/>
    </row>
    <row r="54069" spans="46:47">
      <c r="AT54069" s="690"/>
      <c r="AU54069" s="690"/>
    </row>
    <row r="54070" spans="46:47">
      <c r="AT54070" s="690"/>
      <c r="AU54070" s="690"/>
    </row>
    <row r="54071" spans="46:47">
      <c r="AT54071" s="690"/>
      <c r="AU54071" s="690"/>
    </row>
    <row r="54072" spans="46:47">
      <c r="AT54072" s="690"/>
      <c r="AU54072" s="690"/>
    </row>
    <row r="54073" spans="46:47">
      <c r="AT54073" s="690"/>
      <c r="AU54073" s="690"/>
    </row>
    <row r="54074" spans="46:47">
      <c r="AT54074" s="690"/>
      <c r="AU54074" s="690"/>
    </row>
    <row r="54075" spans="46:47">
      <c r="AT54075" s="690"/>
      <c r="AU54075" s="690"/>
    </row>
    <row r="54076" spans="46:47">
      <c r="AT54076" s="690"/>
      <c r="AU54076" s="690"/>
    </row>
    <row r="54077" spans="46:47">
      <c r="AT54077" s="690"/>
      <c r="AU54077" s="690"/>
    </row>
    <row r="54078" spans="46:47">
      <c r="AT54078" s="690"/>
      <c r="AU54078" s="690"/>
    </row>
    <row r="54079" spans="46:47">
      <c r="AT54079" s="690"/>
      <c r="AU54079" s="690"/>
    </row>
    <row r="54080" spans="46:47">
      <c r="AT54080" s="690"/>
      <c r="AU54080" s="690"/>
    </row>
    <row r="54081" spans="46:47">
      <c r="AT54081" s="690"/>
      <c r="AU54081" s="690"/>
    </row>
    <row r="54082" spans="46:47">
      <c r="AT54082" s="690"/>
      <c r="AU54082" s="690"/>
    </row>
    <row r="54083" spans="46:47">
      <c r="AT54083" s="690"/>
      <c r="AU54083" s="690"/>
    </row>
    <row r="54084" spans="46:47">
      <c r="AT54084" s="690"/>
      <c r="AU54084" s="690"/>
    </row>
    <row r="54085" spans="46:47">
      <c r="AT54085" s="690"/>
      <c r="AU54085" s="690"/>
    </row>
    <row r="54086" spans="46:47">
      <c r="AT54086" s="690"/>
      <c r="AU54086" s="690"/>
    </row>
    <row r="54087" spans="46:47">
      <c r="AT54087" s="690"/>
      <c r="AU54087" s="690"/>
    </row>
    <row r="54088" spans="46:47">
      <c r="AT54088" s="690"/>
      <c r="AU54088" s="690"/>
    </row>
    <row r="54089" spans="46:47">
      <c r="AT54089" s="690"/>
      <c r="AU54089" s="690"/>
    </row>
    <row r="54090" spans="46:47">
      <c r="AT54090" s="690"/>
      <c r="AU54090" s="690"/>
    </row>
    <row r="54091" spans="46:47">
      <c r="AT54091" s="690"/>
      <c r="AU54091" s="690"/>
    </row>
    <row r="54092" spans="46:47">
      <c r="AT54092" s="690"/>
      <c r="AU54092" s="690"/>
    </row>
    <row r="54093" spans="46:47">
      <c r="AT54093" s="690"/>
      <c r="AU54093" s="690"/>
    </row>
    <row r="54094" spans="46:47">
      <c r="AT54094" s="690"/>
      <c r="AU54094" s="690"/>
    </row>
    <row r="54095" spans="46:47">
      <c r="AT54095" s="690"/>
      <c r="AU54095" s="690"/>
    </row>
    <row r="54096" spans="46:47">
      <c r="AT54096" s="690"/>
      <c r="AU54096" s="690"/>
    </row>
    <row r="54097" spans="46:47">
      <c r="AT54097" s="690"/>
      <c r="AU54097" s="690"/>
    </row>
    <row r="54098" spans="46:47">
      <c r="AT54098" s="690"/>
      <c r="AU54098" s="690"/>
    </row>
    <row r="54099" spans="46:47">
      <c r="AT54099" s="690"/>
      <c r="AU54099" s="690"/>
    </row>
    <row r="54100" spans="46:47">
      <c r="AT54100" s="690"/>
      <c r="AU54100" s="690"/>
    </row>
    <row r="54101" spans="46:47">
      <c r="AT54101" s="690"/>
      <c r="AU54101" s="690"/>
    </row>
    <row r="54102" spans="46:47">
      <c r="AT54102" s="690"/>
      <c r="AU54102" s="690"/>
    </row>
    <row r="54103" spans="46:47">
      <c r="AT54103" s="690"/>
      <c r="AU54103" s="690"/>
    </row>
    <row r="54104" spans="46:47">
      <c r="AT54104" s="690"/>
      <c r="AU54104" s="690"/>
    </row>
    <row r="54105" spans="46:47">
      <c r="AT54105" s="690"/>
      <c r="AU54105" s="690"/>
    </row>
    <row r="54106" spans="46:47">
      <c r="AT54106" s="690"/>
      <c r="AU54106" s="690"/>
    </row>
    <row r="54107" spans="46:47">
      <c r="AT54107" s="690"/>
      <c r="AU54107" s="690"/>
    </row>
    <row r="54108" spans="46:47">
      <c r="AT54108" s="690"/>
      <c r="AU54108" s="690"/>
    </row>
    <row r="54109" spans="46:47">
      <c r="AT54109" s="690"/>
      <c r="AU54109" s="690"/>
    </row>
    <row r="54110" spans="46:47">
      <c r="AT54110" s="690"/>
      <c r="AU54110" s="690"/>
    </row>
    <row r="54111" spans="46:47">
      <c r="AT54111" s="690"/>
      <c r="AU54111" s="690"/>
    </row>
    <row r="54112" spans="46:47">
      <c r="AT54112" s="690"/>
      <c r="AU54112" s="690"/>
    </row>
    <row r="54113" spans="46:47">
      <c r="AT54113" s="690"/>
      <c r="AU54113" s="690"/>
    </row>
    <row r="54114" spans="46:47">
      <c r="AT54114" s="690"/>
      <c r="AU54114" s="690"/>
    </row>
    <row r="54115" spans="46:47">
      <c r="AT54115" s="690"/>
      <c r="AU54115" s="690"/>
    </row>
    <row r="54116" spans="46:47">
      <c r="AT54116" s="690"/>
      <c r="AU54116" s="690"/>
    </row>
    <row r="54117" spans="46:47">
      <c r="AT54117" s="690"/>
      <c r="AU54117" s="690"/>
    </row>
    <row r="54118" spans="46:47">
      <c r="AT54118" s="690"/>
      <c r="AU54118" s="690"/>
    </row>
    <row r="54119" spans="46:47">
      <c r="AT54119" s="690"/>
      <c r="AU54119" s="690"/>
    </row>
    <row r="54120" spans="46:47">
      <c r="AT54120" s="690"/>
      <c r="AU54120" s="690"/>
    </row>
    <row r="54121" spans="46:47">
      <c r="AT54121" s="690"/>
      <c r="AU54121" s="690"/>
    </row>
    <row r="54122" spans="46:47">
      <c r="AT54122" s="690"/>
      <c r="AU54122" s="690"/>
    </row>
    <row r="54123" spans="46:47">
      <c r="AT54123" s="690"/>
      <c r="AU54123" s="690"/>
    </row>
    <row r="54124" spans="46:47">
      <c r="AT54124" s="690"/>
      <c r="AU54124" s="690"/>
    </row>
    <row r="54125" spans="46:47">
      <c r="AT54125" s="690"/>
      <c r="AU54125" s="690"/>
    </row>
    <row r="54126" spans="46:47">
      <c r="AT54126" s="690"/>
      <c r="AU54126" s="690"/>
    </row>
    <row r="54127" spans="46:47">
      <c r="AT54127" s="690"/>
      <c r="AU54127" s="690"/>
    </row>
    <row r="54128" spans="46:47">
      <c r="AT54128" s="690"/>
      <c r="AU54128" s="690"/>
    </row>
    <row r="54129" spans="46:47">
      <c r="AT54129" s="690"/>
      <c r="AU54129" s="690"/>
    </row>
    <row r="54130" spans="46:47">
      <c r="AT54130" s="690"/>
      <c r="AU54130" s="690"/>
    </row>
    <row r="54131" spans="46:47">
      <c r="AT54131" s="690"/>
      <c r="AU54131" s="690"/>
    </row>
    <row r="54132" spans="46:47">
      <c r="AT54132" s="690"/>
      <c r="AU54132" s="690"/>
    </row>
    <row r="54133" spans="46:47">
      <c r="AT54133" s="690"/>
      <c r="AU54133" s="690"/>
    </row>
    <row r="54134" spans="46:47">
      <c r="AT54134" s="690"/>
      <c r="AU54134" s="690"/>
    </row>
    <row r="54135" spans="46:47">
      <c r="AT54135" s="690"/>
      <c r="AU54135" s="690"/>
    </row>
    <row r="54136" spans="46:47">
      <c r="AT54136" s="690"/>
      <c r="AU54136" s="690"/>
    </row>
    <row r="54137" spans="46:47">
      <c r="AT54137" s="690"/>
      <c r="AU54137" s="690"/>
    </row>
    <row r="54138" spans="46:47">
      <c r="AT54138" s="690"/>
      <c r="AU54138" s="690"/>
    </row>
    <row r="54139" spans="46:47">
      <c r="AT54139" s="690"/>
      <c r="AU54139" s="690"/>
    </row>
    <row r="54140" spans="46:47">
      <c r="AT54140" s="690"/>
      <c r="AU54140" s="690"/>
    </row>
    <row r="54141" spans="46:47">
      <c r="AT54141" s="690"/>
      <c r="AU54141" s="690"/>
    </row>
    <row r="54142" spans="46:47">
      <c r="AT54142" s="690"/>
      <c r="AU54142" s="690"/>
    </row>
    <row r="54143" spans="46:47">
      <c r="AT54143" s="690"/>
      <c r="AU54143" s="690"/>
    </row>
    <row r="54144" spans="46:47">
      <c r="AT54144" s="690"/>
      <c r="AU54144" s="690"/>
    </row>
    <row r="54145" spans="46:47">
      <c r="AT54145" s="690"/>
      <c r="AU54145" s="690"/>
    </row>
    <row r="54146" spans="46:47">
      <c r="AT54146" s="690"/>
      <c r="AU54146" s="690"/>
    </row>
    <row r="54147" spans="46:47">
      <c r="AT54147" s="690"/>
      <c r="AU54147" s="690"/>
    </row>
    <row r="54148" spans="46:47">
      <c r="AT54148" s="690"/>
      <c r="AU54148" s="690"/>
    </row>
    <row r="54149" spans="46:47">
      <c r="AT54149" s="690"/>
      <c r="AU54149" s="690"/>
    </row>
    <row r="54150" spans="46:47">
      <c r="AT54150" s="690"/>
      <c r="AU54150" s="690"/>
    </row>
    <row r="54151" spans="46:47">
      <c r="AT54151" s="690"/>
      <c r="AU54151" s="690"/>
    </row>
    <row r="54152" spans="46:47">
      <c r="AT54152" s="690"/>
      <c r="AU54152" s="690"/>
    </row>
    <row r="54153" spans="46:47">
      <c r="AT54153" s="690"/>
      <c r="AU54153" s="690"/>
    </row>
    <row r="54154" spans="46:47">
      <c r="AT54154" s="690"/>
      <c r="AU54154" s="690"/>
    </row>
    <row r="54155" spans="46:47">
      <c r="AT54155" s="690"/>
      <c r="AU54155" s="690"/>
    </row>
    <row r="54156" spans="46:47">
      <c r="AT54156" s="690"/>
      <c r="AU54156" s="690"/>
    </row>
    <row r="54157" spans="46:47">
      <c r="AT54157" s="690"/>
      <c r="AU54157" s="690"/>
    </row>
    <row r="54158" spans="46:47">
      <c r="AT54158" s="690"/>
      <c r="AU54158" s="690"/>
    </row>
    <row r="54159" spans="46:47">
      <c r="AT54159" s="690"/>
      <c r="AU54159" s="690"/>
    </row>
    <row r="54160" spans="46:47">
      <c r="AT54160" s="690"/>
      <c r="AU54160" s="690"/>
    </row>
    <row r="54161" spans="46:47">
      <c r="AT54161" s="690"/>
      <c r="AU54161" s="690"/>
    </row>
    <row r="54162" spans="46:47">
      <c r="AT54162" s="690"/>
      <c r="AU54162" s="690"/>
    </row>
    <row r="54163" spans="46:47">
      <c r="AT54163" s="690"/>
      <c r="AU54163" s="690"/>
    </row>
    <row r="54164" spans="46:47">
      <c r="AT54164" s="690"/>
      <c r="AU54164" s="690"/>
    </row>
    <row r="54165" spans="46:47">
      <c r="AT54165" s="690"/>
      <c r="AU54165" s="690"/>
    </row>
    <row r="54166" spans="46:47">
      <c r="AT54166" s="690"/>
      <c r="AU54166" s="690"/>
    </row>
    <row r="54167" spans="46:47">
      <c r="AT54167" s="690"/>
      <c r="AU54167" s="690"/>
    </row>
    <row r="54168" spans="46:47">
      <c r="AT54168" s="690"/>
      <c r="AU54168" s="690"/>
    </row>
    <row r="54169" spans="46:47">
      <c r="AT54169" s="690"/>
      <c r="AU54169" s="690"/>
    </row>
    <row r="54170" spans="46:47">
      <c r="AT54170" s="690"/>
      <c r="AU54170" s="690"/>
    </row>
    <row r="54171" spans="46:47">
      <c r="AT54171" s="690"/>
      <c r="AU54171" s="690"/>
    </row>
    <row r="54172" spans="46:47">
      <c r="AT54172" s="690"/>
      <c r="AU54172" s="690"/>
    </row>
    <row r="54173" spans="46:47">
      <c r="AT54173" s="690"/>
      <c r="AU54173" s="690"/>
    </row>
    <row r="54174" spans="46:47">
      <c r="AT54174" s="690"/>
      <c r="AU54174" s="690"/>
    </row>
    <row r="54175" spans="46:47">
      <c r="AT54175" s="690"/>
      <c r="AU54175" s="690"/>
    </row>
    <row r="54176" spans="46:47">
      <c r="AT54176" s="690"/>
      <c r="AU54176" s="690"/>
    </row>
    <row r="54177" spans="46:47">
      <c r="AT54177" s="690"/>
      <c r="AU54177" s="690"/>
    </row>
    <row r="54178" spans="46:47">
      <c r="AT54178" s="690"/>
      <c r="AU54178" s="690"/>
    </row>
    <row r="54179" spans="46:47">
      <c r="AT54179" s="690"/>
      <c r="AU54179" s="690"/>
    </row>
    <row r="54180" spans="46:47">
      <c r="AT54180" s="690"/>
      <c r="AU54180" s="690"/>
    </row>
    <row r="54181" spans="46:47">
      <c r="AT54181" s="690"/>
      <c r="AU54181" s="690"/>
    </row>
    <row r="54182" spans="46:47">
      <c r="AT54182" s="690"/>
      <c r="AU54182" s="690"/>
    </row>
    <row r="54183" spans="46:47">
      <c r="AT54183" s="690"/>
      <c r="AU54183" s="690"/>
    </row>
    <row r="54184" spans="46:47">
      <c r="AT54184" s="690"/>
      <c r="AU54184" s="690"/>
    </row>
    <row r="54185" spans="46:47">
      <c r="AT54185" s="690"/>
      <c r="AU54185" s="690"/>
    </row>
    <row r="54186" spans="46:47">
      <c r="AT54186" s="690"/>
      <c r="AU54186" s="690"/>
    </row>
    <row r="54187" spans="46:47">
      <c r="AT54187" s="690"/>
      <c r="AU54187" s="690"/>
    </row>
    <row r="54188" spans="46:47">
      <c r="AT54188" s="690"/>
      <c r="AU54188" s="690"/>
    </row>
    <row r="54189" spans="46:47">
      <c r="AT54189" s="690"/>
      <c r="AU54189" s="690"/>
    </row>
    <row r="54190" spans="46:47">
      <c r="AT54190" s="690"/>
      <c r="AU54190" s="690"/>
    </row>
    <row r="54191" spans="46:47">
      <c r="AT54191" s="690"/>
      <c r="AU54191" s="690"/>
    </row>
    <row r="54192" spans="46:47">
      <c r="AT54192" s="690"/>
      <c r="AU54192" s="690"/>
    </row>
    <row r="54193" spans="46:47">
      <c r="AT54193" s="690"/>
      <c r="AU54193" s="690"/>
    </row>
    <row r="54194" spans="46:47">
      <c r="AT54194" s="690"/>
      <c r="AU54194" s="690"/>
    </row>
    <row r="54195" spans="46:47">
      <c r="AT54195" s="690"/>
      <c r="AU54195" s="690"/>
    </row>
    <row r="54196" spans="46:47">
      <c r="AT54196" s="690"/>
      <c r="AU54196" s="690"/>
    </row>
    <row r="54197" spans="46:47">
      <c r="AT54197" s="690"/>
      <c r="AU54197" s="690"/>
    </row>
    <row r="54198" spans="46:47">
      <c r="AT54198" s="690"/>
      <c r="AU54198" s="690"/>
    </row>
    <row r="54199" spans="46:47">
      <c r="AT54199" s="690"/>
      <c r="AU54199" s="690"/>
    </row>
    <row r="54200" spans="46:47">
      <c r="AT54200" s="690"/>
      <c r="AU54200" s="690"/>
    </row>
    <row r="54201" spans="46:47">
      <c r="AT54201" s="690"/>
      <c r="AU54201" s="690"/>
    </row>
    <row r="54202" spans="46:47">
      <c r="AT54202" s="690"/>
      <c r="AU54202" s="690"/>
    </row>
    <row r="54203" spans="46:47">
      <c r="AT54203" s="690"/>
      <c r="AU54203" s="690"/>
    </row>
    <row r="54204" spans="46:47">
      <c r="AT54204" s="690"/>
      <c r="AU54204" s="690"/>
    </row>
    <row r="54205" spans="46:47">
      <c r="AT54205" s="690"/>
      <c r="AU54205" s="690"/>
    </row>
    <row r="54206" spans="46:47">
      <c r="AT54206" s="690"/>
      <c r="AU54206" s="690"/>
    </row>
    <row r="54207" spans="46:47">
      <c r="AT54207" s="690"/>
      <c r="AU54207" s="690"/>
    </row>
    <row r="54208" spans="46:47">
      <c r="AT54208" s="690"/>
      <c r="AU54208" s="690"/>
    </row>
    <row r="54209" spans="46:47">
      <c r="AT54209" s="690"/>
      <c r="AU54209" s="690"/>
    </row>
    <row r="54210" spans="46:47">
      <c r="AT54210" s="690"/>
      <c r="AU54210" s="690"/>
    </row>
    <row r="54211" spans="46:47">
      <c r="AT54211" s="690"/>
      <c r="AU54211" s="690"/>
    </row>
    <row r="54212" spans="46:47">
      <c r="AT54212" s="690"/>
      <c r="AU54212" s="690"/>
    </row>
    <row r="54213" spans="46:47">
      <c r="AT54213" s="690"/>
      <c r="AU54213" s="690"/>
    </row>
    <row r="54214" spans="46:47">
      <c r="AT54214" s="690"/>
      <c r="AU54214" s="690"/>
    </row>
    <row r="54215" spans="46:47">
      <c r="AT54215" s="690"/>
      <c r="AU54215" s="690"/>
    </row>
    <row r="54216" spans="46:47">
      <c r="AT54216" s="690"/>
      <c r="AU54216" s="690"/>
    </row>
    <row r="54217" spans="46:47">
      <c r="AT54217" s="690"/>
      <c r="AU54217" s="690"/>
    </row>
    <row r="54218" spans="46:47">
      <c r="AT54218" s="690"/>
      <c r="AU54218" s="690"/>
    </row>
    <row r="54219" spans="46:47">
      <c r="AT54219" s="690"/>
      <c r="AU54219" s="690"/>
    </row>
    <row r="54220" spans="46:47">
      <c r="AT54220" s="690"/>
      <c r="AU54220" s="690"/>
    </row>
    <row r="54221" spans="46:47">
      <c r="AT54221" s="690"/>
      <c r="AU54221" s="690"/>
    </row>
    <row r="54222" spans="46:47">
      <c r="AT54222" s="690"/>
      <c r="AU54222" s="690"/>
    </row>
    <row r="54223" spans="46:47">
      <c r="AT54223" s="690"/>
      <c r="AU54223" s="690"/>
    </row>
    <row r="54224" spans="46:47">
      <c r="AT54224" s="690"/>
      <c r="AU54224" s="690"/>
    </row>
    <row r="54225" spans="46:47">
      <c r="AT54225" s="690"/>
      <c r="AU54225" s="690"/>
    </row>
    <row r="54226" spans="46:47">
      <c r="AT54226" s="690"/>
      <c r="AU54226" s="690"/>
    </row>
    <row r="54227" spans="46:47">
      <c r="AT54227" s="690"/>
      <c r="AU54227" s="690"/>
    </row>
    <row r="54228" spans="46:47">
      <c r="AT54228" s="690"/>
      <c r="AU54228" s="690"/>
    </row>
    <row r="54229" spans="46:47">
      <c r="AT54229" s="690"/>
      <c r="AU54229" s="690"/>
    </row>
    <row r="54230" spans="46:47">
      <c r="AT54230" s="690"/>
      <c r="AU54230" s="690"/>
    </row>
    <row r="54231" spans="46:47">
      <c r="AT54231" s="690"/>
      <c r="AU54231" s="690"/>
    </row>
    <row r="54232" spans="46:47">
      <c r="AT54232" s="690"/>
      <c r="AU54232" s="690"/>
    </row>
    <row r="54233" spans="46:47">
      <c r="AT54233" s="690"/>
      <c r="AU54233" s="690"/>
    </row>
    <row r="54234" spans="46:47">
      <c r="AT54234" s="690"/>
      <c r="AU54234" s="690"/>
    </row>
    <row r="54235" spans="46:47">
      <c r="AT54235" s="690"/>
      <c r="AU54235" s="690"/>
    </row>
    <row r="54236" spans="46:47">
      <c r="AT54236" s="690"/>
      <c r="AU54236" s="690"/>
    </row>
    <row r="54237" spans="46:47">
      <c r="AT54237" s="690"/>
      <c r="AU54237" s="690"/>
    </row>
    <row r="54238" spans="46:47">
      <c r="AT54238" s="690"/>
      <c r="AU54238" s="690"/>
    </row>
    <row r="54239" spans="46:47">
      <c r="AT54239" s="690"/>
      <c r="AU54239" s="690"/>
    </row>
    <row r="54240" spans="46:47">
      <c r="AT54240" s="690"/>
      <c r="AU54240" s="690"/>
    </row>
    <row r="54241" spans="46:47">
      <c r="AT54241" s="690"/>
      <c r="AU54241" s="690"/>
    </row>
    <row r="54242" spans="46:47">
      <c r="AT54242" s="690"/>
      <c r="AU54242" s="690"/>
    </row>
    <row r="54243" spans="46:47">
      <c r="AT54243" s="690"/>
      <c r="AU54243" s="690"/>
    </row>
    <row r="54244" spans="46:47">
      <c r="AT54244" s="690"/>
      <c r="AU54244" s="690"/>
    </row>
    <row r="54245" spans="46:47">
      <c r="AT54245" s="690"/>
      <c r="AU54245" s="690"/>
    </row>
    <row r="54246" spans="46:47">
      <c r="AT54246" s="690"/>
      <c r="AU54246" s="690"/>
    </row>
    <row r="54247" spans="46:47">
      <c r="AT54247" s="690"/>
      <c r="AU54247" s="690"/>
    </row>
    <row r="54248" spans="46:47">
      <c r="AT54248" s="690"/>
      <c r="AU54248" s="690"/>
    </row>
    <row r="54249" spans="46:47">
      <c r="AT54249" s="690"/>
      <c r="AU54249" s="690"/>
    </row>
    <row r="54250" spans="46:47">
      <c r="AT54250" s="690"/>
      <c r="AU54250" s="690"/>
    </row>
    <row r="54251" spans="46:47">
      <c r="AT54251" s="690"/>
      <c r="AU54251" s="690"/>
    </row>
    <row r="54252" spans="46:47">
      <c r="AT54252" s="690"/>
      <c r="AU54252" s="690"/>
    </row>
    <row r="54253" spans="46:47">
      <c r="AT54253" s="690"/>
      <c r="AU54253" s="690"/>
    </row>
    <row r="54254" spans="46:47">
      <c r="AT54254" s="690"/>
      <c r="AU54254" s="690"/>
    </row>
    <row r="54255" spans="46:47">
      <c r="AT54255" s="690"/>
      <c r="AU54255" s="690"/>
    </row>
    <row r="54256" spans="46:47">
      <c r="AT54256" s="690"/>
      <c r="AU54256" s="690"/>
    </row>
    <row r="54257" spans="46:47">
      <c r="AT54257" s="690"/>
      <c r="AU54257" s="690"/>
    </row>
    <row r="54258" spans="46:47">
      <c r="AT54258" s="690"/>
      <c r="AU54258" s="690"/>
    </row>
    <row r="54259" spans="46:47">
      <c r="AT54259" s="690"/>
      <c r="AU54259" s="690"/>
    </row>
    <row r="54260" spans="46:47">
      <c r="AT54260" s="690"/>
      <c r="AU54260" s="690"/>
    </row>
    <row r="54261" spans="46:47">
      <c r="AT54261" s="690"/>
      <c r="AU54261" s="690"/>
    </row>
    <row r="54262" spans="46:47">
      <c r="AT54262" s="690"/>
      <c r="AU54262" s="690"/>
    </row>
    <row r="54263" spans="46:47">
      <c r="AT54263" s="690"/>
      <c r="AU54263" s="690"/>
    </row>
    <row r="54264" spans="46:47">
      <c r="AT54264" s="690"/>
      <c r="AU54264" s="690"/>
    </row>
    <row r="54265" spans="46:47">
      <c r="AT54265" s="690"/>
      <c r="AU54265" s="690"/>
    </row>
    <row r="54266" spans="46:47">
      <c r="AT54266" s="690"/>
      <c r="AU54266" s="690"/>
    </row>
    <row r="54267" spans="46:47">
      <c r="AT54267" s="690"/>
      <c r="AU54267" s="690"/>
    </row>
    <row r="54268" spans="46:47">
      <c r="AT54268" s="690"/>
      <c r="AU54268" s="690"/>
    </row>
    <row r="54269" spans="46:47">
      <c r="AT54269" s="690"/>
      <c r="AU54269" s="690"/>
    </row>
    <row r="54270" spans="46:47">
      <c r="AT54270" s="690"/>
      <c r="AU54270" s="690"/>
    </row>
    <row r="54271" spans="46:47">
      <c r="AT54271" s="690"/>
      <c r="AU54271" s="690"/>
    </row>
    <row r="54272" spans="46:47">
      <c r="AT54272" s="690"/>
      <c r="AU54272" s="690"/>
    </row>
    <row r="54273" spans="46:47">
      <c r="AT54273" s="690"/>
      <c r="AU54273" s="690"/>
    </row>
    <row r="54274" spans="46:47">
      <c r="AT54274" s="690"/>
      <c r="AU54274" s="690"/>
    </row>
    <row r="54275" spans="46:47">
      <c r="AT54275" s="690"/>
      <c r="AU54275" s="690"/>
    </row>
    <row r="54276" spans="46:47">
      <c r="AT54276" s="690"/>
      <c r="AU54276" s="690"/>
    </row>
    <row r="54277" spans="46:47">
      <c r="AT54277" s="690"/>
      <c r="AU54277" s="690"/>
    </row>
    <row r="54278" spans="46:47">
      <c r="AT54278" s="690"/>
      <c r="AU54278" s="690"/>
    </row>
    <row r="54279" spans="46:47">
      <c r="AT54279" s="690"/>
      <c r="AU54279" s="690"/>
    </row>
    <row r="54280" spans="46:47">
      <c r="AT54280" s="690"/>
      <c r="AU54280" s="690"/>
    </row>
    <row r="54281" spans="46:47">
      <c r="AT54281" s="690"/>
      <c r="AU54281" s="690"/>
    </row>
    <row r="54282" spans="46:47">
      <c r="AT54282" s="690"/>
      <c r="AU54282" s="690"/>
    </row>
    <row r="54283" spans="46:47">
      <c r="AT54283" s="690"/>
      <c r="AU54283" s="690"/>
    </row>
    <row r="54284" spans="46:47">
      <c r="AT54284" s="690"/>
      <c r="AU54284" s="690"/>
    </row>
    <row r="54285" spans="46:47">
      <c r="AT54285" s="690"/>
      <c r="AU54285" s="690"/>
    </row>
    <row r="54286" spans="46:47">
      <c r="AT54286" s="690"/>
      <c r="AU54286" s="690"/>
    </row>
    <row r="54287" spans="46:47">
      <c r="AT54287" s="690"/>
      <c r="AU54287" s="690"/>
    </row>
    <row r="54288" spans="46:47">
      <c r="AT54288" s="690"/>
      <c r="AU54288" s="690"/>
    </row>
    <row r="54289" spans="46:47">
      <c r="AT54289" s="690"/>
      <c r="AU54289" s="690"/>
    </row>
    <row r="54290" spans="46:47">
      <c r="AT54290" s="690"/>
      <c r="AU54290" s="690"/>
    </row>
    <row r="54291" spans="46:47">
      <c r="AT54291" s="690"/>
      <c r="AU54291" s="690"/>
    </row>
    <row r="54292" spans="46:47">
      <c r="AT54292" s="690"/>
      <c r="AU54292" s="690"/>
    </row>
    <row r="54293" spans="46:47">
      <c r="AT54293" s="690"/>
      <c r="AU54293" s="690"/>
    </row>
    <row r="54294" spans="46:47">
      <c r="AT54294" s="690"/>
      <c r="AU54294" s="690"/>
    </row>
    <row r="54295" spans="46:47">
      <c r="AT54295" s="690"/>
      <c r="AU54295" s="690"/>
    </row>
    <row r="54296" spans="46:47">
      <c r="AT54296" s="690"/>
      <c r="AU54296" s="690"/>
    </row>
    <row r="54297" spans="46:47">
      <c r="AT54297" s="690"/>
      <c r="AU54297" s="690"/>
    </row>
    <row r="54298" spans="46:47">
      <c r="AT54298" s="690"/>
      <c r="AU54298" s="690"/>
    </row>
    <row r="54299" spans="46:47">
      <c r="AT54299" s="690"/>
      <c r="AU54299" s="690"/>
    </row>
    <row r="54300" spans="46:47">
      <c r="AT54300" s="690"/>
      <c r="AU54300" s="690"/>
    </row>
    <row r="54301" spans="46:47">
      <c r="AT54301" s="690"/>
      <c r="AU54301" s="690"/>
    </row>
    <row r="54302" spans="46:47">
      <c r="AT54302" s="690"/>
      <c r="AU54302" s="690"/>
    </row>
    <row r="54303" spans="46:47">
      <c r="AT54303" s="690"/>
      <c r="AU54303" s="690"/>
    </row>
    <row r="54304" spans="46:47">
      <c r="AT54304" s="690"/>
      <c r="AU54304" s="690"/>
    </row>
    <row r="54305" spans="46:47">
      <c r="AT54305" s="690"/>
      <c r="AU54305" s="690"/>
    </row>
    <row r="54306" spans="46:47">
      <c r="AT54306" s="690"/>
      <c r="AU54306" s="690"/>
    </row>
    <row r="54307" spans="46:47">
      <c r="AT54307" s="690"/>
      <c r="AU54307" s="690"/>
    </row>
    <row r="54308" spans="46:47">
      <c r="AT54308" s="690"/>
      <c r="AU54308" s="690"/>
    </row>
    <row r="54309" spans="46:47">
      <c r="AT54309" s="690"/>
      <c r="AU54309" s="690"/>
    </row>
    <row r="54310" spans="46:47">
      <c r="AT54310" s="690"/>
      <c r="AU54310" s="690"/>
    </row>
    <row r="54311" spans="46:47">
      <c r="AT54311" s="690"/>
      <c r="AU54311" s="690"/>
    </row>
    <row r="54312" spans="46:47">
      <c r="AT54312" s="690"/>
      <c r="AU54312" s="690"/>
    </row>
    <row r="54313" spans="46:47">
      <c r="AT54313" s="690"/>
      <c r="AU54313" s="690"/>
    </row>
    <row r="54314" spans="46:47">
      <c r="AT54314" s="690"/>
      <c r="AU54314" s="690"/>
    </row>
    <row r="54315" spans="46:47">
      <c r="AT54315" s="690"/>
      <c r="AU54315" s="690"/>
    </row>
    <row r="54316" spans="46:47">
      <c r="AT54316" s="690"/>
      <c r="AU54316" s="690"/>
    </row>
    <row r="54317" spans="46:47">
      <c r="AT54317" s="690"/>
      <c r="AU54317" s="690"/>
    </row>
    <row r="54318" spans="46:47">
      <c r="AT54318" s="690"/>
      <c r="AU54318" s="690"/>
    </row>
    <row r="54319" spans="46:47">
      <c r="AT54319" s="690"/>
      <c r="AU54319" s="690"/>
    </row>
    <row r="54320" spans="46:47">
      <c r="AT54320" s="690"/>
      <c r="AU54320" s="690"/>
    </row>
    <row r="54321" spans="46:47">
      <c r="AT54321" s="690"/>
      <c r="AU54321" s="690"/>
    </row>
    <row r="54322" spans="46:47">
      <c r="AT54322" s="690"/>
      <c r="AU54322" s="690"/>
    </row>
    <row r="54323" spans="46:47">
      <c r="AT54323" s="690"/>
      <c r="AU54323" s="690"/>
    </row>
    <row r="54324" spans="46:47">
      <c r="AT54324" s="690"/>
      <c r="AU54324" s="690"/>
    </row>
    <row r="54325" spans="46:47">
      <c r="AT54325" s="690"/>
      <c r="AU54325" s="690"/>
    </row>
    <row r="54326" spans="46:47">
      <c r="AT54326" s="690"/>
      <c r="AU54326" s="690"/>
    </row>
    <row r="54327" spans="46:47">
      <c r="AT54327" s="690"/>
      <c r="AU54327" s="690"/>
    </row>
    <row r="54328" spans="46:47">
      <c r="AT54328" s="690"/>
      <c r="AU54328" s="690"/>
    </row>
    <row r="54329" spans="46:47">
      <c r="AT54329" s="690"/>
      <c r="AU54329" s="690"/>
    </row>
    <row r="54330" spans="46:47">
      <c r="AT54330" s="690"/>
      <c r="AU54330" s="690"/>
    </row>
    <row r="54331" spans="46:47">
      <c r="AT54331" s="690"/>
      <c r="AU54331" s="690"/>
    </row>
    <row r="54332" spans="46:47">
      <c r="AT54332" s="690"/>
      <c r="AU54332" s="690"/>
    </row>
    <row r="54333" spans="46:47">
      <c r="AT54333" s="690"/>
      <c r="AU54333" s="690"/>
    </row>
    <row r="54334" spans="46:47">
      <c r="AT54334" s="690"/>
      <c r="AU54334" s="690"/>
    </row>
    <row r="54335" spans="46:47">
      <c r="AT54335" s="690"/>
      <c r="AU54335" s="690"/>
    </row>
    <row r="54336" spans="46:47">
      <c r="AT54336" s="690"/>
      <c r="AU54336" s="690"/>
    </row>
    <row r="54337" spans="46:47">
      <c r="AT54337" s="690"/>
      <c r="AU54337" s="690"/>
    </row>
    <row r="54338" spans="46:47">
      <c r="AT54338" s="690"/>
      <c r="AU54338" s="690"/>
    </row>
    <row r="54339" spans="46:47">
      <c r="AT54339" s="690"/>
      <c r="AU54339" s="690"/>
    </row>
    <row r="54340" spans="46:47">
      <c r="AT54340" s="690"/>
      <c r="AU54340" s="690"/>
    </row>
    <row r="54341" spans="46:47">
      <c r="AT54341" s="690"/>
      <c r="AU54341" s="690"/>
    </row>
    <row r="54342" spans="46:47">
      <c r="AT54342" s="690"/>
      <c r="AU54342" s="690"/>
    </row>
    <row r="54343" spans="46:47">
      <c r="AT54343" s="690"/>
      <c r="AU54343" s="690"/>
    </row>
    <row r="54344" spans="46:47">
      <c r="AT54344" s="690"/>
      <c r="AU54344" s="690"/>
    </row>
    <row r="54345" spans="46:47">
      <c r="AT54345" s="690"/>
      <c r="AU54345" s="690"/>
    </row>
    <row r="54346" spans="46:47">
      <c r="AT54346" s="690"/>
      <c r="AU54346" s="690"/>
    </row>
    <row r="54347" spans="46:47">
      <c r="AT54347" s="690"/>
      <c r="AU54347" s="690"/>
    </row>
    <row r="54348" spans="46:47">
      <c r="AT54348" s="690"/>
      <c r="AU54348" s="690"/>
    </row>
    <row r="54349" spans="46:47">
      <c r="AT54349" s="690"/>
      <c r="AU54349" s="690"/>
    </row>
    <row r="54350" spans="46:47">
      <c r="AT54350" s="690"/>
      <c r="AU54350" s="690"/>
    </row>
    <row r="54351" spans="46:47">
      <c r="AT54351" s="690"/>
      <c r="AU54351" s="690"/>
    </row>
    <row r="54352" spans="46:47">
      <c r="AT54352" s="690"/>
      <c r="AU54352" s="690"/>
    </row>
    <row r="54353" spans="46:47">
      <c r="AT54353" s="690"/>
      <c r="AU54353" s="690"/>
    </row>
    <row r="54354" spans="46:47">
      <c r="AT54354" s="690"/>
      <c r="AU54354" s="690"/>
    </row>
    <row r="54355" spans="46:47">
      <c r="AT54355" s="690"/>
      <c r="AU54355" s="690"/>
    </row>
    <row r="54356" spans="46:47">
      <c r="AT54356" s="690"/>
      <c r="AU54356" s="690"/>
    </row>
    <row r="54357" spans="46:47">
      <c r="AT54357" s="690"/>
      <c r="AU54357" s="690"/>
    </row>
    <row r="54358" spans="46:47">
      <c r="AT54358" s="690"/>
      <c r="AU54358" s="690"/>
    </row>
    <row r="54359" spans="46:47">
      <c r="AT54359" s="690"/>
      <c r="AU54359" s="690"/>
    </row>
    <row r="54360" spans="46:47">
      <c r="AT54360" s="690"/>
      <c r="AU54360" s="690"/>
    </row>
    <row r="54361" spans="46:47">
      <c r="AT54361" s="690"/>
      <c r="AU54361" s="690"/>
    </row>
    <row r="54362" spans="46:47">
      <c r="AT54362" s="690"/>
      <c r="AU54362" s="690"/>
    </row>
    <row r="54363" spans="46:47">
      <c r="AT54363" s="690"/>
      <c r="AU54363" s="690"/>
    </row>
    <row r="54364" spans="46:47">
      <c r="AT54364" s="690"/>
      <c r="AU54364" s="690"/>
    </row>
    <row r="54365" spans="46:47">
      <c r="AT54365" s="690"/>
      <c r="AU54365" s="690"/>
    </row>
    <row r="54366" spans="46:47">
      <c r="AT54366" s="690"/>
      <c r="AU54366" s="690"/>
    </row>
    <row r="54367" spans="46:47">
      <c r="AT54367" s="690"/>
      <c r="AU54367" s="690"/>
    </row>
    <row r="54368" spans="46:47">
      <c r="AT54368" s="690"/>
      <c r="AU54368" s="690"/>
    </row>
    <row r="54369" spans="46:47">
      <c r="AT54369" s="690"/>
      <c r="AU54369" s="690"/>
    </row>
    <row r="54370" spans="46:47">
      <c r="AT54370" s="690"/>
      <c r="AU54370" s="690"/>
    </row>
    <row r="54371" spans="46:47">
      <c r="AT54371" s="690"/>
      <c r="AU54371" s="690"/>
    </row>
    <row r="54372" spans="46:47">
      <c r="AT54372" s="690"/>
      <c r="AU54372" s="690"/>
    </row>
    <row r="54373" spans="46:47">
      <c r="AT54373" s="690"/>
      <c r="AU54373" s="690"/>
    </row>
    <row r="54374" spans="46:47">
      <c r="AT54374" s="690"/>
      <c r="AU54374" s="690"/>
    </row>
    <row r="54375" spans="46:47">
      <c r="AT54375" s="690"/>
      <c r="AU54375" s="690"/>
    </row>
    <row r="54376" spans="46:47">
      <c r="AT54376" s="690"/>
      <c r="AU54376" s="690"/>
    </row>
    <row r="54377" spans="46:47">
      <c r="AT54377" s="690"/>
      <c r="AU54377" s="690"/>
    </row>
    <row r="54378" spans="46:47">
      <c r="AT54378" s="690"/>
      <c r="AU54378" s="690"/>
    </row>
    <row r="54379" spans="46:47">
      <c r="AT54379" s="690"/>
      <c r="AU54379" s="690"/>
    </row>
    <row r="54380" spans="46:47">
      <c r="AT54380" s="690"/>
      <c r="AU54380" s="690"/>
    </row>
    <row r="54381" spans="46:47">
      <c r="AT54381" s="690"/>
      <c r="AU54381" s="690"/>
    </row>
    <row r="54382" spans="46:47">
      <c r="AT54382" s="690"/>
      <c r="AU54382" s="690"/>
    </row>
    <row r="54383" spans="46:47">
      <c r="AT54383" s="690"/>
      <c r="AU54383" s="690"/>
    </row>
    <row r="54384" spans="46:47">
      <c r="AT54384" s="690"/>
      <c r="AU54384" s="690"/>
    </row>
    <row r="54385" spans="46:47">
      <c r="AT54385" s="690"/>
      <c r="AU54385" s="690"/>
    </row>
    <row r="54386" spans="46:47">
      <c r="AT54386" s="690"/>
      <c r="AU54386" s="690"/>
    </row>
    <row r="54387" spans="46:47">
      <c r="AT54387" s="690"/>
      <c r="AU54387" s="690"/>
    </row>
    <row r="54388" spans="46:47">
      <c r="AT54388" s="690"/>
      <c r="AU54388" s="690"/>
    </row>
    <row r="54389" spans="46:47">
      <c r="AT54389" s="690"/>
      <c r="AU54389" s="690"/>
    </row>
    <row r="54390" spans="46:47">
      <c r="AT54390" s="690"/>
      <c r="AU54390" s="690"/>
    </row>
    <row r="54391" spans="46:47">
      <c r="AT54391" s="690"/>
      <c r="AU54391" s="690"/>
    </row>
    <row r="54392" spans="46:47">
      <c r="AT54392" s="690"/>
      <c r="AU54392" s="690"/>
    </row>
    <row r="54393" spans="46:47">
      <c r="AT54393" s="690"/>
      <c r="AU54393" s="690"/>
    </row>
    <row r="54394" spans="46:47">
      <c r="AT54394" s="690"/>
      <c r="AU54394" s="690"/>
    </row>
    <row r="54395" spans="46:47">
      <c r="AT54395" s="690"/>
      <c r="AU54395" s="690"/>
    </row>
    <row r="54396" spans="46:47">
      <c r="AT54396" s="690"/>
      <c r="AU54396" s="690"/>
    </row>
    <row r="54397" spans="46:47">
      <c r="AT54397" s="690"/>
      <c r="AU54397" s="690"/>
    </row>
    <row r="54398" spans="46:47">
      <c r="AT54398" s="690"/>
      <c r="AU54398" s="690"/>
    </row>
    <row r="54399" spans="46:47">
      <c r="AT54399" s="690"/>
      <c r="AU54399" s="690"/>
    </row>
    <row r="54400" spans="46:47">
      <c r="AT54400" s="690"/>
      <c r="AU54400" s="690"/>
    </row>
    <row r="54401" spans="46:47">
      <c r="AT54401" s="690"/>
      <c r="AU54401" s="690"/>
    </row>
    <row r="54402" spans="46:47">
      <c r="AT54402" s="690"/>
      <c r="AU54402" s="690"/>
    </row>
    <row r="54403" spans="46:47">
      <c r="AT54403" s="690"/>
      <c r="AU54403" s="690"/>
    </row>
    <row r="54404" spans="46:47">
      <c r="AT54404" s="690"/>
      <c r="AU54404" s="690"/>
    </row>
    <row r="54405" spans="46:47">
      <c r="AT54405" s="690"/>
      <c r="AU54405" s="690"/>
    </row>
    <row r="54406" spans="46:47">
      <c r="AT54406" s="690"/>
      <c r="AU54406" s="690"/>
    </row>
    <row r="54407" spans="46:47">
      <c r="AT54407" s="690"/>
      <c r="AU54407" s="690"/>
    </row>
    <row r="54408" spans="46:47">
      <c r="AT54408" s="690"/>
      <c r="AU54408" s="690"/>
    </row>
    <row r="54409" spans="46:47">
      <c r="AT54409" s="690"/>
      <c r="AU54409" s="690"/>
    </row>
    <row r="54410" spans="46:47">
      <c r="AT54410" s="690"/>
      <c r="AU54410" s="690"/>
    </row>
    <row r="54411" spans="46:47">
      <c r="AT54411" s="690"/>
      <c r="AU54411" s="690"/>
    </row>
    <row r="54412" spans="46:47">
      <c r="AT54412" s="690"/>
      <c r="AU54412" s="690"/>
    </row>
    <row r="54413" spans="46:47">
      <c r="AT54413" s="690"/>
      <c r="AU54413" s="690"/>
    </row>
    <row r="54414" spans="46:47">
      <c r="AT54414" s="690"/>
      <c r="AU54414" s="690"/>
    </row>
    <row r="54415" spans="46:47">
      <c r="AT54415" s="690"/>
      <c r="AU54415" s="690"/>
    </row>
    <row r="54416" spans="46:47">
      <c r="AT54416" s="690"/>
      <c r="AU54416" s="690"/>
    </row>
    <row r="54417" spans="46:47">
      <c r="AT54417" s="690"/>
      <c r="AU54417" s="690"/>
    </row>
    <row r="54418" spans="46:47">
      <c r="AT54418" s="690"/>
      <c r="AU54418" s="690"/>
    </row>
    <row r="54419" spans="46:47">
      <c r="AT54419" s="690"/>
      <c r="AU54419" s="690"/>
    </row>
    <row r="54420" spans="46:47">
      <c r="AT54420" s="690"/>
      <c r="AU54420" s="690"/>
    </row>
    <row r="54421" spans="46:47">
      <c r="AT54421" s="690"/>
      <c r="AU54421" s="690"/>
    </row>
    <row r="54422" spans="46:47">
      <c r="AT54422" s="690"/>
      <c r="AU54422" s="690"/>
    </row>
    <row r="54423" spans="46:47">
      <c r="AT54423" s="690"/>
      <c r="AU54423" s="690"/>
    </row>
    <row r="54424" spans="46:47">
      <c r="AT54424" s="690"/>
      <c r="AU54424" s="690"/>
    </row>
    <row r="54425" spans="46:47">
      <c r="AT54425" s="690"/>
      <c r="AU54425" s="690"/>
    </row>
    <row r="54426" spans="46:47">
      <c r="AT54426" s="690"/>
      <c r="AU54426" s="690"/>
    </row>
    <row r="54427" spans="46:47">
      <c r="AT54427" s="690"/>
      <c r="AU54427" s="690"/>
    </row>
    <row r="54428" spans="46:47">
      <c r="AT54428" s="690"/>
      <c r="AU54428" s="690"/>
    </row>
    <row r="54429" spans="46:47">
      <c r="AT54429" s="690"/>
      <c r="AU54429" s="690"/>
    </row>
    <row r="54430" spans="46:47">
      <c r="AT54430" s="690"/>
      <c r="AU54430" s="690"/>
    </row>
    <row r="54431" spans="46:47">
      <c r="AT54431" s="690"/>
      <c r="AU54431" s="690"/>
    </row>
    <row r="54432" spans="46:47">
      <c r="AT54432" s="690"/>
      <c r="AU54432" s="690"/>
    </row>
    <row r="54433" spans="46:47">
      <c r="AT54433" s="690"/>
      <c r="AU54433" s="690"/>
    </row>
    <row r="54434" spans="46:47">
      <c r="AT54434" s="690"/>
      <c r="AU54434" s="690"/>
    </row>
    <row r="54435" spans="46:47">
      <c r="AT54435" s="690"/>
      <c r="AU54435" s="690"/>
    </row>
    <row r="54436" spans="46:47">
      <c r="AT54436" s="690"/>
      <c r="AU54436" s="690"/>
    </row>
    <row r="54437" spans="46:47">
      <c r="AT54437" s="690"/>
      <c r="AU54437" s="690"/>
    </row>
    <row r="54438" spans="46:47">
      <c r="AT54438" s="690"/>
      <c r="AU54438" s="690"/>
    </row>
    <row r="54439" spans="46:47">
      <c r="AT54439" s="690"/>
      <c r="AU54439" s="690"/>
    </row>
    <row r="54440" spans="46:47">
      <c r="AT54440" s="690"/>
      <c r="AU54440" s="690"/>
    </row>
    <row r="54441" spans="46:47">
      <c r="AT54441" s="690"/>
      <c r="AU54441" s="690"/>
    </row>
    <row r="54442" spans="46:47">
      <c r="AT54442" s="690"/>
      <c r="AU54442" s="690"/>
    </row>
    <row r="54443" spans="46:47">
      <c r="AT54443" s="690"/>
      <c r="AU54443" s="690"/>
    </row>
    <row r="54444" spans="46:47">
      <c r="AT54444" s="690"/>
      <c r="AU54444" s="690"/>
    </row>
    <row r="54445" spans="46:47">
      <c r="AT54445" s="690"/>
      <c r="AU54445" s="690"/>
    </row>
    <row r="54446" spans="46:47">
      <c r="AT54446" s="690"/>
      <c r="AU54446" s="690"/>
    </row>
    <row r="54447" spans="46:47">
      <c r="AT54447" s="690"/>
      <c r="AU54447" s="690"/>
    </row>
    <row r="54448" spans="46:47">
      <c r="AT54448" s="690"/>
      <c r="AU54448" s="690"/>
    </row>
    <row r="54449" spans="46:47">
      <c r="AT54449" s="690"/>
      <c r="AU54449" s="690"/>
    </row>
    <row r="54450" spans="46:47">
      <c r="AT54450" s="690"/>
      <c r="AU54450" s="690"/>
    </row>
    <row r="54451" spans="46:47">
      <c r="AT54451" s="690"/>
      <c r="AU54451" s="690"/>
    </row>
    <row r="54452" spans="46:47">
      <c r="AT54452" s="690"/>
      <c r="AU54452" s="690"/>
    </row>
    <row r="54453" spans="46:47">
      <c r="AT54453" s="690"/>
      <c r="AU54453" s="690"/>
    </row>
    <row r="54454" spans="46:47">
      <c r="AT54454" s="690"/>
      <c r="AU54454" s="690"/>
    </row>
    <row r="54455" spans="46:47">
      <c r="AT54455" s="690"/>
      <c r="AU54455" s="690"/>
    </row>
    <row r="54456" spans="46:47">
      <c r="AT54456" s="690"/>
      <c r="AU54456" s="690"/>
    </row>
    <row r="54457" spans="46:47">
      <c r="AT54457" s="690"/>
      <c r="AU54457" s="690"/>
    </row>
    <row r="54458" spans="46:47">
      <c r="AT54458" s="690"/>
      <c r="AU54458" s="690"/>
    </row>
    <row r="54459" spans="46:47">
      <c r="AT54459" s="690"/>
      <c r="AU54459" s="690"/>
    </row>
    <row r="54460" spans="46:47">
      <c r="AT54460" s="690"/>
      <c r="AU54460" s="690"/>
    </row>
    <row r="54461" spans="46:47">
      <c r="AT54461" s="690"/>
      <c r="AU54461" s="690"/>
    </row>
    <row r="54462" spans="46:47">
      <c r="AT54462" s="690"/>
      <c r="AU54462" s="690"/>
    </row>
    <row r="54463" spans="46:47">
      <c r="AT54463" s="690"/>
      <c r="AU54463" s="690"/>
    </row>
    <row r="54464" spans="46:47">
      <c r="AT54464" s="690"/>
      <c r="AU54464" s="690"/>
    </row>
    <row r="54465" spans="46:47">
      <c r="AT54465" s="690"/>
      <c r="AU54465" s="690"/>
    </row>
    <row r="54466" spans="46:47">
      <c r="AT54466" s="690"/>
      <c r="AU54466" s="690"/>
    </row>
    <row r="54467" spans="46:47">
      <c r="AT54467" s="690"/>
      <c r="AU54467" s="690"/>
    </row>
    <row r="54468" spans="46:47">
      <c r="AT54468" s="690"/>
      <c r="AU54468" s="690"/>
    </row>
    <row r="54469" spans="46:47">
      <c r="AT54469" s="690"/>
      <c r="AU54469" s="690"/>
    </row>
    <row r="54470" spans="46:47">
      <c r="AT54470" s="690"/>
      <c r="AU54470" s="690"/>
    </row>
    <row r="54471" spans="46:47">
      <c r="AT54471" s="690"/>
      <c r="AU54471" s="690"/>
    </row>
    <row r="54472" spans="46:47">
      <c r="AT54472" s="690"/>
      <c r="AU54472" s="690"/>
    </row>
    <row r="54473" spans="46:47">
      <c r="AT54473" s="690"/>
      <c r="AU54473" s="690"/>
    </row>
    <row r="54474" spans="46:47">
      <c r="AT54474" s="690"/>
      <c r="AU54474" s="690"/>
    </row>
    <row r="54475" spans="46:47">
      <c r="AT54475" s="690"/>
      <c r="AU54475" s="690"/>
    </row>
    <row r="54476" spans="46:47">
      <c r="AT54476" s="690"/>
      <c r="AU54476" s="690"/>
    </row>
    <row r="54477" spans="46:47">
      <c r="AT54477" s="690"/>
      <c r="AU54477" s="690"/>
    </row>
    <row r="54478" spans="46:47">
      <c r="AT54478" s="690"/>
      <c r="AU54478" s="690"/>
    </row>
    <row r="54479" spans="46:47">
      <c r="AT54479" s="690"/>
      <c r="AU54479" s="690"/>
    </row>
    <row r="54480" spans="46:47">
      <c r="AT54480" s="690"/>
      <c r="AU54480" s="690"/>
    </row>
    <row r="54481" spans="46:47">
      <c r="AT54481" s="690"/>
      <c r="AU54481" s="690"/>
    </row>
    <row r="54482" spans="46:47">
      <c r="AT54482" s="690"/>
      <c r="AU54482" s="690"/>
    </row>
    <row r="54483" spans="46:47">
      <c r="AT54483" s="690"/>
      <c r="AU54483" s="690"/>
    </row>
    <row r="54484" spans="46:47">
      <c r="AT54484" s="690"/>
      <c r="AU54484" s="690"/>
    </row>
    <row r="54485" spans="46:47">
      <c r="AT54485" s="690"/>
      <c r="AU54485" s="690"/>
    </row>
    <row r="54486" spans="46:47">
      <c r="AT54486" s="690"/>
      <c r="AU54486" s="690"/>
    </row>
    <row r="54487" spans="46:47">
      <c r="AT54487" s="690"/>
      <c r="AU54487" s="690"/>
    </row>
    <row r="54488" spans="46:47">
      <c r="AT54488" s="690"/>
      <c r="AU54488" s="690"/>
    </row>
    <row r="54489" spans="46:47">
      <c r="AT54489" s="690"/>
      <c r="AU54489" s="690"/>
    </row>
    <row r="54490" spans="46:47">
      <c r="AT54490" s="690"/>
      <c r="AU54490" s="690"/>
    </row>
    <row r="54491" spans="46:47">
      <c r="AT54491" s="690"/>
      <c r="AU54491" s="690"/>
    </row>
    <row r="54492" spans="46:47">
      <c r="AT54492" s="690"/>
      <c r="AU54492" s="690"/>
    </row>
    <row r="54493" spans="46:47">
      <c r="AT54493" s="690"/>
      <c r="AU54493" s="690"/>
    </row>
    <row r="54494" spans="46:47">
      <c r="AT54494" s="690"/>
      <c r="AU54494" s="690"/>
    </row>
    <row r="54495" spans="46:47">
      <c r="AT54495" s="690"/>
      <c r="AU54495" s="690"/>
    </row>
    <row r="54496" spans="46:47">
      <c r="AT54496" s="690"/>
      <c r="AU54496" s="690"/>
    </row>
    <row r="54497" spans="46:47">
      <c r="AT54497" s="690"/>
      <c r="AU54497" s="690"/>
    </row>
    <row r="54498" spans="46:47">
      <c r="AT54498" s="690"/>
      <c r="AU54498" s="690"/>
    </row>
    <row r="54499" spans="46:47">
      <c r="AT54499" s="690"/>
      <c r="AU54499" s="690"/>
    </row>
    <row r="54500" spans="46:47">
      <c r="AT54500" s="690"/>
      <c r="AU54500" s="690"/>
    </row>
    <row r="54501" spans="46:47">
      <c r="AT54501" s="690"/>
      <c r="AU54501" s="690"/>
    </row>
    <row r="54502" spans="46:47">
      <c r="AT54502" s="690"/>
      <c r="AU54502" s="690"/>
    </row>
    <row r="54503" spans="46:47">
      <c r="AT54503" s="690"/>
      <c r="AU54503" s="690"/>
    </row>
    <row r="54504" spans="46:47">
      <c r="AT54504" s="690"/>
      <c r="AU54504" s="690"/>
    </row>
    <row r="54505" spans="46:47">
      <c r="AT54505" s="690"/>
      <c r="AU54505" s="690"/>
    </row>
    <row r="54506" spans="46:47">
      <c r="AT54506" s="690"/>
      <c r="AU54506" s="690"/>
    </row>
    <row r="54507" spans="46:47">
      <c r="AT54507" s="690"/>
      <c r="AU54507" s="690"/>
    </row>
    <row r="54508" spans="46:47">
      <c r="AT54508" s="690"/>
      <c r="AU54508" s="690"/>
    </row>
    <row r="54509" spans="46:47">
      <c r="AT54509" s="690"/>
      <c r="AU54509" s="690"/>
    </row>
    <row r="54510" spans="46:47">
      <c r="AT54510" s="690"/>
      <c r="AU54510" s="690"/>
    </row>
    <row r="54511" spans="46:47">
      <c r="AT54511" s="690"/>
      <c r="AU54511" s="690"/>
    </row>
    <row r="54512" spans="46:47">
      <c r="AT54512" s="690"/>
      <c r="AU54512" s="690"/>
    </row>
    <row r="54513" spans="46:47">
      <c r="AT54513" s="690"/>
      <c r="AU54513" s="690"/>
    </row>
    <row r="54514" spans="46:47">
      <c r="AT54514" s="690"/>
      <c r="AU54514" s="690"/>
    </row>
    <row r="54515" spans="46:47">
      <c r="AT54515" s="690"/>
      <c r="AU54515" s="690"/>
    </row>
    <row r="54516" spans="46:47">
      <c r="AT54516" s="690"/>
      <c r="AU54516" s="690"/>
    </row>
    <row r="54517" spans="46:47">
      <c r="AT54517" s="690"/>
      <c r="AU54517" s="690"/>
    </row>
    <row r="54518" spans="46:47">
      <c r="AT54518" s="690"/>
      <c r="AU54518" s="690"/>
    </row>
    <row r="54519" spans="46:47">
      <c r="AT54519" s="690"/>
      <c r="AU54519" s="690"/>
    </row>
    <row r="54520" spans="46:47">
      <c r="AT54520" s="690"/>
      <c r="AU54520" s="690"/>
    </row>
    <row r="54521" spans="46:47">
      <c r="AT54521" s="690"/>
      <c r="AU54521" s="690"/>
    </row>
    <row r="54522" spans="46:47">
      <c r="AT54522" s="690"/>
      <c r="AU54522" s="690"/>
    </row>
    <row r="54523" spans="46:47">
      <c r="AT54523" s="690"/>
      <c r="AU54523" s="690"/>
    </row>
    <row r="54524" spans="46:47">
      <c r="AT54524" s="690"/>
      <c r="AU54524" s="690"/>
    </row>
    <row r="54525" spans="46:47">
      <c r="AT54525" s="690"/>
      <c r="AU54525" s="690"/>
    </row>
    <row r="54526" spans="46:47">
      <c r="AT54526" s="690"/>
      <c r="AU54526" s="690"/>
    </row>
    <row r="54527" spans="46:47">
      <c r="AT54527" s="690"/>
      <c r="AU54527" s="690"/>
    </row>
    <row r="54528" spans="46:47">
      <c r="AT54528" s="690"/>
      <c r="AU54528" s="690"/>
    </row>
    <row r="54529" spans="46:47">
      <c r="AT54529" s="690"/>
      <c r="AU54529" s="690"/>
    </row>
    <row r="54530" spans="46:47">
      <c r="AT54530" s="690"/>
      <c r="AU54530" s="690"/>
    </row>
    <row r="54531" spans="46:47">
      <c r="AT54531" s="690"/>
      <c r="AU54531" s="690"/>
    </row>
    <row r="54532" spans="46:47">
      <c r="AT54532" s="690"/>
      <c r="AU54532" s="690"/>
    </row>
    <row r="54533" spans="46:47">
      <c r="AT54533" s="690"/>
      <c r="AU54533" s="690"/>
    </row>
    <row r="54534" spans="46:47">
      <c r="AT54534" s="690"/>
      <c r="AU54534" s="690"/>
    </row>
    <row r="54535" spans="46:47">
      <c r="AT54535" s="690"/>
      <c r="AU54535" s="690"/>
    </row>
    <row r="54536" spans="46:47">
      <c r="AT54536" s="690"/>
      <c r="AU54536" s="690"/>
    </row>
    <row r="54537" spans="46:47">
      <c r="AT54537" s="690"/>
      <c r="AU54537" s="690"/>
    </row>
    <row r="54538" spans="46:47">
      <c r="AT54538" s="690"/>
      <c r="AU54538" s="690"/>
    </row>
    <row r="54539" spans="46:47">
      <c r="AT54539" s="690"/>
      <c r="AU54539" s="690"/>
    </row>
    <row r="54540" spans="46:47">
      <c r="AT54540" s="690"/>
      <c r="AU54540" s="690"/>
    </row>
    <row r="54541" spans="46:47">
      <c r="AT54541" s="690"/>
      <c r="AU54541" s="690"/>
    </row>
    <row r="54542" spans="46:47">
      <c r="AT54542" s="690"/>
      <c r="AU54542" s="690"/>
    </row>
    <row r="54543" spans="46:47">
      <c r="AT54543" s="690"/>
      <c r="AU54543" s="690"/>
    </row>
    <row r="54544" spans="46:47">
      <c r="AT54544" s="690"/>
      <c r="AU54544" s="690"/>
    </row>
    <row r="54545" spans="46:47">
      <c r="AT54545" s="690"/>
      <c r="AU54545" s="690"/>
    </row>
    <row r="54546" spans="46:47">
      <c r="AT54546" s="690"/>
      <c r="AU54546" s="690"/>
    </row>
    <row r="54547" spans="46:47">
      <c r="AT54547" s="690"/>
      <c r="AU54547" s="690"/>
    </row>
    <row r="54548" spans="46:47">
      <c r="AT54548" s="690"/>
      <c r="AU54548" s="690"/>
    </row>
    <row r="54549" spans="46:47">
      <c r="AT54549" s="690"/>
      <c r="AU54549" s="690"/>
    </row>
    <row r="54550" spans="46:47">
      <c r="AT54550" s="690"/>
      <c r="AU54550" s="690"/>
    </row>
    <row r="54551" spans="46:47">
      <c r="AT54551" s="690"/>
      <c r="AU54551" s="690"/>
    </row>
    <row r="54552" spans="46:47">
      <c r="AT54552" s="690"/>
      <c r="AU54552" s="690"/>
    </row>
    <row r="54553" spans="46:47">
      <c r="AT54553" s="690"/>
      <c r="AU54553" s="690"/>
    </row>
    <row r="54554" spans="46:47">
      <c r="AT54554" s="690"/>
      <c r="AU54554" s="690"/>
    </row>
    <row r="54555" spans="46:47">
      <c r="AT54555" s="690"/>
      <c r="AU54555" s="690"/>
    </row>
    <row r="54556" spans="46:47">
      <c r="AT54556" s="690"/>
      <c r="AU54556" s="690"/>
    </row>
    <row r="54557" spans="46:47">
      <c r="AT54557" s="690"/>
      <c r="AU54557" s="690"/>
    </row>
    <row r="54558" spans="46:47">
      <c r="AT54558" s="690"/>
      <c r="AU54558" s="690"/>
    </row>
    <row r="54559" spans="46:47">
      <c r="AT54559" s="690"/>
      <c r="AU54559" s="690"/>
    </row>
    <row r="54560" spans="46:47">
      <c r="AT54560" s="690"/>
      <c r="AU54560" s="690"/>
    </row>
    <row r="54561" spans="46:47">
      <c r="AT54561" s="690"/>
      <c r="AU54561" s="690"/>
    </row>
    <row r="54562" spans="46:47">
      <c r="AT54562" s="690"/>
      <c r="AU54562" s="690"/>
    </row>
    <row r="54563" spans="46:47">
      <c r="AT54563" s="690"/>
      <c r="AU54563" s="690"/>
    </row>
    <row r="54564" spans="46:47">
      <c r="AT54564" s="690"/>
      <c r="AU54564" s="690"/>
    </row>
    <row r="54565" spans="46:47">
      <c r="AT54565" s="690"/>
      <c r="AU54565" s="690"/>
    </row>
    <row r="54566" spans="46:47">
      <c r="AT54566" s="690"/>
      <c r="AU54566" s="690"/>
    </row>
    <row r="54567" spans="46:47">
      <c r="AT54567" s="690"/>
      <c r="AU54567" s="690"/>
    </row>
    <row r="54568" spans="46:47">
      <c r="AT54568" s="690"/>
      <c r="AU54568" s="690"/>
    </row>
    <row r="54569" spans="46:47">
      <c r="AT54569" s="690"/>
      <c r="AU54569" s="690"/>
    </row>
    <row r="54570" spans="46:47">
      <c r="AT54570" s="690"/>
      <c r="AU54570" s="690"/>
    </row>
    <row r="54571" spans="46:47">
      <c r="AT54571" s="690"/>
      <c r="AU54571" s="690"/>
    </row>
    <row r="54572" spans="46:47">
      <c r="AT54572" s="690"/>
      <c r="AU54572" s="690"/>
    </row>
    <row r="54573" spans="46:47">
      <c r="AT54573" s="690"/>
      <c r="AU54573" s="690"/>
    </row>
    <row r="54574" spans="46:47">
      <c r="AT54574" s="690"/>
      <c r="AU54574" s="690"/>
    </row>
    <row r="54575" spans="46:47">
      <c r="AT54575" s="690"/>
      <c r="AU54575" s="690"/>
    </row>
    <row r="54576" spans="46:47">
      <c r="AT54576" s="690"/>
      <c r="AU54576" s="690"/>
    </row>
    <row r="54577" spans="46:47">
      <c r="AT54577" s="690"/>
      <c r="AU54577" s="690"/>
    </row>
    <row r="54578" spans="46:47">
      <c r="AT54578" s="690"/>
      <c r="AU54578" s="690"/>
    </row>
    <row r="54579" spans="46:47">
      <c r="AT54579" s="690"/>
      <c r="AU54579" s="690"/>
    </row>
    <row r="54580" spans="46:47">
      <c r="AT54580" s="690"/>
      <c r="AU54580" s="690"/>
    </row>
    <row r="54581" spans="46:47">
      <c r="AT54581" s="690"/>
      <c r="AU54581" s="690"/>
    </row>
    <row r="54582" spans="46:47">
      <c r="AT54582" s="690"/>
      <c r="AU54582" s="690"/>
    </row>
    <row r="54583" spans="46:47">
      <c r="AT54583" s="690"/>
      <c r="AU54583" s="690"/>
    </row>
    <row r="54584" spans="46:47">
      <c r="AT54584" s="690"/>
      <c r="AU54584" s="690"/>
    </row>
    <row r="54585" spans="46:47">
      <c r="AT54585" s="690"/>
      <c r="AU54585" s="690"/>
    </row>
    <row r="54586" spans="46:47">
      <c r="AT54586" s="690"/>
      <c r="AU54586" s="690"/>
    </row>
    <row r="54587" spans="46:47">
      <c r="AT54587" s="690"/>
      <c r="AU54587" s="690"/>
    </row>
    <row r="54588" spans="46:47">
      <c r="AT54588" s="690"/>
      <c r="AU54588" s="690"/>
    </row>
    <row r="54589" spans="46:47">
      <c r="AT54589" s="690"/>
      <c r="AU54589" s="690"/>
    </row>
    <row r="54590" spans="46:47">
      <c r="AT54590" s="690"/>
      <c r="AU54590" s="690"/>
    </row>
    <row r="54591" spans="46:47">
      <c r="AT54591" s="690"/>
      <c r="AU54591" s="690"/>
    </row>
    <row r="54592" spans="46:47">
      <c r="AT54592" s="690"/>
      <c r="AU54592" s="690"/>
    </row>
    <row r="54593" spans="46:47">
      <c r="AT54593" s="690"/>
      <c r="AU54593" s="690"/>
    </row>
    <row r="54594" spans="46:47">
      <c r="AT54594" s="690"/>
      <c r="AU54594" s="690"/>
    </row>
    <row r="54595" spans="46:47">
      <c r="AT54595" s="690"/>
      <c r="AU54595" s="690"/>
    </row>
    <row r="54596" spans="46:47">
      <c r="AT54596" s="690"/>
      <c r="AU54596" s="690"/>
    </row>
    <row r="54597" spans="46:47">
      <c r="AT54597" s="690"/>
      <c r="AU54597" s="690"/>
    </row>
    <row r="54598" spans="46:47">
      <c r="AT54598" s="690"/>
      <c r="AU54598" s="690"/>
    </row>
    <row r="54599" spans="46:47">
      <c r="AT54599" s="690"/>
      <c r="AU54599" s="690"/>
    </row>
    <row r="54600" spans="46:47">
      <c r="AT54600" s="690"/>
      <c r="AU54600" s="690"/>
    </row>
    <row r="54601" spans="46:47">
      <c r="AT54601" s="690"/>
      <c r="AU54601" s="690"/>
    </row>
    <row r="54602" spans="46:47">
      <c r="AT54602" s="690"/>
      <c r="AU54602" s="690"/>
    </row>
    <row r="54603" spans="46:47">
      <c r="AT54603" s="690"/>
      <c r="AU54603" s="690"/>
    </row>
    <row r="54604" spans="46:47">
      <c r="AT54604" s="690"/>
      <c r="AU54604" s="690"/>
    </row>
    <row r="54605" spans="46:47">
      <c r="AT54605" s="690"/>
      <c r="AU54605" s="690"/>
    </row>
    <row r="54606" spans="46:47">
      <c r="AT54606" s="690"/>
      <c r="AU54606" s="690"/>
    </row>
    <row r="54607" spans="46:47">
      <c r="AT54607" s="690"/>
      <c r="AU54607" s="690"/>
    </row>
    <row r="54608" spans="46:47">
      <c r="AT54608" s="690"/>
      <c r="AU54608" s="690"/>
    </row>
    <row r="54609" spans="46:47">
      <c r="AT54609" s="690"/>
      <c r="AU54609" s="690"/>
    </row>
    <row r="54610" spans="46:47">
      <c r="AT54610" s="690"/>
      <c r="AU54610" s="690"/>
    </row>
    <row r="54611" spans="46:47">
      <c r="AT54611" s="690"/>
      <c r="AU54611" s="690"/>
    </row>
    <row r="54612" spans="46:47">
      <c r="AT54612" s="690"/>
      <c r="AU54612" s="690"/>
    </row>
    <row r="54613" spans="46:47">
      <c r="AT54613" s="690"/>
      <c r="AU54613" s="690"/>
    </row>
    <row r="54614" spans="46:47">
      <c r="AT54614" s="690"/>
      <c r="AU54614" s="690"/>
    </row>
    <row r="54615" spans="46:47">
      <c r="AT54615" s="690"/>
      <c r="AU54615" s="690"/>
    </row>
    <row r="54616" spans="46:47">
      <c r="AT54616" s="690"/>
      <c r="AU54616" s="690"/>
    </row>
    <row r="54617" spans="46:47">
      <c r="AT54617" s="690"/>
      <c r="AU54617" s="690"/>
    </row>
    <row r="54618" spans="46:47">
      <c r="AT54618" s="690"/>
      <c r="AU54618" s="690"/>
    </row>
    <row r="54619" spans="46:47">
      <c r="AT54619" s="690"/>
      <c r="AU54619" s="690"/>
    </row>
    <row r="54620" spans="46:47">
      <c r="AT54620" s="690"/>
      <c r="AU54620" s="690"/>
    </row>
    <row r="54621" spans="46:47">
      <c r="AT54621" s="690"/>
      <c r="AU54621" s="690"/>
    </row>
    <row r="54622" spans="46:47">
      <c r="AT54622" s="690"/>
      <c r="AU54622" s="690"/>
    </row>
    <row r="54623" spans="46:47">
      <c r="AT54623" s="690"/>
      <c r="AU54623" s="690"/>
    </row>
    <row r="54624" spans="46:47">
      <c r="AT54624" s="690"/>
      <c r="AU54624" s="690"/>
    </row>
    <row r="54625" spans="46:47">
      <c r="AT54625" s="690"/>
      <c r="AU54625" s="690"/>
    </row>
    <row r="54626" spans="46:47">
      <c r="AT54626" s="690"/>
      <c r="AU54626" s="690"/>
    </row>
    <row r="54627" spans="46:47">
      <c r="AT54627" s="690"/>
      <c r="AU54627" s="690"/>
    </row>
    <row r="54628" spans="46:47">
      <c r="AT54628" s="690"/>
      <c r="AU54628" s="690"/>
    </row>
    <row r="54629" spans="46:47">
      <c r="AT54629" s="690"/>
      <c r="AU54629" s="690"/>
    </row>
    <row r="54630" spans="46:47">
      <c r="AT54630" s="690"/>
      <c r="AU54630" s="690"/>
    </row>
    <row r="54631" spans="46:47">
      <c r="AT54631" s="690"/>
      <c r="AU54631" s="690"/>
    </row>
    <row r="54632" spans="46:47">
      <c r="AT54632" s="690"/>
      <c r="AU54632" s="690"/>
    </row>
    <row r="54633" spans="46:47">
      <c r="AT54633" s="690"/>
      <c r="AU54633" s="690"/>
    </row>
    <row r="54634" spans="46:47">
      <c r="AT54634" s="690"/>
      <c r="AU54634" s="690"/>
    </row>
    <row r="54635" spans="46:47">
      <c r="AT54635" s="690"/>
      <c r="AU54635" s="690"/>
    </row>
    <row r="54636" spans="46:47">
      <c r="AT54636" s="690"/>
      <c r="AU54636" s="690"/>
    </row>
    <row r="54637" spans="46:47">
      <c r="AT54637" s="690"/>
      <c r="AU54637" s="690"/>
    </row>
    <row r="54638" spans="46:47">
      <c r="AT54638" s="690"/>
      <c r="AU54638" s="690"/>
    </row>
    <row r="54639" spans="46:47">
      <c r="AT54639" s="690"/>
      <c r="AU54639" s="690"/>
    </row>
    <row r="54640" spans="46:47">
      <c r="AT54640" s="690"/>
      <c r="AU54640" s="690"/>
    </row>
    <row r="54641" spans="46:47">
      <c r="AT54641" s="690"/>
      <c r="AU54641" s="690"/>
    </row>
    <row r="54642" spans="46:47">
      <c r="AT54642" s="690"/>
      <c r="AU54642" s="690"/>
    </row>
    <row r="54643" spans="46:47">
      <c r="AT54643" s="690"/>
      <c r="AU54643" s="690"/>
    </row>
    <row r="54644" spans="46:47">
      <c r="AT54644" s="690"/>
      <c r="AU54644" s="690"/>
    </row>
    <row r="54645" spans="46:47">
      <c r="AT54645" s="690"/>
      <c r="AU54645" s="690"/>
    </row>
    <row r="54646" spans="46:47">
      <c r="AT54646" s="690"/>
      <c r="AU54646" s="690"/>
    </row>
    <row r="54647" spans="46:47">
      <c r="AT54647" s="690"/>
      <c r="AU54647" s="690"/>
    </row>
    <row r="54648" spans="46:47">
      <c r="AT54648" s="690"/>
      <c r="AU54648" s="690"/>
    </row>
    <row r="54649" spans="46:47">
      <c r="AT54649" s="690"/>
      <c r="AU54649" s="690"/>
    </row>
    <row r="54650" spans="46:47">
      <c r="AT54650" s="690"/>
      <c r="AU54650" s="690"/>
    </row>
    <row r="54651" spans="46:47">
      <c r="AT54651" s="690"/>
      <c r="AU54651" s="690"/>
    </row>
    <row r="54652" spans="46:47">
      <c r="AT54652" s="690"/>
      <c r="AU54652" s="690"/>
    </row>
    <row r="54653" spans="46:47">
      <c r="AT54653" s="690"/>
      <c r="AU54653" s="690"/>
    </row>
    <row r="54654" spans="46:47">
      <c r="AT54654" s="690"/>
      <c r="AU54654" s="690"/>
    </row>
    <row r="54655" spans="46:47">
      <c r="AT54655" s="690"/>
      <c r="AU54655" s="690"/>
    </row>
    <row r="54656" spans="46:47">
      <c r="AT54656" s="690"/>
      <c r="AU54656" s="690"/>
    </row>
    <row r="54657" spans="46:47">
      <c r="AT54657" s="690"/>
      <c r="AU54657" s="690"/>
    </row>
    <row r="54658" spans="46:47">
      <c r="AT54658" s="690"/>
      <c r="AU54658" s="690"/>
    </row>
    <row r="54659" spans="46:47">
      <c r="AT54659" s="690"/>
      <c r="AU54659" s="690"/>
    </row>
    <row r="54660" spans="46:47">
      <c r="AT54660" s="690"/>
      <c r="AU54660" s="690"/>
    </row>
    <row r="54661" spans="46:47">
      <c r="AT54661" s="690"/>
      <c r="AU54661" s="690"/>
    </row>
    <row r="54662" spans="46:47">
      <c r="AT54662" s="690"/>
      <c r="AU54662" s="690"/>
    </row>
    <row r="54663" spans="46:47">
      <c r="AT54663" s="690"/>
      <c r="AU54663" s="690"/>
    </row>
    <row r="54664" spans="46:47">
      <c r="AT54664" s="690"/>
      <c r="AU54664" s="690"/>
    </row>
    <row r="54665" spans="46:47">
      <c r="AT54665" s="690"/>
      <c r="AU54665" s="690"/>
    </row>
    <row r="54666" spans="46:47">
      <c r="AT54666" s="690"/>
      <c r="AU54666" s="690"/>
    </row>
    <row r="54667" spans="46:47">
      <c r="AT54667" s="690"/>
      <c r="AU54667" s="690"/>
    </row>
    <row r="54668" spans="46:47">
      <c r="AT54668" s="690"/>
      <c r="AU54668" s="690"/>
    </row>
    <row r="54669" spans="46:47">
      <c r="AT54669" s="690"/>
      <c r="AU54669" s="690"/>
    </row>
    <row r="54670" spans="46:47">
      <c r="AT54670" s="690"/>
      <c r="AU54670" s="690"/>
    </row>
    <row r="54671" spans="46:47">
      <c r="AT54671" s="690"/>
      <c r="AU54671" s="690"/>
    </row>
    <row r="54672" spans="46:47">
      <c r="AT54672" s="690"/>
      <c r="AU54672" s="690"/>
    </row>
    <row r="54673" spans="46:47">
      <c r="AT54673" s="690"/>
      <c r="AU54673" s="690"/>
    </row>
    <row r="54674" spans="46:47">
      <c r="AT54674" s="690"/>
      <c r="AU54674" s="690"/>
    </row>
    <row r="54675" spans="46:47">
      <c r="AT54675" s="690"/>
      <c r="AU54675" s="690"/>
    </row>
    <row r="54676" spans="46:47">
      <c r="AT54676" s="690"/>
      <c r="AU54676" s="690"/>
    </row>
    <row r="54677" spans="46:47">
      <c r="AT54677" s="690"/>
      <c r="AU54677" s="690"/>
    </row>
    <row r="54678" spans="46:47">
      <c r="AT54678" s="690"/>
      <c r="AU54678" s="690"/>
    </row>
    <row r="54679" spans="46:47">
      <c r="AT54679" s="690"/>
      <c r="AU54679" s="690"/>
    </row>
    <row r="54680" spans="46:47">
      <c r="AT54680" s="690"/>
      <c r="AU54680" s="690"/>
    </row>
    <row r="54681" spans="46:47">
      <c r="AT54681" s="690"/>
      <c r="AU54681" s="690"/>
    </row>
    <row r="54682" spans="46:47">
      <c r="AT54682" s="690"/>
      <c r="AU54682" s="690"/>
    </row>
    <row r="54683" spans="46:47">
      <c r="AT54683" s="690"/>
      <c r="AU54683" s="690"/>
    </row>
    <row r="54684" spans="46:47">
      <c r="AT54684" s="690"/>
      <c r="AU54684" s="690"/>
    </row>
    <row r="54685" spans="46:47">
      <c r="AT54685" s="690"/>
      <c r="AU54685" s="690"/>
    </row>
    <row r="54686" spans="46:47">
      <c r="AT54686" s="690"/>
      <c r="AU54686" s="690"/>
    </row>
    <row r="54687" spans="46:47">
      <c r="AT54687" s="690"/>
      <c r="AU54687" s="690"/>
    </row>
    <row r="54688" spans="46:47">
      <c r="AT54688" s="690"/>
      <c r="AU54688" s="690"/>
    </row>
    <row r="54689" spans="46:47">
      <c r="AT54689" s="690"/>
      <c r="AU54689" s="690"/>
    </row>
    <row r="54690" spans="46:47">
      <c r="AT54690" s="690"/>
      <c r="AU54690" s="690"/>
    </row>
    <row r="54691" spans="46:47">
      <c r="AT54691" s="690"/>
      <c r="AU54691" s="690"/>
    </row>
    <row r="54692" spans="46:47">
      <c r="AT54692" s="690"/>
      <c r="AU54692" s="690"/>
    </row>
    <row r="54693" spans="46:47">
      <c r="AT54693" s="690"/>
      <c r="AU54693" s="690"/>
    </row>
    <row r="54694" spans="46:47">
      <c r="AT54694" s="690"/>
      <c r="AU54694" s="690"/>
    </row>
    <row r="54695" spans="46:47">
      <c r="AT54695" s="690"/>
      <c r="AU54695" s="690"/>
    </row>
    <row r="54696" spans="46:47">
      <c r="AT54696" s="690"/>
      <c r="AU54696" s="690"/>
    </row>
    <row r="54697" spans="46:47">
      <c r="AT54697" s="690"/>
      <c r="AU54697" s="690"/>
    </row>
    <row r="54698" spans="46:47">
      <c r="AT54698" s="690"/>
      <c r="AU54698" s="690"/>
    </row>
    <row r="54699" spans="46:47">
      <c r="AT54699" s="690"/>
      <c r="AU54699" s="690"/>
    </row>
    <row r="54700" spans="46:47">
      <c r="AT54700" s="690"/>
      <c r="AU54700" s="690"/>
    </row>
    <row r="54701" spans="46:47">
      <c r="AT54701" s="690"/>
      <c r="AU54701" s="690"/>
    </row>
    <row r="54702" spans="46:47">
      <c r="AT54702" s="690"/>
      <c r="AU54702" s="690"/>
    </row>
    <row r="54703" spans="46:47">
      <c r="AT54703" s="690"/>
      <c r="AU54703" s="690"/>
    </row>
    <row r="54704" spans="46:47">
      <c r="AT54704" s="690"/>
      <c r="AU54704" s="690"/>
    </row>
    <row r="54705" spans="46:47">
      <c r="AT54705" s="690"/>
      <c r="AU54705" s="690"/>
    </row>
    <row r="54706" spans="46:47">
      <c r="AT54706" s="690"/>
      <c r="AU54706" s="690"/>
    </row>
    <row r="54707" spans="46:47">
      <c r="AT54707" s="690"/>
      <c r="AU54707" s="690"/>
    </row>
    <row r="54708" spans="46:47">
      <c r="AT54708" s="690"/>
      <c r="AU54708" s="690"/>
    </row>
    <row r="54709" spans="46:47">
      <c r="AT54709" s="690"/>
      <c r="AU54709" s="690"/>
    </row>
    <row r="54710" spans="46:47">
      <c r="AT54710" s="690"/>
      <c r="AU54710" s="690"/>
    </row>
    <row r="54711" spans="46:47">
      <c r="AT54711" s="690"/>
      <c r="AU54711" s="690"/>
    </row>
    <row r="54712" spans="46:47">
      <c r="AT54712" s="690"/>
      <c r="AU54712" s="690"/>
    </row>
    <row r="54713" spans="46:47">
      <c r="AT54713" s="690"/>
      <c r="AU54713" s="690"/>
    </row>
    <row r="54714" spans="46:47">
      <c r="AT54714" s="690"/>
      <c r="AU54714" s="690"/>
    </row>
    <row r="54715" spans="46:47">
      <c r="AT54715" s="690"/>
      <c r="AU54715" s="690"/>
    </row>
    <row r="54716" spans="46:47">
      <c r="AT54716" s="690"/>
      <c r="AU54716" s="690"/>
    </row>
    <row r="54717" spans="46:47">
      <c r="AT54717" s="690"/>
      <c r="AU54717" s="690"/>
    </row>
    <row r="54718" spans="46:47">
      <c r="AT54718" s="690"/>
      <c r="AU54718" s="690"/>
    </row>
    <row r="54719" spans="46:47">
      <c r="AT54719" s="690"/>
      <c r="AU54719" s="690"/>
    </row>
    <row r="54720" spans="46:47">
      <c r="AT54720" s="690"/>
      <c r="AU54720" s="690"/>
    </row>
    <row r="54721" spans="46:47">
      <c r="AT54721" s="690"/>
      <c r="AU54721" s="690"/>
    </row>
    <row r="54722" spans="46:47">
      <c r="AT54722" s="690"/>
      <c r="AU54722" s="690"/>
    </row>
    <row r="54723" spans="46:47">
      <c r="AT54723" s="690"/>
      <c r="AU54723" s="690"/>
    </row>
    <row r="54724" spans="46:47">
      <c r="AT54724" s="690"/>
      <c r="AU54724" s="690"/>
    </row>
    <row r="54725" spans="46:47">
      <c r="AT54725" s="690"/>
      <c r="AU54725" s="690"/>
    </row>
    <row r="54726" spans="46:47">
      <c r="AT54726" s="690"/>
      <c r="AU54726" s="690"/>
    </row>
    <row r="54727" spans="46:47">
      <c r="AT54727" s="690"/>
      <c r="AU54727" s="690"/>
    </row>
    <row r="54728" spans="46:47">
      <c r="AT54728" s="690"/>
      <c r="AU54728" s="690"/>
    </row>
    <row r="54729" spans="46:47">
      <c r="AT54729" s="690"/>
      <c r="AU54729" s="690"/>
    </row>
    <row r="54730" spans="46:47">
      <c r="AT54730" s="690"/>
      <c r="AU54730" s="690"/>
    </row>
    <row r="54731" spans="46:47">
      <c r="AT54731" s="690"/>
      <c r="AU54731" s="690"/>
    </row>
    <row r="54732" spans="46:47">
      <c r="AT54732" s="690"/>
      <c r="AU54732" s="690"/>
    </row>
    <row r="54733" spans="46:47">
      <c r="AT54733" s="690"/>
      <c r="AU54733" s="690"/>
    </row>
    <row r="54734" spans="46:47">
      <c r="AT54734" s="690"/>
      <c r="AU54734" s="690"/>
    </row>
    <row r="54735" spans="46:47">
      <c r="AT54735" s="690"/>
      <c r="AU54735" s="690"/>
    </row>
    <row r="54736" spans="46:47">
      <c r="AT54736" s="690"/>
      <c r="AU54736" s="690"/>
    </row>
    <row r="54737" spans="46:47">
      <c r="AT54737" s="690"/>
      <c r="AU54737" s="690"/>
    </row>
    <row r="54738" spans="46:47">
      <c r="AT54738" s="690"/>
      <c r="AU54738" s="690"/>
    </row>
    <row r="54739" spans="46:47">
      <c r="AT54739" s="690"/>
      <c r="AU54739" s="690"/>
    </row>
    <row r="54740" spans="46:47">
      <c r="AT54740" s="690"/>
      <c r="AU54740" s="690"/>
    </row>
    <row r="54741" spans="46:47">
      <c r="AT54741" s="690"/>
      <c r="AU54741" s="690"/>
    </row>
    <row r="54742" spans="46:47">
      <c r="AT54742" s="690"/>
      <c r="AU54742" s="690"/>
    </row>
    <row r="54743" spans="46:47">
      <c r="AT54743" s="690"/>
      <c r="AU54743" s="690"/>
    </row>
    <row r="54744" spans="46:47">
      <c r="AT54744" s="690"/>
      <c r="AU54744" s="690"/>
    </row>
    <row r="54745" spans="46:47">
      <c r="AT54745" s="690"/>
      <c r="AU54745" s="690"/>
    </row>
    <row r="54746" spans="46:47">
      <c r="AT54746" s="690"/>
      <c r="AU54746" s="690"/>
    </row>
    <row r="54747" spans="46:47">
      <c r="AT54747" s="690"/>
      <c r="AU54747" s="690"/>
    </row>
    <row r="54748" spans="46:47">
      <c r="AT54748" s="690"/>
      <c r="AU54748" s="690"/>
    </row>
    <row r="54749" spans="46:47">
      <c r="AT54749" s="690"/>
      <c r="AU54749" s="690"/>
    </row>
    <row r="54750" spans="46:47">
      <c r="AT54750" s="690"/>
      <c r="AU54750" s="690"/>
    </row>
    <row r="54751" spans="46:47">
      <c r="AT54751" s="690"/>
      <c r="AU54751" s="690"/>
    </row>
    <row r="54752" spans="46:47">
      <c r="AT54752" s="690"/>
      <c r="AU54752" s="690"/>
    </row>
    <row r="54753" spans="46:47">
      <c r="AT54753" s="690"/>
      <c r="AU54753" s="690"/>
    </row>
    <row r="54754" spans="46:47">
      <c r="AT54754" s="690"/>
      <c r="AU54754" s="690"/>
    </row>
    <row r="54755" spans="46:47">
      <c r="AT54755" s="690"/>
      <c r="AU54755" s="690"/>
    </row>
    <row r="54756" spans="46:47">
      <c r="AT54756" s="690"/>
      <c r="AU54756" s="690"/>
    </row>
    <row r="54757" spans="46:47">
      <c r="AT54757" s="690"/>
      <c r="AU54757" s="690"/>
    </row>
    <row r="54758" spans="46:47">
      <c r="AT54758" s="690"/>
      <c r="AU54758" s="690"/>
    </row>
    <row r="54759" spans="46:47">
      <c r="AT54759" s="690"/>
      <c r="AU54759" s="690"/>
    </row>
    <row r="54760" spans="46:47">
      <c r="AT54760" s="690"/>
      <c r="AU54760" s="690"/>
    </row>
    <row r="54761" spans="46:47">
      <c r="AT54761" s="690"/>
      <c r="AU54761" s="690"/>
    </row>
    <row r="54762" spans="46:47">
      <c r="AT54762" s="690"/>
      <c r="AU54762" s="690"/>
    </row>
    <row r="54763" spans="46:47">
      <c r="AT54763" s="690"/>
      <c r="AU54763" s="690"/>
    </row>
    <row r="54764" spans="46:47">
      <c r="AT54764" s="690"/>
      <c r="AU54764" s="690"/>
    </row>
    <row r="54765" spans="46:47">
      <c r="AT54765" s="690"/>
      <c r="AU54765" s="690"/>
    </row>
    <row r="54766" spans="46:47">
      <c r="AT54766" s="690"/>
      <c r="AU54766" s="690"/>
    </row>
    <row r="54767" spans="46:47">
      <c r="AT54767" s="690"/>
      <c r="AU54767" s="690"/>
    </row>
    <row r="54768" spans="46:47">
      <c r="AT54768" s="690"/>
      <c r="AU54768" s="690"/>
    </row>
    <row r="54769" spans="46:47">
      <c r="AT54769" s="690"/>
      <c r="AU54769" s="690"/>
    </row>
    <row r="54770" spans="46:47">
      <c r="AT54770" s="690"/>
      <c r="AU54770" s="690"/>
    </row>
    <row r="54771" spans="46:47">
      <c r="AT54771" s="690"/>
      <c r="AU54771" s="690"/>
    </row>
    <row r="54772" spans="46:47">
      <c r="AT54772" s="690"/>
      <c r="AU54772" s="690"/>
    </row>
    <row r="54773" spans="46:47">
      <c r="AT54773" s="690"/>
      <c r="AU54773" s="690"/>
    </row>
    <row r="54774" spans="46:47">
      <c r="AT54774" s="690"/>
      <c r="AU54774" s="690"/>
    </row>
    <row r="54775" spans="46:47">
      <c r="AT54775" s="690"/>
      <c r="AU54775" s="690"/>
    </row>
    <row r="54776" spans="46:47">
      <c r="AT54776" s="690"/>
      <c r="AU54776" s="690"/>
    </row>
    <row r="54777" spans="46:47">
      <c r="AT54777" s="690"/>
      <c r="AU54777" s="690"/>
    </row>
    <row r="54778" spans="46:47">
      <c r="AT54778" s="690"/>
      <c r="AU54778" s="690"/>
    </row>
    <row r="54779" spans="46:47">
      <c r="AT54779" s="690"/>
      <c r="AU54779" s="690"/>
    </row>
    <row r="54780" spans="46:47">
      <c r="AT54780" s="690"/>
      <c r="AU54780" s="690"/>
    </row>
    <row r="54781" spans="46:47">
      <c r="AT54781" s="690"/>
      <c r="AU54781" s="690"/>
    </row>
    <row r="54782" spans="46:47">
      <c r="AT54782" s="690"/>
      <c r="AU54782" s="690"/>
    </row>
    <row r="54783" spans="46:47">
      <c r="AT54783" s="690"/>
      <c r="AU54783" s="690"/>
    </row>
    <row r="54784" spans="46:47">
      <c r="AT54784" s="690"/>
      <c r="AU54784" s="690"/>
    </row>
    <row r="54785" spans="46:47">
      <c r="AT54785" s="690"/>
      <c r="AU54785" s="690"/>
    </row>
    <row r="54786" spans="46:47">
      <c r="AT54786" s="690"/>
      <c r="AU54786" s="690"/>
    </row>
    <row r="54787" spans="46:47">
      <c r="AT54787" s="690"/>
      <c r="AU54787" s="690"/>
    </row>
    <row r="54788" spans="46:47">
      <c r="AT54788" s="690"/>
      <c r="AU54788" s="690"/>
    </row>
    <row r="54789" spans="46:47">
      <c r="AT54789" s="690"/>
      <c r="AU54789" s="690"/>
    </row>
    <row r="54790" spans="46:47">
      <c r="AT54790" s="690"/>
      <c r="AU54790" s="690"/>
    </row>
    <row r="54791" spans="46:47">
      <c r="AT54791" s="690"/>
      <c r="AU54791" s="690"/>
    </row>
    <row r="54792" spans="46:47">
      <c r="AT54792" s="690"/>
      <c r="AU54792" s="690"/>
    </row>
    <row r="54793" spans="46:47">
      <c r="AT54793" s="690"/>
      <c r="AU54793" s="690"/>
    </row>
    <row r="54794" spans="46:47">
      <c r="AT54794" s="690"/>
      <c r="AU54794" s="690"/>
    </row>
    <row r="54795" spans="46:47">
      <c r="AT54795" s="690"/>
      <c r="AU54795" s="690"/>
    </row>
    <row r="54796" spans="46:47">
      <c r="AT54796" s="690"/>
      <c r="AU54796" s="690"/>
    </row>
    <row r="54797" spans="46:47">
      <c r="AT54797" s="690"/>
      <c r="AU54797" s="690"/>
    </row>
    <row r="54798" spans="46:47">
      <c r="AT54798" s="690"/>
      <c r="AU54798" s="690"/>
    </row>
    <row r="54799" spans="46:47">
      <c r="AT54799" s="690"/>
      <c r="AU54799" s="690"/>
    </row>
    <row r="54800" spans="46:47">
      <c r="AT54800" s="690"/>
      <c r="AU54800" s="690"/>
    </row>
    <row r="54801" spans="46:47">
      <c r="AT54801" s="690"/>
      <c r="AU54801" s="690"/>
    </row>
    <row r="54802" spans="46:47">
      <c r="AT54802" s="690"/>
      <c r="AU54802" s="690"/>
    </row>
    <row r="54803" spans="46:47">
      <c r="AT54803" s="690"/>
      <c r="AU54803" s="690"/>
    </row>
    <row r="54804" spans="46:47">
      <c r="AT54804" s="690"/>
      <c r="AU54804" s="690"/>
    </row>
    <row r="54805" spans="46:47">
      <c r="AT54805" s="690"/>
      <c r="AU54805" s="690"/>
    </row>
    <row r="54806" spans="46:47">
      <c r="AT54806" s="690"/>
      <c r="AU54806" s="690"/>
    </row>
    <row r="54807" spans="46:47">
      <c r="AT54807" s="690"/>
      <c r="AU54807" s="690"/>
    </row>
    <row r="54808" spans="46:47">
      <c r="AT54808" s="690"/>
      <c r="AU54808" s="690"/>
    </row>
    <row r="54809" spans="46:47">
      <c r="AT54809" s="690"/>
      <c r="AU54809" s="690"/>
    </row>
    <row r="54810" spans="46:47">
      <c r="AT54810" s="690"/>
      <c r="AU54810" s="690"/>
    </row>
    <row r="54811" spans="46:47">
      <c r="AT54811" s="690"/>
      <c r="AU54811" s="690"/>
    </row>
    <row r="54812" spans="46:47">
      <c r="AT54812" s="690"/>
      <c r="AU54812" s="690"/>
    </row>
    <row r="54813" spans="46:47">
      <c r="AT54813" s="690"/>
      <c r="AU54813" s="690"/>
    </row>
    <row r="54814" spans="46:47">
      <c r="AT54814" s="690"/>
      <c r="AU54814" s="690"/>
    </row>
    <row r="54815" spans="46:47">
      <c r="AT54815" s="690"/>
      <c r="AU54815" s="690"/>
    </row>
    <row r="54816" spans="46:47">
      <c r="AT54816" s="690"/>
      <c r="AU54816" s="690"/>
    </row>
    <row r="54817" spans="46:47">
      <c r="AT54817" s="690"/>
      <c r="AU54817" s="690"/>
    </row>
    <row r="54818" spans="46:47">
      <c r="AT54818" s="690"/>
      <c r="AU54818" s="690"/>
    </row>
    <row r="54819" spans="46:47">
      <c r="AT54819" s="690"/>
      <c r="AU54819" s="690"/>
    </row>
    <row r="54820" spans="46:47">
      <c r="AT54820" s="690"/>
      <c r="AU54820" s="690"/>
    </row>
    <row r="54821" spans="46:47">
      <c r="AT54821" s="690"/>
      <c r="AU54821" s="690"/>
    </row>
    <row r="54822" spans="46:47">
      <c r="AT54822" s="690"/>
      <c r="AU54822" s="690"/>
    </row>
    <row r="54823" spans="46:47">
      <c r="AT54823" s="690"/>
      <c r="AU54823" s="690"/>
    </row>
    <row r="54824" spans="46:47">
      <c r="AT54824" s="690"/>
      <c r="AU54824" s="690"/>
    </row>
    <row r="54825" spans="46:47">
      <c r="AT54825" s="690"/>
      <c r="AU54825" s="690"/>
    </row>
    <row r="54826" spans="46:47">
      <c r="AT54826" s="690"/>
      <c r="AU54826" s="690"/>
    </row>
    <row r="54827" spans="46:47">
      <c r="AT54827" s="690"/>
      <c r="AU54827" s="690"/>
    </row>
    <row r="54828" spans="46:47">
      <c r="AT54828" s="690"/>
      <c r="AU54828" s="690"/>
    </row>
    <row r="54829" spans="46:47">
      <c r="AT54829" s="690"/>
      <c r="AU54829" s="690"/>
    </row>
    <row r="54830" spans="46:47">
      <c r="AT54830" s="690"/>
      <c r="AU54830" s="690"/>
    </row>
    <row r="54831" spans="46:47">
      <c r="AT54831" s="690"/>
      <c r="AU54831" s="690"/>
    </row>
    <row r="54832" spans="46:47">
      <c r="AT54832" s="690"/>
      <c r="AU54832" s="690"/>
    </row>
    <row r="54833" spans="46:47">
      <c r="AT54833" s="690"/>
      <c r="AU54833" s="690"/>
    </row>
    <row r="54834" spans="46:47">
      <c r="AT54834" s="690"/>
      <c r="AU54834" s="690"/>
    </row>
    <row r="54835" spans="46:47">
      <c r="AT54835" s="690"/>
      <c r="AU54835" s="690"/>
    </row>
    <row r="54836" spans="46:47">
      <c r="AT54836" s="690"/>
      <c r="AU54836" s="690"/>
    </row>
    <row r="54837" spans="46:47">
      <c r="AT54837" s="690"/>
      <c r="AU54837" s="690"/>
    </row>
    <row r="54838" spans="46:47">
      <c r="AT54838" s="690"/>
      <c r="AU54838" s="690"/>
    </row>
    <row r="54839" spans="46:47">
      <c r="AT54839" s="690"/>
      <c r="AU54839" s="690"/>
    </row>
    <row r="54840" spans="46:47">
      <c r="AT54840" s="690"/>
      <c r="AU54840" s="690"/>
    </row>
    <row r="54841" spans="46:47">
      <c r="AT54841" s="690"/>
      <c r="AU54841" s="690"/>
    </row>
    <row r="54842" spans="46:47">
      <c r="AT54842" s="690"/>
      <c r="AU54842" s="690"/>
    </row>
    <row r="54843" spans="46:47">
      <c r="AT54843" s="690"/>
      <c r="AU54843" s="690"/>
    </row>
    <row r="54844" spans="46:47">
      <c r="AT54844" s="690"/>
      <c r="AU54844" s="690"/>
    </row>
    <row r="54845" spans="46:47">
      <c r="AT54845" s="690"/>
      <c r="AU54845" s="690"/>
    </row>
    <row r="54846" spans="46:47">
      <c r="AT54846" s="690"/>
      <c r="AU54846" s="690"/>
    </row>
    <row r="54847" spans="46:47">
      <c r="AT54847" s="690"/>
      <c r="AU54847" s="690"/>
    </row>
    <row r="54848" spans="46:47">
      <c r="AT54848" s="690"/>
      <c r="AU54848" s="690"/>
    </row>
    <row r="54849" spans="46:47">
      <c r="AT54849" s="690"/>
      <c r="AU54849" s="690"/>
    </row>
    <row r="54850" spans="46:47">
      <c r="AT54850" s="690"/>
      <c r="AU54850" s="690"/>
    </row>
    <row r="54851" spans="46:47">
      <c r="AT54851" s="690"/>
      <c r="AU54851" s="690"/>
    </row>
    <row r="54852" spans="46:47">
      <c r="AT54852" s="690"/>
      <c r="AU54852" s="690"/>
    </row>
    <row r="54853" spans="46:47">
      <c r="AT54853" s="690"/>
      <c r="AU54853" s="690"/>
    </row>
    <row r="54854" spans="46:47">
      <c r="AT54854" s="690"/>
      <c r="AU54854" s="690"/>
    </row>
    <row r="54855" spans="46:47">
      <c r="AT54855" s="690"/>
      <c r="AU54855" s="690"/>
    </row>
    <row r="54856" spans="46:47">
      <c r="AT54856" s="690"/>
      <c r="AU54856" s="690"/>
    </row>
    <row r="54857" spans="46:47">
      <c r="AT54857" s="690"/>
      <c r="AU54857" s="690"/>
    </row>
    <row r="54858" spans="46:47">
      <c r="AT54858" s="690"/>
      <c r="AU54858" s="690"/>
    </row>
    <row r="54859" spans="46:47">
      <c r="AT54859" s="690"/>
      <c r="AU54859" s="690"/>
    </row>
    <row r="54860" spans="46:47">
      <c r="AT54860" s="690"/>
      <c r="AU54860" s="690"/>
    </row>
    <row r="54861" spans="46:47">
      <c r="AT54861" s="690"/>
      <c r="AU54861" s="690"/>
    </row>
    <row r="54862" spans="46:47">
      <c r="AT54862" s="690"/>
      <c r="AU54862" s="690"/>
    </row>
    <row r="54863" spans="46:47">
      <c r="AT54863" s="690"/>
      <c r="AU54863" s="690"/>
    </row>
    <row r="54864" spans="46:47">
      <c r="AT54864" s="690"/>
      <c r="AU54864" s="690"/>
    </row>
    <row r="54865" spans="46:47">
      <c r="AT54865" s="690"/>
      <c r="AU54865" s="690"/>
    </row>
    <row r="54866" spans="46:47">
      <c r="AT54866" s="690"/>
      <c r="AU54866" s="690"/>
    </row>
    <row r="54867" spans="46:47">
      <c r="AT54867" s="690"/>
      <c r="AU54867" s="690"/>
    </row>
    <row r="54868" spans="46:47">
      <c r="AT54868" s="690"/>
      <c r="AU54868" s="690"/>
    </row>
    <row r="54869" spans="46:47">
      <c r="AT54869" s="690"/>
      <c r="AU54869" s="690"/>
    </row>
    <row r="54870" spans="46:47">
      <c r="AT54870" s="690"/>
      <c r="AU54870" s="690"/>
    </row>
    <row r="54871" spans="46:47">
      <c r="AT54871" s="690"/>
      <c r="AU54871" s="690"/>
    </row>
    <row r="54872" spans="46:47">
      <c r="AT54872" s="690"/>
      <c r="AU54872" s="690"/>
    </row>
    <row r="54873" spans="46:47">
      <c r="AT54873" s="690"/>
      <c r="AU54873" s="690"/>
    </row>
    <row r="54874" spans="46:47">
      <c r="AT54874" s="690"/>
      <c r="AU54874" s="690"/>
    </row>
    <row r="54875" spans="46:47">
      <c r="AT54875" s="690"/>
      <c r="AU54875" s="690"/>
    </row>
    <row r="54876" spans="46:47">
      <c r="AT54876" s="690"/>
      <c r="AU54876" s="690"/>
    </row>
    <row r="54877" spans="46:47">
      <c r="AT54877" s="690"/>
      <c r="AU54877" s="690"/>
    </row>
    <row r="54878" spans="46:47">
      <c r="AT54878" s="690"/>
      <c r="AU54878" s="690"/>
    </row>
    <row r="54879" spans="46:47">
      <c r="AT54879" s="690"/>
      <c r="AU54879" s="690"/>
    </row>
    <row r="54880" spans="46:47">
      <c r="AT54880" s="690"/>
      <c r="AU54880" s="690"/>
    </row>
    <row r="54881" spans="46:47">
      <c r="AT54881" s="690"/>
      <c r="AU54881" s="690"/>
    </row>
    <row r="54882" spans="46:47">
      <c r="AT54882" s="690"/>
      <c r="AU54882" s="690"/>
    </row>
    <row r="54883" spans="46:47">
      <c r="AT54883" s="690"/>
      <c r="AU54883" s="690"/>
    </row>
    <row r="54884" spans="46:47">
      <c r="AT54884" s="690"/>
      <c r="AU54884" s="690"/>
    </row>
    <row r="54885" spans="46:47">
      <c r="AT54885" s="690"/>
      <c r="AU54885" s="690"/>
    </row>
    <row r="54886" spans="46:47">
      <c r="AT54886" s="690"/>
      <c r="AU54886" s="690"/>
    </row>
    <row r="54887" spans="46:47">
      <c r="AT54887" s="690"/>
      <c r="AU54887" s="690"/>
    </row>
    <row r="54888" spans="46:47">
      <c r="AT54888" s="690"/>
      <c r="AU54888" s="690"/>
    </row>
    <row r="54889" spans="46:47">
      <c r="AT54889" s="690"/>
      <c r="AU54889" s="690"/>
    </row>
    <row r="54890" spans="46:47">
      <c r="AT54890" s="690"/>
      <c r="AU54890" s="690"/>
    </row>
    <row r="54891" spans="46:47">
      <c r="AT54891" s="690"/>
      <c r="AU54891" s="690"/>
    </row>
    <row r="54892" spans="46:47">
      <c r="AT54892" s="690"/>
      <c r="AU54892" s="690"/>
    </row>
    <row r="54893" spans="46:47">
      <c r="AT54893" s="690"/>
      <c r="AU54893" s="690"/>
    </row>
    <row r="54894" spans="46:47">
      <c r="AT54894" s="690"/>
      <c r="AU54894" s="690"/>
    </row>
    <row r="54895" spans="46:47">
      <c r="AT54895" s="690"/>
      <c r="AU54895" s="690"/>
    </row>
    <row r="54896" spans="46:47">
      <c r="AT54896" s="690"/>
      <c r="AU54896" s="690"/>
    </row>
    <row r="54897" spans="46:47">
      <c r="AT54897" s="690"/>
      <c r="AU54897" s="690"/>
    </row>
    <row r="54898" spans="46:47">
      <c r="AT54898" s="690"/>
      <c r="AU54898" s="690"/>
    </row>
    <row r="54899" spans="46:47">
      <c r="AT54899" s="690"/>
      <c r="AU54899" s="690"/>
    </row>
    <row r="54900" spans="46:47">
      <c r="AT54900" s="690"/>
      <c r="AU54900" s="690"/>
    </row>
    <row r="54901" spans="46:47">
      <c r="AT54901" s="690"/>
      <c r="AU54901" s="690"/>
    </row>
    <row r="54902" spans="46:47">
      <c r="AT54902" s="690"/>
      <c r="AU54902" s="690"/>
    </row>
    <row r="54903" spans="46:47">
      <c r="AT54903" s="690"/>
      <c r="AU54903" s="690"/>
    </row>
    <row r="54904" spans="46:47">
      <c r="AT54904" s="690"/>
      <c r="AU54904" s="690"/>
    </row>
    <row r="54905" spans="46:47">
      <c r="AT54905" s="690"/>
      <c r="AU54905" s="690"/>
    </row>
    <row r="54906" spans="46:47">
      <c r="AT54906" s="690"/>
      <c r="AU54906" s="690"/>
    </row>
    <row r="54907" spans="46:47">
      <c r="AT54907" s="690"/>
      <c r="AU54907" s="690"/>
    </row>
    <row r="54908" spans="46:47">
      <c r="AT54908" s="690"/>
      <c r="AU54908" s="690"/>
    </row>
    <row r="54909" spans="46:47">
      <c r="AT54909" s="690"/>
      <c r="AU54909" s="690"/>
    </row>
    <row r="54910" spans="46:47">
      <c r="AT54910" s="690"/>
      <c r="AU54910" s="690"/>
    </row>
    <row r="54911" spans="46:47">
      <c r="AT54911" s="690"/>
      <c r="AU54911" s="690"/>
    </row>
    <row r="54912" spans="46:47">
      <c r="AT54912" s="690"/>
      <c r="AU54912" s="690"/>
    </row>
    <row r="54913" spans="46:47">
      <c r="AT54913" s="690"/>
      <c r="AU54913" s="690"/>
    </row>
    <row r="54914" spans="46:47">
      <c r="AT54914" s="690"/>
      <c r="AU54914" s="690"/>
    </row>
    <row r="54915" spans="46:47">
      <c r="AT54915" s="690"/>
      <c r="AU54915" s="690"/>
    </row>
    <row r="54916" spans="46:47">
      <c r="AT54916" s="690"/>
      <c r="AU54916" s="690"/>
    </row>
    <row r="54917" spans="46:47">
      <c r="AT54917" s="690"/>
      <c r="AU54917" s="690"/>
    </row>
    <row r="54918" spans="46:47">
      <c r="AT54918" s="690"/>
      <c r="AU54918" s="690"/>
    </row>
    <row r="54919" spans="46:47">
      <c r="AT54919" s="690"/>
      <c r="AU54919" s="690"/>
    </row>
    <row r="54920" spans="46:47">
      <c r="AT54920" s="690"/>
      <c r="AU54920" s="690"/>
    </row>
    <row r="54921" spans="46:47">
      <c r="AT54921" s="690"/>
      <c r="AU54921" s="690"/>
    </row>
    <row r="54922" spans="46:47">
      <c r="AT54922" s="690"/>
      <c r="AU54922" s="690"/>
    </row>
    <row r="54923" spans="46:47">
      <c r="AT54923" s="690"/>
      <c r="AU54923" s="690"/>
    </row>
    <row r="54924" spans="46:47">
      <c r="AT54924" s="690"/>
      <c r="AU54924" s="690"/>
    </row>
    <row r="54925" spans="46:47">
      <c r="AT54925" s="690"/>
      <c r="AU54925" s="690"/>
    </row>
    <row r="54926" spans="46:47">
      <c r="AT54926" s="690"/>
      <c r="AU54926" s="690"/>
    </row>
    <row r="54927" spans="46:47">
      <c r="AT54927" s="690"/>
      <c r="AU54927" s="690"/>
    </row>
    <row r="54928" spans="46:47">
      <c r="AT54928" s="690"/>
      <c r="AU54928" s="690"/>
    </row>
    <row r="54929" spans="46:47">
      <c r="AT54929" s="690"/>
      <c r="AU54929" s="690"/>
    </row>
    <row r="54930" spans="46:47">
      <c r="AT54930" s="690"/>
      <c r="AU54930" s="690"/>
    </row>
    <row r="54931" spans="46:47">
      <c r="AT54931" s="690"/>
      <c r="AU54931" s="690"/>
    </row>
    <row r="54932" spans="46:47">
      <c r="AT54932" s="690"/>
      <c r="AU54932" s="690"/>
    </row>
    <row r="54933" spans="46:47">
      <c r="AT54933" s="690"/>
      <c r="AU54933" s="690"/>
    </row>
    <row r="54934" spans="46:47">
      <c r="AT54934" s="690"/>
      <c r="AU54934" s="690"/>
    </row>
    <row r="54935" spans="46:47">
      <c r="AT54935" s="690"/>
      <c r="AU54935" s="690"/>
    </row>
    <row r="54936" spans="46:47">
      <c r="AT54936" s="690"/>
      <c r="AU54936" s="690"/>
    </row>
    <row r="54937" spans="46:47">
      <c r="AT54937" s="690"/>
      <c r="AU54937" s="690"/>
    </row>
    <row r="54938" spans="46:47">
      <c r="AT54938" s="690"/>
      <c r="AU54938" s="690"/>
    </row>
    <row r="54939" spans="46:47">
      <c r="AT54939" s="690"/>
      <c r="AU54939" s="690"/>
    </row>
    <row r="54940" spans="46:47">
      <c r="AT54940" s="690"/>
      <c r="AU54940" s="690"/>
    </row>
    <row r="54941" spans="46:47">
      <c r="AT54941" s="690"/>
      <c r="AU54941" s="690"/>
    </row>
    <row r="54942" spans="46:47">
      <c r="AT54942" s="690"/>
      <c r="AU54942" s="690"/>
    </row>
    <row r="54943" spans="46:47">
      <c r="AT54943" s="690"/>
      <c r="AU54943" s="690"/>
    </row>
    <row r="54944" spans="46:47">
      <c r="AT54944" s="690"/>
      <c r="AU54944" s="690"/>
    </row>
    <row r="54945" spans="46:47">
      <c r="AT54945" s="690"/>
      <c r="AU54945" s="690"/>
    </row>
    <row r="54946" spans="46:47">
      <c r="AT54946" s="690"/>
      <c r="AU54946" s="690"/>
    </row>
    <row r="54947" spans="46:47">
      <c r="AT54947" s="690"/>
      <c r="AU54947" s="690"/>
    </row>
    <row r="54948" spans="46:47">
      <c r="AT54948" s="690"/>
      <c r="AU54948" s="690"/>
    </row>
    <row r="54949" spans="46:47">
      <c r="AT54949" s="690"/>
      <c r="AU54949" s="690"/>
    </row>
    <row r="54950" spans="46:47">
      <c r="AT54950" s="690"/>
      <c r="AU54950" s="690"/>
    </row>
    <row r="54951" spans="46:47">
      <c r="AT54951" s="690"/>
      <c r="AU54951" s="690"/>
    </row>
    <row r="54952" spans="46:47">
      <c r="AT54952" s="690"/>
      <c r="AU54952" s="690"/>
    </row>
    <row r="54953" spans="46:47">
      <c r="AT54953" s="690"/>
      <c r="AU54953" s="690"/>
    </row>
    <row r="54954" spans="46:47">
      <c r="AT54954" s="690"/>
      <c r="AU54954" s="690"/>
    </row>
    <row r="54955" spans="46:47">
      <c r="AT54955" s="690"/>
      <c r="AU54955" s="690"/>
    </row>
    <row r="54956" spans="46:47">
      <c r="AT54956" s="690"/>
      <c r="AU54956" s="690"/>
    </row>
    <row r="54957" spans="46:47">
      <c r="AT54957" s="690"/>
      <c r="AU54957" s="690"/>
    </row>
    <row r="54958" spans="46:47">
      <c r="AT54958" s="690"/>
      <c r="AU54958" s="690"/>
    </row>
    <row r="54959" spans="46:47">
      <c r="AT54959" s="690"/>
      <c r="AU54959" s="690"/>
    </row>
    <row r="54960" spans="46:47">
      <c r="AT54960" s="690"/>
      <c r="AU54960" s="690"/>
    </row>
    <row r="54961" spans="46:47">
      <c r="AT54961" s="690"/>
      <c r="AU54961" s="690"/>
    </row>
    <row r="54962" spans="46:47">
      <c r="AT54962" s="690"/>
      <c r="AU54962" s="690"/>
    </row>
    <row r="54963" spans="46:47">
      <c r="AT54963" s="690"/>
      <c r="AU54963" s="690"/>
    </row>
    <row r="54964" spans="46:47">
      <c r="AT54964" s="690"/>
      <c r="AU54964" s="690"/>
    </row>
    <row r="54965" spans="46:47">
      <c r="AT54965" s="690"/>
      <c r="AU54965" s="690"/>
    </row>
    <row r="54966" spans="46:47">
      <c r="AT54966" s="690"/>
      <c r="AU54966" s="690"/>
    </row>
    <row r="54967" spans="46:47">
      <c r="AT54967" s="690"/>
      <c r="AU54967" s="690"/>
    </row>
    <row r="54968" spans="46:47">
      <c r="AT54968" s="690"/>
      <c r="AU54968" s="690"/>
    </row>
    <row r="54969" spans="46:47">
      <c r="AT54969" s="690"/>
      <c r="AU54969" s="690"/>
    </row>
    <row r="54970" spans="46:47">
      <c r="AT54970" s="690"/>
      <c r="AU54970" s="690"/>
    </row>
    <row r="54971" spans="46:47">
      <c r="AT54971" s="690"/>
      <c r="AU54971" s="690"/>
    </row>
    <row r="54972" spans="46:47">
      <c r="AT54972" s="690"/>
      <c r="AU54972" s="690"/>
    </row>
    <row r="54973" spans="46:47">
      <c r="AT54973" s="690"/>
      <c r="AU54973" s="690"/>
    </row>
    <row r="54974" spans="46:47">
      <c r="AT54974" s="690"/>
      <c r="AU54974" s="690"/>
    </row>
    <row r="54975" spans="46:47">
      <c r="AT54975" s="690"/>
      <c r="AU54975" s="690"/>
    </row>
    <row r="54976" spans="46:47">
      <c r="AT54976" s="690"/>
      <c r="AU54976" s="690"/>
    </row>
    <row r="54977" spans="46:47">
      <c r="AT54977" s="690"/>
      <c r="AU54977" s="690"/>
    </row>
    <row r="54978" spans="46:47">
      <c r="AT54978" s="690"/>
      <c r="AU54978" s="690"/>
    </row>
    <row r="54979" spans="46:47">
      <c r="AT54979" s="690"/>
      <c r="AU54979" s="690"/>
    </row>
    <row r="54980" spans="46:47">
      <c r="AT54980" s="690"/>
      <c r="AU54980" s="690"/>
    </row>
    <row r="54981" spans="46:47">
      <c r="AT54981" s="690"/>
      <c r="AU54981" s="690"/>
    </row>
    <row r="54982" spans="46:47">
      <c r="AT54982" s="690"/>
      <c r="AU54982" s="690"/>
    </row>
    <row r="54983" spans="46:47">
      <c r="AT54983" s="690"/>
      <c r="AU54983" s="690"/>
    </row>
    <row r="54984" spans="46:47">
      <c r="AT54984" s="690"/>
      <c r="AU54984" s="690"/>
    </row>
    <row r="54985" spans="46:47">
      <c r="AT54985" s="690"/>
      <c r="AU54985" s="690"/>
    </row>
    <row r="54986" spans="46:47">
      <c r="AT54986" s="690"/>
      <c r="AU54986" s="690"/>
    </row>
    <row r="54987" spans="46:47">
      <c r="AT54987" s="690"/>
      <c r="AU54987" s="690"/>
    </row>
    <row r="54988" spans="46:47">
      <c r="AT54988" s="690"/>
      <c r="AU54988" s="690"/>
    </row>
    <row r="54989" spans="46:47">
      <c r="AT54989" s="690"/>
      <c r="AU54989" s="690"/>
    </row>
    <row r="54990" spans="46:47">
      <c r="AT54990" s="690"/>
      <c r="AU54990" s="690"/>
    </row>
    <row r="54991" spans="46:47">
      <c r="AT54991" s="690"/>
      <c r="AU54991" s="690"/>
    </row>
    <row r="54992" spans="46:47">
      <c r="AT54992" s="690"/>
      <c r="AU54992" s="690"/>
    </row>
    <row r="54993" spans="46:47">
      <c r="AT54993" s="690"/>
      <c r="AU54993" s="690"/>
    </row>
    <row r="54994" spans="46:47">
      <c r="AT54994" s="690"/>
      <c r="AU54994" s="690"/>
    </row>
    <row r="54995" spans="46:47">
      <c r="AT54995" s="690"/>
      <c r="AU54995" s="690"/>
    </row>
    <row r="54996" spans="46:47">
      <c r="AT54996" s="690"/>
      <c r="AU54996" s="690"/>
    </row>
    <row r="54997" spans="46:47">
      <c r="AT54997" s="690"/>
      <c r="AU54997" s="690"/>
    </row>
    <row r="54998" spans="46:47">
      <c r="AT54998" s="690"/>
      <c r="AU54998" s="690"/>
    </row>
    <row r="54999" spans="46:47">
      <c r="AT54999" s="690"/>
      <c r="AU54999" s="690"/>
    </row>
    <row r="55000" spans="46:47">
      <c r="AT55000" s="690"/>
      <c r="AU55000" s="690"/>
    </row>
    <row r="55001" spans="46:47">
      <c r="AT55001" s="690"/>
      <c r="AU55001" s="690"/>
    </row>
    <row r="55002" spans="46:47">
      <c r="AT55002" s="690"/>
      <c r="AU55002" s="690"/>
    </row>
    <row r="55003" spans="46:47">
      <c r="AT55003" s="690"/>
      <c r="AU55003" s="690"/>
    </row>
    <row r="55004" spans="46:47">
      <c r="AT55004" s="690"/>
      <c r="AU55004" s="690"/>
    </row>
    <row r="55005" spans="46:47">
      <c r="AT55005" s="690"/>
      <c r="AU55005" s="690"/>
    </row>
    <row r="55006" spans="46:47">
      <c r="AT55006" s="690"/>
      <c r="AU55006" s="690"/>
    </row>
    <row r="55007" spans="46:47">
      <c r="AT55007" s="690"/>
      <c r="AU55007" s="690"/>
    </row>
    <row r="55008" spans="46:47">
      <c r="AT55008" s="690"/>
      <c r="AU55008" s="690"/>
    </row>
    <row r="55009" spans="46:47">
      <c r="AT55009" s="690"/>
      <c r="AU55009" s="690"/>
    </row>
    <row r="55010" spans="46:47">
      <c r="AT55010" s="690"/>
      <c r="AU55010" s="690"/>
    </row>
    <row r="55011" spans="46:47">
      <c r="AT55011" s="690"/>
      <c r="AU55011" s="690"/>
    </row>
    <row r="55012" spans="46:47">
      <c r="AT55012" s="690"/>
      <c r="AU55012" s="690"/>
    </row>
    <row r="55013" spans="46:47">
      <c r="AT55013" s="690"/>
      <c r="AU55013" s="690"/>
    </row>
    <row r="55014" spans="46:47">
      <c r="AT55014" s="690"/>
      <c r="AU55014" s="690"/>
    </row>
    <row r="55015" spans="46:47">
      <c r="AT55015" s="690"/>
      <c r="AU55015" s="690"/>
    </row>
    <row r="55016" spans="46:47">
      <c r="AT55016" s="690"/>
      <c r="AU55016" s="690"/>
    </row>
    <row r="55017" spans="46:47">
      <c r="AT55017" s="690"/>
      <c r="AU55017" s="690"/>
    </row>
    <row r="55018" spans="46:47">
      <c r="AT55018" s="690"/>
      <c r="AU55018" s="690"/>
    </row>
    <row r="55019" spans="46:47">
      <c r="AT55019" s="690"/>
      <c r="AU55019" s="690"/>
    </row>
    <row r="55020" spans="46:47">
      <c r="AT55020" s="690"/>
      <c r="AU55020" s="690"/>
    </row>
    <row r="55021" spans="46:47">
      <c r="AT55021" s="690"/>
      <c r="AU55021" s="690"/>
    </row>
    <row r="55022" spans="46:47">
      <c r="AT55022" s="690"/>
      <c r="AU55022" s="690"/>
    </row>
    <row r="55023" spans="46:47">
      <c r="AT55023" s="690"/>
      <c r="AU55023" s="690"/>
    </row>
    <row r="55024" spans="46:47">
      <c r="AT55024" s="690"/>
      <c r="AU55024" s="690"/>
    </row>
    <row r="55025" spans="46:47">
      <c r="AT55025" s="690"/>
      <c r="AU55025" s="690"/>
    </row>
    <row r="55026" spans="46:47">
      <c r="AT55026" s="690"/>
      <c r="AU55026" s="690"/>
    </row>
    <row r="55027" spans="46:47">
      <c r="AT55027" s="690"/>
      <c r="AU55027" s="690"/>
    </row>
    <row r="55028" spans="46:47">
      <c r="AT55028" s="690"/>
      <c r="AU55028" s="690"/>
    </row>
    <row r="55029" spans="46:47">
      <c r="AT55029" s="690"/>
      <c r="AU55029" s="690"/>
    </row>
    <row r="55030" spans="46:47">
      <c r="AT55030" s="690"/>
      <c r="AU55030" s="690"/>
    </row>
    <row r="55031" spans="46:47">
      <c r="AT55031" s="690"/>
      <c r="AU55031" s="690"/>
    </row>
    <row r="55032" spans="46:47">
      <c r="AT55032" s="690"/>
      <c r="AU55032" s="690"/>
    </row>
    <row r="55033" spans="46:47">
      <c r="AT55033" s="690"/>
      <c r="AU55033" s="690"/>
    </row>
    <row r="55034" spans="46:47">
      <c r="AT55034" s="690"/>
      <c r="AU55034" s="690"/>
    </row>
    <row r="55035" spans="46:47">
      <c r="AT55035" s="690"/>
      <c r="AU55035" s="690"/>
    </row>
    <row r="55036" spans="46:47">
      <c r="AT55036" s="690"/>
      <c r="AU55036" s="690"/>
    </row>
    <row r="55037" spans="46:47">
      <c r="AT55037" s="690"/>
      <c r="AU55037" s="690"/>
    </row>
    <row r="55038" spans="46:47">
      <c r="AT55038" s="690"/>
      <c r="AU55038" s="690"/>
    </row>
    <row r="55039" spans="46:47">
      <c r="AT55039" s="690"/>
      <c r="AU55039" s="690"/>
    </row>
    <row r="55040" spans="46:47">
      <c r="AT55040" s="690"/>
      <c r="AU55040" s="690"/>
    </row>
    <row r="55041" spans="46:47">
      <c r="AT55041" s="690"/>
      <c r="AU55041" s="690"/>
    </row>
    <row r="55042" spans="46:47">
      <c r="AT55042" s="690"/>
      <c r="AU55042" s="690"/>
    </row>
    <row r="55043" spans="46:47">
      <c r="AT55043" s="690"/>
      <c r="AU55043" s="690"/>
    </row>
    <row r="55044" spans="46:47">
      <c r="AT55044" s="690"/>
      <c r="AU55044" s="690"/>
    </row>
    <row r="55045" spans="46:47">
      <c r="AT55045" s="690"/>
      <c r="AU55045" s="690"/>
    </row>
    <row r="55046" spans="46:47">
      <c r="AT55046" s="690"/>
      <c r="AU55046" s="690"/>
    </row>
    <row r="55047" spans="46:47">
      <c r="AT55047" s="690"/>
      <c r="AU55047" s="690"/>
    </row>
    <row r="55048" spans="46:47">
      <c r="AT55048" s="690"/>
      <c r="AU55048" s="690"/>
    </row>
    <row r="55049" spans="46:47">
      <c r="AT55049" s="690"/>
      <c r="AU55049" s="690"/>
    </row>
    <row r="55050" spans="46:47">
      <c r="AT55050" s="690"/>
      <c r="AU55050" s="690"/>
    </row>
    <row r="55051" spans="46:47">
      <c r="AT55051" s="690"/>
      <c r="AU55051" s="690"/>
    </row>
    <row r="55052" spans="46:47">
      <c r="AT55052" s="690"/>
      <c r="AU55052" s="690"/>
    </row>
    <row r="55053" spans="46:47">
      <c r="AT55053" s="690"/>
      <c r="AU55053" s="690"/>
    </row>
    <row r="55054" spans="46:47">
      <c r="AT55054" s="690"/>
      <c r="AU55054" s="690"/>
    </row>
    <row r="55055" spans="46:47">
      <c r="AT55055" s="690"/>
      <c r="AU55055" s="690"/>
    </row>
    <row r="55056" spans="46:47">
      <c r="AT55056" s="690"/>
      <c r="AU55056" s="690"/>
    </row>
    <row r="55057" spans="46:47">
      <c r="AT55057" s="690"/>
      <c r="AU55057" s="690"/>
    </row>
    <row r="55058" spans="46:47">
      <c r="AT55058" s="690"/>
      <c r="AU55058" s="690"/>
    </row>
    <row r="55059" spans="46:47">
      <c r="AT55059" s="690"/>
      <c r="AU55059" s="690"/>
    </row>
    <row r="55060" spans="46:47">
      <c r="AT55060" s="690"/>
      <c r="AU55060" s="690"/>
    </row>
    <row r="55061" spans="46:47">
      <c r="AT55061" s="690"/>
      <c r="AU55061" s="690"/>
    </row>
    <row r="55062" spans="46:47">
      <c r="AT55062" s="690"/>
      <c r="AU55062" s="690"/>
    </row>
    <row r="55063" spans="46:47">
      <c r="AT55063" s="690"/>
      <c r="AU55063" s="690"/>
    </row>
    <row r="55064" spans="46:47">
      <c r="AT55064" s="690"/>
      <c r="AU55064" s="690"/>
    </row>
    <row r="55065" spans="46:47">
      <c r="AT55065" s="690"/>
      <c r="AU55065" s="690"/>
    </row>
    <row r="55066" spans="46:47">
      <c r="AT55066" s="690"/>
      <c r="AU55066" s="690"/>
    </row>
    <row r="55067" spans="46:47">
      <c r="AT55067" s="690"/>
      <c r="AU55067" s="690"/>
    </row>
    <row r="55068" spans="46:47">
      <c r="AT55068" s="690"/>
      <c r="AU55068" s="690"/>
    </row>
    <row r="55069" spans="46:47">
      <c r="AT55069" s="690"/>
      <c r="AU55069" s="690"/>
    </row>
    <row r="55070" spans="46:47">
      <c r="AT55070" s="690"/>
      <c r="AU55070" s="690"/>
    </row>
    <row r="55071" spans="46:47">
      <c r="AT55071" s="690"/>
      <c r="AU55071" s="690"/>
    </row>
    <row r="55072" spans="46:47">
      <c r="AT55072" s="690"/>
      <c r="AU55072" s="690"/>
    </row>
    <row r="55073" spans="46:47">
      <c r="AT55073" s="690"/>
      <c r="AU55073" s="690"/>
    </row>
    <row r="55074" spans="46:47">
      <c r="AT55074" s="690"/>
      <c r="AU55074" s="690"/>
    </row>
    <row r="55075" spans="46:47">
      <c r="AT55075" s="690"/>
      <c r="AU55075" s="690"/>
    </row>
    <row r="55076" spans="46:47">
      <c r="AT55076" s="690"/>
      <c r="AU55076" s="690"/>
    </row>
    <row r="55077" spans="46:47">
      <c r="AT55077" s="690"/>
      <c r="AU55077" s="690"/>
    </row>
    <row r="55078" spans="46:47">
      <c r="AT55078" s="690"/>
      <c r="AU55078" s="690"/>
    </row>
    <row r="55079" spans="46:47">
      <c r="AT55079" s="690"/>
      <c r="AU55079" s="690"/>
    </row>
    <row r="55080" spans="46:47">
      <c r="AT55080" s="690"/>
      <c r="AU55080" s="690"/>
    </row>
    <row r="55081" spans="46:47">
      <c r="AT55081" s="690"/>
      <c r="AU55081" s="690"/>
    </row>
    <row r="55082" spans="46:47">
      <c r="AT55082" s="690"/>
      <c r="AU55082" s="690"/>
    </row>
    <row r="55083" spans="46:47">
      <c r="AT55083" s="690"/>
      <c r="AU55083" s="690"/>
    </row>
    <row r="55084" spans="46:47">
      <c r="AT55084" s="690"/>
      <c r="AU55084" s="690"/>
    </row>
    <row r="55085" spans="46:47">
      <c r="AT55085" s="690"/>
      <c r="AU55085" s="690"/>
    </row>
    <row r="55086" spans="46:47">
      <c r="AT55086" s="690"/>
      <c r="AU55086" s="690"/>
    </row>
    <row r="55087" spans="46:47">
      <c r="AT55087" s="690"/>
      <c r="AU55087" s="690"/>
    </row>
    <row r="55088" spans="46:47">
      <c r="AT55088" s="690"/>
      <c r="AU55088" s="690"/>
    </row>
    <row r="55089" spans="46:47">
      <c r="AT55089" s="690"/>
      <c r="AU55089" s="690"/>
    </row>
    <row r="55090" spans="46:47">
      <c r="AT55090" s="690"/>
      <c r="AU55090" s="690"/>
    </row>
    <row r="55091" spans="46:47">
      <c r="AT55091" s="690"/>
      <c r="AU55091" s="690"/>
    </row>
    <row r="55092" spans="46:47">
      <c r="AT55092" s="690"/>
      <c r="AU55092" s="690"/>
    </row>
    <row r="55093" spans="46:47">
      <c r="AT55093" s="690"/>
      <c r="AU55093" s="690"/>
    </row>
    <row r="55094" spans="46:47">
      <c r="AT55094" s="690"/>
      <c r="AU55094" s="690"/>
    </row>
    <row r="55095" spans="46:47">
      <c r="AT55095" s="690"/>
      <c r="AU55095" s="690"/>
    </row>
    <row r="55096" spans="46:47">
      <c r="AT55096" s="690"/>
      <c r="AU55096" s="690"/>
    </row>
    <row r="55097" spans="46:47">
      <c r="AT55097" s="690"/>
      <c r="AU55097" s="690"/>
    </row>
    <row r="55098" spans="46:47">
      <c r="AT55098" s="690"/>
      <c r="AU55098" s="690"/>
    </row>
    <row r="55099" spans="46:47">
      <c r="AT55099" s="690"/>
      <c r="AU55099" s="690"/>
    </row>
    <row r="55100" spans="46:47">
      <c r="AT55100" s="690"/>
      <c r="AU55100" s="690"/>
    </row>
    <row r="55101" spans="46:47">
      <c r="AT55101" s="690"/>
      <c r="AU55101" s="690"/>
    </row>
    <row r="55102" spans="46:47">
      <c r="AT55102" s="690"/>
      <c r="AU55102" s="690"/>
    </row>
    <row r="55103" spans="46:47">
      <c r="AT55103" s="690"/>
      <c r="AU55103" s="690"/>
    </row>
    <row r="55104" spans="46:47">
      <c r="AT55104" s="690"/>
      <c r="AU55104" s="690"/>
    </row>
    <row r="55105" spans="46:47">
      <c r="AT55105" s="690"/>
      <c r="AU55105" s="690"/>
    </row>
    <row r="55106" spans="46:47">
      <c r="AT55106" s="690"/>
      <c r="AU55106" s="690"/>
    </row>
    <row r="55107" spans="46:47">
      <c r="AT55107" s="690"/>
      <c r="AU55107" s="690"/>
    </row>
    <row r="55108" spans="46:47">
      <c r="AT55108" s="690"/>
      <c r="AU55108" s="690"/>
    </row>
    <row r="55109" spans="46:47">
      <c r="AT55109" s="690"/>
      <c r="AU55109" s="690"/>
    </row>
    <row r="55110" spans="46:47">
      <c r="AT55110" s="690"/>
      <c r="AU55110" s="690"/>
    </row>
    <row r="55111" spans="46:47">
      <c r="AT55111" s="690"/>
      <c r="AU55111" s="690"/>
    </row>
    <row r="55112" spans="46:47">
      <c r="AT55112" s="690"/>
      <c r="AU55112" s="690"/>
    </row>
    <row r="55113" spans="46:47">
      <c r="AT55113" s="690"/>
      <c r="AU55113" s="690"/>
    </row>
    <row r="55114" spans="46:47">
      <c r="AT55114" s="690"/>
      <c r="AU55114" s="690"/>
    </row>
    <row r="55115" spans="46:47">
      <c r="AT55115" s="690"/>
      <c r="AU55115" s="690"/>
    </row>
    <row r="55116" spans="46:47">
      <c r="AT55116" s="690"/>
      <c r="AU55116" s="690"/>
    </row>
    <row r="55117" spans="46:47">
      <c r="AT55117" s="690"/>
      <c r="AU55117" s="690"/>
    </row>
    <row r="55118" spans="46:47">
      <c r="AT55118" s="690"/>
      <c r="AU55118" s="690"/>
    </row>
    <row r="55119" spans="46:47">
      <c r="AT55119" s="690"/>
      <c r="AU55119" s="690"/>
    </row>
    <row r="55120" spans="46:47">
      <c r="AT55120" s="690"/>
      <c r="AU55120" s="690"/>
    </row>
    <row r="55121" spans="46:47">
      <c r="AT55121" s="690"/>
      <c r="AU55121" s="690"/>
    </row>
    <row r="55122" spans="46:47">
      <c r="AT55122" s="690"/>
      <c r="AU55122" s="690"/>
    </row>
    <row r="55123" spans="46:47">
      <c r="AT55123" s="690"/>
      <c r="AU55123" s="690"/>
    </row>
    <row r="55124" spans="46:47">
      <c r="AT55124" s="690"/>
      <c r="AU55124" s="690"/>
    </row>
    <row r="55125" spans="46:47">
      <c r="AT55125" s="690"/>
      <c r="AU55125" s="690"/>
    </row>
    <row r="55126" spans="46:47">
      <c r="AT55126" s="690"/>
      <c r="AU55126" s="690"/>
    </row>
    <row r="55127" spans="46:47">
      <c r="AT55127" s="690"/>
      <c r="AU55127" s="690"/>
    </row>
    <row r="55128" spans="46:47">
      <c r="AT55128" s="690"/>
      <c r="AU55128" s="690"/>
    </row>
    <row r="55129" spans="46:47">
      <c r="AT55129" s="690"/>
      <c r="AU55129" s="690"/>
    </row>
    <row r="55130" spans="46:47">
      <c r="AT55130" s="690"/>
      <c r="AU55130" s="690"/>
    </row>
    <row r="55131" spans="46:47">
      <c r="AT55131" s="690"/>
      <c r="AU55131" s="690"/>
    </row>
    <row r="55132" spans="46:47">
      <c r="AT55132" s="690"/>
      <c r="AU55132" s="690"/>
    </row>
    <row r="55133" spans="46:47">
      <c r="AT55133" s="690"/>
      <c r="AU55133" s="690"/>
    </row>
    <row r="55134" spans="46:47">
      <c r="AT55134" s="690"/>
      <c r="AU55134" s="690"/>
    </row>
    <row r="55135" spans="46:47">
      <c r="AT55135" s="690"/>
      <c r="AU55135" s="690"/>
    </row>
    <row r="55136" spans="46:47">
      <c r="AT55136" s="690"/>
      <c r="AU55136" s="690"/>
    </row>
    <row r="55137" spans="46:47">
      <c r="AT55137" s="690"/>
      <c r="AU55137" s="690"/>
    </row>
    <row r="55138" spans="46:47">
      <c r="AT55138" s="690"/>
      <c r="AU55138" s="690"/>
    </row>
    <row r="55139" spans="46:47">
      <c r="AT55139" s="690"/>
      <c r="AU55139" s="690"/>
    </row>
    <row r="55140" spans="46:47">
      <c r="AT55140" s="690"/>
      <c r="AU55140" s="690"/>
    </row>
    <row r="55141" spans="46:47">
      <c r="AT55141" s="690"/>
      <c r="AU55141" s="690"/>
    </row>
    <row r="55142" spans="46:47">
      <c r="AT55142" s="690"/>
      <c r="AU55142" s="690"/>
    </row>
    <row r="55143" spans="46:47">
      <c r="AT55143" s="690"/>
      <c r="AU55143" s="690"/>
    </row>
    <row r="55144" spans="46:47">
      <c r="AT55144" s="690"/>
      <c r="AU55144" s="690"/>
    </row>
    <row r="55145" spans="46:47">
      <c r="AT55145" s="690"/>
      <c r="AU55145" s="690"/>
    </row>
    <row r="55146" spans="46:47">
      <c r="AT55146" s="690"/>
      <c r="AU55146" s="690"/>
    </row>
    <row r="55147" spans="46:47">
      <c r="AT55147" s="690"/>
      <c r="AU55147" s="690"/>
    </row>
    <row r="55148" spans="46:47">
      <c r="AT55148" s="690"/>
      <c r="AU55148" s="690"/>
    </row>
    <row r="55149" spans="46:47">
      <c r="AT55149" s="690"/>
      <c r="AU55149" s="690"/>
    </row>
    <row r="55150" spans="46:47">
      <c r="AT55150" s="690"/>
      <c r="AU55150" s="690"/>
    </row>
    <row r="55151" spans="46:47">
      <c r="AT55151" s="690"/>
      <c r="AU55151" s="690"/>
    </row>
    <row r="55152" spans="46:47">
      <c r="AT55152" s="690"/>
      <c r="AU55152" s="690"/>
    </row>
    <row r="55153" spans="46:47">
      <c r="AT55153" s="690"/>
      <c r="AU55153" s="690"/>
    </row>
    <row r="55154" spans="46:47">
      <c r="AT55154" s="690"/>
      <c r="AU55154" s="690"/>
    </row>
    <row r="55155" spans="46:47">
      <c r="AT55155" s="690"/>
      <c r="AU55155" s="690"/>
    </row>
    <row r="55156" spans="46:47">
      <c r="AT55156" s="690"/>
      <c r="AU55156" s="690"/>
    </row>
    <row r="55157" spans="46:47">
      <c r="AT55157" s="690"/>
      <c r="AU55157" s="690"/>
    </row>
    <row r="55158" spans="46:47">
      <c r="AT55158" s="690"/>
      <c r="AU55158" s="690"/>
    </row>
    <row r="55159" spans="46:47">
      <c r="AT55159" s="690"/>
      <c r="AU55159" s="690"/>
    </row>
    <row r="55160" spans="46:47">
      <c r="AT55160" s="690"/>
      <c r="AU55160" s="690"/>
    </row>
    <row r="55161" spans="46:47">
      <c r="AT55161" s="690"/>
      <c r="AU55161" s="690"/>
    </row>
    <row r="55162" spans="46:47">
      <c r="AT55162" s="690"/>
      <c r="AU55162" s="690"/>
    </row>
    <row r="55163" spans="46:47">
      <c r="AT55163" s="690"/>
      <c r="AU55163" s="690"/>
    </row>
    <row r="55164" spans="46:47">
      <c r="AT55164" s="690"/>
      <c r="AU55164" s="690"/>
    </row>
    <row r="55165" spans="46:47">
      <c r="AT55165" s="690"/>
      <c r="AU55165" s="690"/>
    </row>
    <row r="55166" spans="46:47">
      <c r="AT55166" s="690"/>
      <c r="AU55166" s="690"/>
    </row>
    <row r="55167" spans="46:47">
      <c r="AT55167" s="690"/>
      <c r="AU55167" s="690"/>
    </row>
    <row r="55168" spans="46:47">
      <c r="AT55168" s="690"/>
      <c r="AU55168" s="690"/>
    </row>
    <row r="55169" spans="46:47">
      <c r="AT55169" s="690"/>
      <c r="AU55169" s="690"/>
    </row>
    <row r="55170" spans="46:47">
      <c r="AT55170" s="690"/>
      <c r="AU55170" s="690"/>
    </row>
    <row r="55171" spans="46:47">
      <c r="AT55171" s="690"/>
      <c r="AU55171" s="690"/>
    </row>
    <row r="55172" spans="46:47">
      <c r="AT55172" s="690"/>
      <c r="AU55172" s="690"/>
    </row>
    <row r="55173" spans="46:47">
      <c r="AT55173" s="690"/>
      <c r="AU55173" s="690"/>
    </row>
    <row r="55174" spans="46:47">
      <c r="AT55174" s="690"/>
      <c r="AU55174" s="690"/>
    </row>
    <row r="55175" spans="46:47">
      <c r="AT55175" s="690"/>
      <c r="AU55175" s="690"/>
    </row>
    <row r="55176" spans="46:47">
      <c r="AT55176" s="690"/>
      <c r="AU55176" s="690"/>
    </row>
    <row r="55177" spans="46:47">
      <c r="AT55177" s="690"/>
      <c r="AU55177" s="690"/>
    </row>
    <row r="55178" spans="46:47">
      <c r="AT55178" s="690"/>
      <c r="AU55178" s="690"/>
    </row>
    <row r="55179" spans="46:47">
      <c r="AT55179" s="690"/>
      <c r="AU55179" s="690"/>
    </row>
    <row r="55180" spans="46:47">
      <c r="AT55180" s="690"/>
      <c r="AU55180" s="690"/>
    </row>
    <row r="55181" spans="46:47">
      <c r="AT55181" s="690"/>
      <c r="AU55181" s="690"/>
    </row>
    <row r="55182" spans="46:47">
      <c r="AT55182" s="690"/>
      <c r="AU55182" s="690"/>
    </row>
    <row r="55183" spans="46:47">
      <c r="AT55183" s="690"/>
      <c r="AU55183" s="690"/>
    </row>
    <row r="55184" spans="46:47">
      <c r="AT55184" s="690"/>
      <c r="AU55184" s="690"/>
    </row>
    <row r="55185" spans="46:47">
      <c r="AT55185" s="690"/>
      <c r="AU55185" s="690"/>
    </row>
    <row r="55186" spans="46:47">
      <c r="AT55186" s="690"/>
      <c r="AU55186" s="690"/>
    </row>
    <row r="55187" spans="46:47">
      <c r="AT55187" s="690"/>
      <c r="AU55187" s="690"/>
    </row>
    <row r="55188" spans="46:47">
      <c r="AT55188" s="690"/>
      <c r="AU55188" s="690"/>
    </row>
    <row r="55189" spans="46:47">
      <c r="AT55189" s="690"/>
      <c r="AU55189" s="690"/>
    </row>
    <row r="55190" spans="46:47">
      <c r="AT55190" s="690"/>
      <c r="AU55190" s="690"/>
    </row>
    <row r="55191" spans="46:47">
      <c r="AT55191" s="690"/>
      <c r="AU55191" s="690"/>
    </row>
    <row r="55192" spans="46:47">
      <c r="AT55192" s="690"/>
      <c r="AU55192" s="690"/>
    </row>
    <row r="55193" spans="46:47">
      <c r="AT55193" s="690"/>
      <c r="AU55193" s="690"/>
    </row>
    <row r="55194" spans="46:47">
      <c r="AT55194" s="690"/>
      <c r="AU55194" s="690"/>
    </row>
    <row r="55195" spans="46:47">
      <c r="AT55195" s="690"/>
      <c r="AU55195" s="690"/>
    </row>
    <row r="55196" spans="46:47">
      <c r="AT55196" s="690"/>
      <c r="AU55196" s="690"/>
    </row>
    <row r="55197" spans="46:47">
      <c r="AT55197" s="690"/>
      <c r="AU55197" s="690"/>
    </row>
    <row r="55198" spans="46:47">
      <c r="AT55198" s="690"/>
      <c r="AU55198" s="690"/>
    </row>
    <row r="55199" spans="46:47">
      <c r="AT55199" s="690"/>
      <c r="AU55199" s="690"/>
    </row>
    <row r="55200" spans="46:47">
      <c r="AT55200" s="690"/>
      <c r="AU55200" s="690"/>
    </row>
    <row r="55201" spans="46:47">
      <c r="AT55201" s="690"/>
      <c r="AU55201" s="690"/>
    </row>
    <row r="55202" spans="46:47">
      <c r="AT55202" s="690"/>
      <c r="AU55202" s="690"/>
    </row>
    <row r="55203" spans="46:47">
      <c r="AT55203" s="690"/>
      <c r="AU55203" s="690"/>
    </row>
    <row r="55204" spans="46:47">
      <c r="AT55204" s="690"/>
      <c r="AU55204" s="690"/>
    </row>
    <row r="55205" spans="46:47">
      <c r="AT55205" s="690"/>
      <c r="AU55205" s="690"/>
    </row>
    <row r="55206" spans="46:47">
      <c r="AT55206" s="690"/>
      <c r="AU55206" s="690"/>
    </row>
    <row r="55207" spans="46:47">
      <c r="AT55207" s="690"/>
      <c r="AU55207" s="690"/>
    </row>
    <row r="55208" spans="46:47">
      <c r="AT55208" s="690"/>
      <c r="AU55208" s="690"/>
    </row>
    <row r="55209" spans="46:47">
      <c r="AT55209" s="690"/>
      <c r="AU55209" s="690"/>
    </row>
    <row r="55210" spans="46:47">
      <c r="AT55210" s="690"/>
      <c r="AU55210" s="690"/>
    </row>
    <row r="55211" spans="46:47">
      <c r="AT55211" s="690"/>
      <c r="AU55211" s="690"/>
    </row>
    <row r="55212" spans="46:47">
      <c r="AT55212" s="690"/>
      <c r="AU55212" s="690"/>
    </row>
    <row r="55213" spans="46:47">
      <c r="AT55213" s="690"/>
      <c r="AU55213" s="690"/>
    </row>
    <row r="55214" spans="46:47">
      <c r="AT55214" s="690"/>
      <c r="AU55214" s="690"/>
    </row>
    <row r="55215" spans="46:47">
      <c r="AT55215" s="690"/>
      <c r="AU55215" s="690"/>
    </row>
    <row r="55216" spans="46:47">
      <c r="AT55216" s="690"/>
      <c r="AU55216" s="690"/>
    </row>
    <row r="55217" spans="46:47">
      <c r="AT55217" s="690"/>
      <c r="AU55217" s="690"/>
    </row>
    <row r="55218" spans="46:47">
      <c r="AT55218" s="690"/>
      <c r="AU55218" s="690"/>
    </row>
    <row r="55219" spans="46:47">
      <c r="AT55219" s="690"/>
      <c r="AU55219" s="690"/>
    </row>
    <row r="55220" spans="46:47">
      <c r="AT55220" s="690"/>
      <c r="AU55220" s="690"/>
    </row>
    <row r="55221" spans="46:47">
      <c r="AT55221" s="690"/>
      <c r="AU55221" s="690"/>
    </row>
    <row r="55222" spans="46:47">
      <c r="AT55222" s="690"/>
      <c r="AU55222" s="690"/>
    </row>
    <row r="55223" spans="46:47">
      <c r="AT55223" s="690"/>
      <c r="AU55223" s="690"/>
    </row>
    <row r="55224" spans="46:47">
      <c r="AT55224" s="690"/>
      <c r="AU55224" s="690"/>
    </row>
    <row r="55225" spans="46:47">
      <c r="AT55225" s="690"/>
      <c r="AU55225" s="690"/>
    </row>
    <row r="55226" spans="46:47">
      <c r="AT55226" s="690"/>
      <c r="AU55226" s="690"/>
    </row>
    <row r="55227" spans="46:47">
      <c r="AT55227" s="690"/>
      <c r="AU55227" s="690"/>
    </row>
    <row r="55228" spans="46:47">
      <c r="AT55228" s="690"/>
      <c r="AU55228" s="690"/>
    </row>
    <row r="55229" spans="46:47">
      <c r="AT55229" s="690"/>
      <c r="AU55229" s="690"/>
    </row>
    <row r="55230" spans="46:47">
      <c r="AT55230" s="690"/>
      <c r="AU55230" s="690"/>
    </row>
    <row r="55231" spans="46:47">
      <c r="AT55231" s="690"/>
      <c r="AU55231" s="690"/>
    </row>
    <row r="55232" spans="46:47">
      <c r="AT55232" s="690"/>
      <c r="AU55232" s="690"/>
    </row>
    <row r="55233" spans="46:47">
      <c r="AT55233" s="690"/>
      <c r="AU55233" s="690"/>
    </row>
    <row r="55234" spans="46:47">
      <c r="AT55234" s="690"/>
      <c r="AU55234" s="690"/>
    </row>
    <row r="55235" spans="46:47">
      <c r="AT55235" s="690"/>
      <c r="AU55235" s="690"/>
    </row>
    <row r="55236" spans="46:47">
      <c r="AT55236" s="690"/>
      <c r="AU55236" s="690"/>
    </row>
    <row r="55237" spans="46:47">
      <c r="AT55237" s="690"/>
      <c r="AU55237" s="690"/>
    </row>
    <row r="55238" spans="46:47">
      <c r="AT55238" s="690"/>
      <c r="AU55238" s="690"/>
    </row>
    <row r="55239" spans="46:47">
      <c r="AT55239" s="690"/>
      <c r="AU55239" s="690"/>
    </row>
    <row r="55240" spans="46:47">
      <c r="AT55240" s="690"/>
      <c r="AU55240" s="690"/>
    </row>
    <row r="55241" spans="46:47">
      <c r="AT55241" s="690"/>
      <c r="AU55241" s="690"/>
    </row>
    <row r="55242" spans="46:47">
      <c r="AT55242" s="690"/>
      <c r="AU55242" s="690"/>
    </row>
    <row r="55243" spans="46:47">
      <c r="AT55243" s="690"/>
      <c r="AU55243" s="690"/>
    </row>
    <row r="55244" spans="46:47">
      <c r="AT55244" s="690"/>
      <c r="AU55244" s="690"/>
    </row>
    <row r="55245" spans="46:47">
      <c r="AT55245" s="690"/>
      <c r="AU55245" s="690"/>
    </row>
    <row r="55246" spans="46:47">
      <c r="AT55246" s="690"/>
      <c r="AU55246" s="690"/>
    </row>
    <row r="55247" spans="46:47">
      <c r="AT55247" s="690"/>
      <c r="AU55247" s="690"/>
    </row>
    <row r="55248" spans="46:47">
      <c r="AT55248" s="690"/>
      <c r="AU55248" s="690"/>
    </row>
    <row r="55249" spans="46:47">
      <c r="AT55249" s="690"/>
      <c r="AU55249" s="690"/>
    </row>
    <row r="55250" spans="46:47">
      <c r="AT55250" s="690"/>
      <c r="AU55250" s="690"/>
    </row>
    <row r="55251" spans="46:47">
      <c r="AT55251" s="690"/>
      <c r="AU55251" s="690"/>
    </row>
    <row r="55252" spans="46:47">
      <c r="AT55252" s="690"/>
      <c r="AU55252" s="690"/>
    </row>
    <row r="55253" spans="46:47">
      <c r="AT55253" s="690"/>
      <c r="AU55253" s="690"/>
    </row>
    <row r="55254" spans="46:47">
      <c r="AT55254" s="690"/>
      <c r="AU55254" s="690"/>
    </row>
    <row r="55255" spans="46:47">
      <c r="AT55255" s="690"/>
      <c r="AU55255" s="690"/>
    </row>
    <row r="55256" spans="46:47">
      <c r="AT55256" s="690"/>
      <c r="AU55256" s="690"/>
    </row>
    <row r="55257" spans="46:47">
      <c r="AT55257" s="690"/>
      <c r="AU55257" s="690"/>
    </row>
    <row r="55258" spans="46:47">
      <c r="AT55258" s="690"/>
      <c r="AU55258" s="690"/>
    </row>
    <row r="55259" spans="46:47">
      <c r="AT55259" s="690"/>
      <c r="AU55259" s="690"/>
    </row>
    <row r="55260" spans="46:47">
      <c r="AT55260" s="690"/>
      <c r="AU55260" s="690"/>
    </row>
    <row r="55261" spans="46:47">
      <c r="AT55261" s="690"/>
      <c r="AU55261" s="690"/>
    </row>
    <row r="55262" spans="46:47">
      <c r="AT55262" s="690"/>
      <c r="AU55262" s="690"/>
    </row>
    <row r="55263" spans="46:47">
      <c r="AT55263" s="690"/>
      <c r="AU55263" s="690"/>
    </row>
    <row r="55264" spans="46:47">
      <c r="AT55264" s="690"/>
      <c r="AU55264" s="690"/>
    </row>
    <row r="55265" spans="46:47">
      <c r="AT55265" s="690"/>
      <c r="AU55265" s="690"/>
    </row>
    <row r="55266" spans="46:47">
      <c r="AT55266" s="690"/>
      <c r="AU55266" s="690"/>
    </row>
    <row r="55267" spans="46:47">
      <c r="AT55267" s="690"/>
      <c r="AU55267" s="690"/>
    </row>
    <row r="55268" spans="46:47">
      <c r="AT55268" s="690"/>
      <c r="AU55268" s="690"/>
    </row>
    <row r="55269" spans="46:47">
      <c r="AT55269" s="690"/>
      <c r="AU55269" s="690"/>
    </row>
    <row r="55270" spans="46:47">
      <c r="AT55270" s="690"/>
      <c r="AU55270" s="690"/>
    </row>
    <row r="55271" spans="46:47">
      <c r="AT55271" s="690"/>
      <c r="AU55271" s="690"/>
    </row>
    <row r="55272" spans="46:47">
      <c r="AT55272" s="690"/>
      <c r="AU55272" s="690"/>
    </row>
    <row r="55273" spans="46:47">
      <c r="AT55273" s="690"/>
      <c r="AU55273" s="690"/>
    </row>
    <row r="55274" spans="46:47">
      <c r="AT55274" s="690"/>
      <c r="AU55274" s="690"/>
    </row>
    <row r="55275" spans="46:47">
      <c r="AT55275" s="690"/>
      <c r="AU55275" s="690"/>
    </row>
    <row r="55276" spans="46:47">
      <c r="AT55276" s="690"/>
      <c r="AU55276" s="690"/>
    </row>
    <row r="55277" spans="46:47">
      <c r="AT55277" s="690"/>
      <c r="AU55277" s="690"/>
    </row>
    <row r="55278" spans="46:47">
      <c r="AT55278" s="690"/>
      <c r="AU55278" s="690"/>
    </row>
    <row r="55279" spans="46:47">
      <c r="AT55279" s="690"/>
      <c r="AU55279" s="690"/>
    </row>
    <row r="55280" spans="46:47">
      <c r="AT55280" s="690"/>
      <c r="AU55280" s="690"/>
    </row>
    <row r="55281" spans="46:47">
      <c r="AT55281" s="690"/>
      <c r="AU55281" s="690"/>
    </row>
    <row r="55282" spans="46:47">
      <c r="AT55282" s="690"/>
      <c r="AU55282" s="690"/>
    </row>
    <row r="55283" spans="46:47">
      <c r="AT55283" s="690"/>
      <c r="AU55283" s="690"/>
    </row>
    <row r="55284" spans="46:47">
      <c r="AT55284" s="690"/>
      <c r="AU55284" s="690"/>
    </row>
    <row r="55285" spans="46:47">
      <c r="AT55285" s="690"/>
      <c r="AU55285" s="690"/>
    </row>
    <row r="55286" spans="46:47">
      <c r="AT55286" s="690"/>
      <c r="AU55286" s="690"/>
    </row>
    <row r="55287" spans="46:47">
      <c r="AT55287" s="690"/>
      <c r="AU55287" s="690"/>
    </row>
    <row r="55288" spans="46:47">
      <c r="AT55288" s="690"/>
      <c r="AU55288" s="690"/>
    </row>
    <row r="55289" spans="46:47">
      <c r="AT55289" s="690"/>
      <c r="AU55289" s="690"/>
    </row>
    <row r="55290" spans="46:47">
      <c r="AT55290" s="690"/>
      <c r="AU55290" s="690"/>
    </row>
    <row r="55291" spans="46:47">
      <c r="AT55291" s="690"/>
      <c r="AU55291" s="690"/>
    </row>
    <row r="55292" spans="46:47">
      <c r="AT55292" s="690"/>
      <c r="AU55292" s="690"/>
    </row>
    <row r="55293" spans="46:47">
      <c r="AT55293" s="690"/>
      <c r="AU55293" s="690"/>
    </row>
    <row r="55294" spans="46:47">
      <c r="AT55294" s="690"/>
      <c r="AU55294" s="690"/>
    </row>
    <row r="55295" spans="46:47">
      <c r="AT55295" s="690"/>
      <c r="AU55295" s="690"/>
    </row>
    <row r="55296" spans="46:47">
      <c r="AT55296" s="690"/>
      <c r="AU55296" s="690"/>
    </row>
    <row r="55297" spans="46:47">
      <c r="AT55297" s="690"/>
      <c r="AU55297" s="690"/>
    </row>
    <row r="55298" spans="46:47">
      <c r="AT55298" s="690"/>
      <c r="AU55298" s="690"/>
    </row>
    <row r="55299" spans="46:47">
      <c r="AT55299" s="690"/>
      <c r="AU55299" s="690"/>
    </row>
    <row r="55300" spans="46:47">
      <c r="AT55300" s="690"/>
      <c r="AU55300" s="690"/>
    </row>
    <row r="55301" spans="46:47">
      <c r="AT55301" s="690"/>
      <c r="AU55301" s="690"/>
    </row>
    <row r="55302" spans="46:47">
      <c r="AT55302" s="690"/>
      <c r="AU55302" s="690"/>
    </row>
    <row r="55303" spans="46:47">
      <c r="AT55303" s="690"/>
      <c r="AU55303" s="690"/>
    </row>
    <row r="55304" spans="46:47">
      <c r="AT55304" s="690"/>
      <c r="AU55304" s="690"/>
    </row>
    <row r="55305" spans="46:47">
      <c r="AT55305" s="690"/>
      <c r="AU55305" s="690"/>
    </row>
    <row r="55306" spans="46:47">
      <c r="AT55306" s="690"/>
      <c r="AU55306" s="690"/>
    </row>
    <row r="55307" spans="46:47">
      <c r="AT55307" s="690"/>
      <c r="AU55307" s="690"/>
    </row>
    <row r="55308" spans="46:47">
      <c r="AT55308" s="690"/>
      <c r="AU55308" s="690"/>
    </row>
    <row r="55309" spans="46:47">
      <c r="AT55309" s="690"/>
      <c r="AU55309" s="690"/>
    </row>
    <row r="55310" spans="46:47">
      <c r="AT55310" s="690"/>
      <c r="AU55310" s="690"/>
    </row>
    <row r="55311" spans="46:47">
      <c r="AT55311" s="690"/>
      <c r="AU55311" s="690"/>
    </row>
    <row r="55312" spans="46:47">
      <c r="AT55312" s="690"/>
      <c r="AU55312" s="690"/>
    </row>
    <row r="55313" spans="46:47">
      <c r="AT55313" s="690"/>
      <c r="AU55313" s="690"/>
    </row>
    <row r="55314" spans="46:47">
      <c r="AT55314" s="690"/>
      <c r="AU55314" s="690"/>
    </row>
    <row r="55315" spans="46:47">
      <c r="AT55315" s="690"/>
      <c r="AU55315" s="690"/>
    </row>
    <row r="55316" spans="46:47">
      <c r="AT55316" s="690"/>
      <c r="AU55316" s="690"/>
    </row>
    <row r="55317" spans="46:47">
      <c r="AT55317" s="690"/>
      <c r="AU55317" s="690"/>
    </row>
    <row r="55318" spans="46:47">
      <c r="AT55318" s="690"/>
      <c r="AU55318" s="690"/>
    </row>
    <row r="55319" spans="46:47">
      <c r="AT55319" s="690"/>
      <c r="AU55319" s="690"/>
    </row>
    <row r="55320" spans="46:47">
      <c r="AT55320" s="690"/>
      <c r="AU55320" s="690"/>
    </row>
    <row r="55321" spans="46:47">
      <c r="AT55321" s="690"/>
      <c r="AU55321" s="690"/>
    </row>
    <row r="55322" spans="46:47">
      <c r="AT55322" s="690"/>
      <c r="AU55322" s="690"/>
    </row>
    <row r="55323" spans="46:47">
      <c r="AT55323" s="690"/>
      <c r="AU55323" s="690"/>
    </row>
    <row r="55324" spans="46:47">
      <c r="AT55324" s="690"/>
      <c r="AU55324" s="690"/>
    </row>
    <row r="55325" spans="46:47">
      <c r="AT55325" s="690"/>
      <c r="AU55325" s="690"/>
    </row>
    <row r="55326" spans="46:47">
      <c r="AT55326" s="690"/>
      <c r="AU55326" s="690"/>
    </row>
    <row r="55327" spans="46:47">
      <c r="AT55327" s="690"/>
      <c r="AU55327" s="690"/>
    </row>
    <row r="55328" spans="46:47">
      <c r="AT55328" s="690"/>
      <c r="AU55328" s="690"/>
    </row>
    <row r="55329" spans="46:47">
      <c r="AT55329" s="690"/>
      <c r="AU55329" s="690"/>
    </row>
    <row r="55330" spans="46:47">
      <c r="AT55330" s="690"/>
      <c r="AU55330" s="690"/>
    </row>
    <row r="55331" spans="46:47">
      <c r="AT55331" s="690"/>
      <c r="AU55331" s="690"/>
    </row>
    <row r="55332" spans="46:47">
      <c r="AT55332" s="690"/>
      <c r="AU55332" s="690"/>
    </row>
    <row r="55333" spans="46:47">
      <c r="AT55333" s="690"/>
      <c r="AU55333" s="690"/>
    </row>
    <row r="55334" spans="46:47">
      <c r="AT55334" s="690"/>
      <c r="AU55334" s="690"/>
    </row>
    <row r="55335" spans="46:47">
      <c r="AT55335" s="690"/>
      <c r="AU55335" s="690"/>
    </row>
    <row r="55336" spans="46:47">
      <c r="AT55336" s="690"/>
      <c r="AU55336" s="690"/>
    </row>
    <row r="55337" spans="46:47">
      <c r="AT55337" s="690"/>
      <c r="AU55337" s="690"/>
    </row>
    <row r="55338" spans="46:47">
      <c r="AT55338" s="690"/>
      <c r="AU55338" s="690"/>
    </row>
    <row r="55339" spans="46:47">
      <c r="AT55339" s="690"/>
      <c r="AU55339" s="690"/>
    </row>
    <row r="55340" spans="46:47">
      <c r="AT55340" s="690"/>
      <c r="AU55340" s="690"/>
    </row>
    <row r="55341" spans="46:47">
      <c r="AT55341" s="690"/>
      <c r="AU55341" s="690"/>
    </row>
    <row r="55342" spans="46:47">
      <c r="AT55342" s="690"/>
      <c r="AU55342" s="690"/>
    </row>
    <row r="55343" spans="46:47">
      <c r="AT55343" s="690"/>
      <c r="AU55343" s="690"/>
    </row>
    <row r="55344" spans="46:47">
      <c r="AT55344" s="690"/>
      <c r="AU55344" s="690"/>
    </row>
    <row r="55345" spans="46:47">
      <c r="AT55345" s="690"/>
      <c r="AU55345" s="690"/>
    </row>
    <row r="55346" spans="46:47">
      <c r="AT55346" s="690"/>
      <c r="AU55346" s="690"/>
    </row>
    <row r="55347" spans="46:47">
      <c r="AT55347" s="690"/>
      <c r="AU55347" s="690"/>
    </row>
    <row r="55348" spans="46:47">
      <c r="AT55348" s="690"/>
      <c r="AU55348" s="690"/>
    </row>
    <row r="55349" spans="46:47">
      <c r="AT55349" s="690"/>
      <c r="AU55349" s="690"/>
    </row>
    <row r="55350" spans="46:47">
      <c r="AT55350" s="690"/>
      <c r="AU55350" s="690"/>
    </row>
    <row r="55351" spans="46:47">
      <c r="AT55351" s="690"/>
      <c r="AU55351" s="690"/>
    </row>
    <row r="55352" spans="46:47">
      <c r="AT55352" s="690"/>
      <c r="AU55352" s="690"/>
    </row>
    <row r="55353" spans="46:47">
      <c r="AT55353" s="690"/>
      <c r="AU55353" s="690"/>
    </row>
    <row r="55354" spans="46:47">
      <c r="AT55354" s="690"/>
      <c r="AU55354" s="690"/>
    </row>
    <row r="55355" spans="46:47">
      <c r="AT55355" s="690"/>
      <c r="AU55355" s="690"/>
    </row>
    <row r="55356" spans="46:47">
      <c r="AT55356" s="690"/>
      <c r="AU55356" s="690"/>
    </row>
    <row r="55357" spans="46:47">
      <c r="AT55357" s="690"/>
      <c r="AU55357" s="690"/>
    </row>
    <row r="55358" spans="46:47">
      <c r="AT55358" s="690"/>
      <c r="AU55358" s="690"/>
    </row>
    <row r="55359" spans="46:47">
      <c r="AT55359" s="690"/>
      <c r="AU55359" s="690"/>
    </row>
    <row r="55360" spans="46:47">
      <c r="AT55360" s="690"/>
      <c r="AU55360" s="690"/>
    </row>
    <row r="55361" spans="46:47">
      <c r="AT55361" s="690"/>
      <c r="AU55361" s="690"/>
    </row>
    <row r="55362" spans="46:47">
      <c r="AT55362" s="690"/>
      <c r="AU55362" s="690"/>
    </row>
    <row r="55363" spans="46:47">
      <c r="AT55363" s="690"/>
      <c r="AU55363" s="690"/>
    </row>
    <row r="55364" spans="46:47">
      <c r="AT55364" s="690"/>
      <c r="AU55364" s="690"/>
    </row>
    <row r="55365" spans="46:47">
      <c r="AT55365" s="690"/>
      <c r="AU55365" s="690"/>
    </row>
    <row r="55366" spans="46:47">
      <c r="AT55366" s="690"/>
      <c r="AU55366" s="690"/>
    </row>
    <row r="55367" spans="46:47">
      <c r="AT55367" s="690"/>
      <c r="AU55367" s="690"/>
    </row>
    <row r="55368" spans="46:47">
      <c r="AT55368" s="690"/>
      <c r="AU55368" s="690"/>
    </row>
    <row r="55369" spans="46:47">
      <c r="AT55369" s="690"/>
      <c r="AU55369" s="690"/>
    </row>
    <row r="55370" spans="46:47">
      <c r="AT55370" s="690"/>
      <c r="AU55370" s="690"/>
    </row>
    <row r="55371" spans="46:47">
      <c r="AT55371" s="690"/>
      <c r="AU55371" s="690"/>
    </row>
    <row r="55372" spans="46:47">
      <c r="AT55372" s="690"/>
      <c r="AU55372" s="690"/>
    </row>
    <row r="55373" spans="46:47">
      <c r="AT55373" s="690"/>
      <c r="AU55373" s="690"/>
    </row>
    <row r="55374" spans="46:47">
      <c r="AT55374" s="690"/>
      <c r="AU55374" s="690"/>
    </row>
    <row r="55375" spans="46:47">
      <c r="AT55375" s="690"/>
      <c r="AU55375" s="690"/>
    </row>
    <row r="55376" spans="46:47">
      <c r="AT55376" s="690"/>
      <c r="AU55376" s="690"/>
    </row>
    <row r="55377" spans="46:47">
      <c r="AT55377" s="690"/>
      <c r="AU55377" s="690"/>
    </row>
    <row r="55378" spans="46:47">
      <c r="AT55378" s="690"/>
      <c r="AU55378" s="690"/>
    </row>
    <row r="55379" spans="46:47">
      <c r="AT55379" s="690"/>
      <c r="AU55379" s="690"/>
    </row>
    <row r="55380" spans="46:47">
      <c r="AT55380" s="690"/>
      <c r="AU55380" s="690"/>
    </row>
    <row r="55381" spans="46:47">
      <c r="AT55381" s="690"/>
      <c r="AU55381" s="690"/>
    </row>
    <row r="55382" spans="46:47">
      <c r="AT55382" s="690"/>
      <c r="AU55382" s="690"/>
    </row>
    <row r="55383" spans="46:47">
      <c r="AT55383" s="690"/>
      <c r="AU55383" s="690"/>
    </row>
    <row r="55384" spans="46:47">
      <c r="AT55384" s="690"/>
      <c r="AU55384" s="690"/>
    </row>
    <row r="55385" spans="46:47">
      <c r="AT55385" s="690"/>
      <c r="AU55385" s="690"/>
    </row>
    <row r="55386" spans="46:47">
      <c r="AT55386" s="690"/>
      <c r="AU55386" s="690"/>
    </row>
    <row r="55387" spans="46:47">
      <c r="AT55387" s="690"/>
      <c r="AU55387" s="690"/>
    </row>
    <row r="55388" spans="46:47">
      <c r="AT55388" s="690"/>
      <c r="AU55388" s="690"/>
    </row>
    <row r="55389" spans="46:47">
      <c r="AT55389" s="690"/>
      <c r="AU55389" s="690"/>
    </row>
    <row r="55390" spans="46:47">
      <c r="AT55390" s="690"/>
      <c r="AU55390" s="690"/>
    </row>
    <row r="55391" spans="46:47">
      <c r="AT55391" s="690"/>
      <c r="AU55391" s="690"/>
    </row>
    <row r="55392" spans="46:47">
      <c r="AT55392" s="690"/>
      <c r="AU55392" s="690"/>
    </row>
    <row r="55393" spans="46:47">
      <c r="AT55393" s="690"/>
      <c r="AU55393" s="690"/>
    </row>
    <row r="55394" spans="46:47">
      <c r="AT55394" s="690"/>
      <c r="AU55394" s="690"/>
    </row>
    <row r="55395" spans="46:47">
      <c r="AT55395" s="690"/>
      <c r="AU55395" s="690"/>
    </row>
    <row r="55396" spans="46:47">
      <c r="AT55396" s="690"/>
      <c r="AU55396" s="690"/>
    </row>
    <row r="55397" spans="46:47">
      <c r="AT55397" s="690"/>
      <c r="AU55397" s="690"/>
    </row>
    <row r="55398" spans="46:47">
      <c r="AT55398" s="690"/>
      <c r="AU55398" s="690"/>
    </row>
    <row r="55399" spans="46:47">
      <c r="AT55399" s="690"/>
      <c r="AU55399" s="690"/>
    </row>
    <row r="55400" spans="46:47">
      <c r="AT55400" s="690"/>
      <c r="AU55400" s="690"/>
    </row>
    <row r="55401" spans="46:47">
      <c r="AT55401" s="690"/>
      <c r="AU55401" s="690"/>
    </row>
    <row r="55402" spans="46:47">
      <c r="AT55402" s="690"/>
      <c r="AU55402" s="690"/>
    </row>
    <row r="55403" spans="46:47">
      <c r="AT55403" s="690"/>
      <c r="AU55403" s="690"/>
    </row>
    <row r="55404" spans="46:47">
      <c r="AT55404" s="690"/>
      <c r="AU55404" s="690"/>
    </row>
    <row r="55405" spans="46:47">
      <c r="AT55405" s="690"/>
      <c r="AU55405" s="690"/>
    </row>
    <row r="55406" spans="46:47">
      <c r="AT55406" s="690"/>
      <c r="AU55406" s="690"/>
    </row>
    <row r="55407" spans="46:47">
      <c r="AT55407" s="690"/>
      <c r="AU55407" s="690"/>
    </row>
    <row r="55408" spans="46:47">
      <c r="AT55408" s="690"/>
      <c r="AU55408" s="690"/>
    </row>
    <row r="55409" spans="46:47">
      <c r="AT55409" s="690"/>
      <c r="AU55409" s="690"/>
    </row>
    <row r="55410" spans="46:47">
      <c r="AT55410" s="690"/>
      <c r="AU55410" s="690"/>
    </row>
    <row r="55411" spans="46:47">
      <c r="AT55411" s="690"/>
      <c r="AU55411" s="690"/>
    </row>
    <row r="55412" spans="46:47">
      <c r="AT55412" s="690"/>
      <c r="AU55412" s="690"/>
    </row>
    <row r="55413" spans="46:47">
      <c r="AT55413" s="690"/>
      <c r="AU55413" s="690"/>
    </row>
    <row r="55414" spans="46:47">
      <c r="AT55414" s="690"/>
      <c r="AU55414" s="690"/>
    </row>
    <row r="55415" spans="46:47">
      <c r="AT55415" s="690"/>
      <c r="AU55415" s="690"/>
    </row>
    <row r="55416" spans="46:47">
      <c r="AT55416" s="690"/>
      <c r="AU55416" s="690"/>
    </row>
    <row r="55417" spans="46:47">
      <c r="AT55417" s="690"/>
      <c r="AU55417" s="690"/>
    </row>
    <row r="55418" spans="46:47">
      <c r="AT55418" s="690"/>
      <c r="AU55418" s="690"/>
    </row>
    <row r="55419" spans="46:47">
      <c r="AT55419" s="690"/>
      <c r="AU55419" s="690"/>
    </row>
    <row r="55420" spans="46:47">
      <c r="AT55420" s="690"/>
      <c r="AU55420" s="690"/>
    </row>
    <row r="55421" spans="46:47">
      <c r="AT55421" s="690"/>
      <c r="AU55421" s="690"/>
    </row>
    <row r="55422" spans="46:47">
      <c r="AT55422" s="690"/>
      <c r="AU55422" s="690"/>
    </row>
    <row r="55423" spans="46:47">
      <c r="AT55423" s="690"/>
      <c r="AU55423" s="690"/>
    </row>
    <row r="55424" spans="46:47">
      <c r="AT55424" s="690"/>
      <c r="AU55424" s="690"/>
    </row>
    <row r="55425" spans="46:47">
      <c r="AT55425" s="690"/>
      <c r="AU55425" s="690"/>
    </row>
    <row r="55426" spans="46:47">
      <c r="AT55426" s="690"/>
      <c r="AU55426" s="690"/>
    </row>
    <row r="55427" spans="46:47">
      <c r="AT55427" s="690"/>
      <c r="AU55427" s="690"/>
    </row>
    <row r="55428" spans="46:47">
      <c r="AT55428" s="690"/>
      <c r="AU55428" s="690"/>
    </row>
    <row r="55429" spans="46:47">
      <c r="AT55429" s="690"/>
      <c r="AU55429" s="690"/>
    </row>
    <row r="55430" spans="46:47">
      <c r="AT55430" s="690"/>
      <c r="AU55430" s="690"/>
    </row>
    <row r="55431" spans="46:47">
      <c r="AT55431" s="690"/>
      <c r="AU55431" s="690"/>
    </row>
    <row r="55432" spans="46:47">
      <c r="AT55432" s="690"/>
      <c r="AU55432" s="690"/>
    </row>
    <row r="55433" spans="46:47">
      <c r="AT55433" s="690"/>
      <c r="AU55433" s="690"/>
    </row>
    <row r="55434" spans="46:47">
      <c r="AT55434" s="690"/>
      <c r="AU55434" s="690"/>
    </row>
    <row r="55435" spans="46:47">
      <c r="AT55435" s="690"/>
      <c r="AU55435" s="690"/>
    </row>
    <row r="55436" spans="46:47">
      <c r="AT55436" s="690"/>
      <c r="AU55436" s="690"/>
    </row>
    <row r="55437" spans="46:47">
      <c r="AT55437" s="690"/>
      <c r="AU55437" s="690"/>
    </row>
    <row r="55438" spans="46:47">
      <c r="AT55438" s="690"/>
      <c r="AU55438" s="690"/>
    </row>
    <row r="55439" spans="46:47">
      <c r="AT55439" s="690"/>
      <c r="AU55439" s="690"/>
    </row>
    <row r="55440" spans="46:47">
      <c r="AT55440" s="690"/>
      <c r="AU55440" s="690"/>
    </row>
    <row r="55441" spans="46:47">
      <c r="AT55441" s="690"/>
      <c r="AU55441" s="690"/>
    </row>
    <row r="55442" spans="46:47">
      <c r="AT55442" s="690"/>
      <c r="AU55442" s="690"/>
    </row>
    <row r="55443" spans="46:47">
      <c r="AT55443" s="690"/>
      <c r="AU55443" s="690"/>
    </row>
    <row r="55444" spans="46:47">
      <c r="AT55444" s="690"/>
      <c r="AU55444" s="690"/>
    </row>
    <row r="55445" spans="46:47">
      <c r="AT55445" s="690"/>
      <c r="AU55445" s="690"/>
    </row>
    <row r="55446" spans="46:47">
      <c r="AT55446" s="690"/>
      <c r="AU55446" s="690"/>
    </row>
    <row r="55447" spans="46:47">
      <c r="AT55447" s="690"/>
      <c r="AU55447" s="690"/>
    </row>
    <row r="55448" spans="46:47">
      <c r="AT55448" s="690"/>
      <c r="AU55448" s="690"/>
    </row>
    <row r="55449" spans="46:47">
      <c r="AT55449" s="690"/>
      <c r="AU55449" s="690"/>
    </row>
    <row r="55450" spans="46:47">
      <c r="AT55450" s="690"/>
      <c r="AU55450" s="690"/>
    </row>
    <row r="55451" spans="46:47">
      <c r="AT55451" s="690"/>
      <c r="AU55451" s="690"/>
    </row>
    <row r="55452" spans="46:47">
      <c r="AT55452" s="690"/>
      <c r="AU55452" s="690"/>
    </row>
    <row r="55453" spans="46:47">
      <c r="AT55453" s="690"/>
      <c r="AU55453" s="690"/>
    </row>
    <row r="55454" spans="46:47">
      <c r="AT55454" s="690"/>
      <c r="AU55454" s="690"/>
    </row>
    <row r="55455" spans="46:47">
      <c r="AT55455" s="690"/>
      <c r="AU55455" s="690"/>
    </row>
    <row r="55456" spans="46:47">
      <c r="AT55456" s="690"/>
      <c r="AU55456" s="690"/>
    </row>
    <row r="55457" spans="46:47">
      <c r="AT55457" s="690"/>
      <c r="AU55457" s="690"/>
    </row>
    <row r="55458" spans="46:47">
      <c r="AT55458" s="690"/>
      <c r="AU55458" s="690"/>
    </row>
    <row r="55459" spans="46:47">
      <c r="AT55459" s="690"/>
      <c r="AU55459" s="690"/>
    </row>
    <row r="55460" spans="46:47">
      <c r="AT55460" s="690"/>
      <c r="AU55460" s="690"/>
    </row>
    <row r="55461" spans="46:47">
      <c r="AT55461" s="690"/>
      <c r="AU55461" s="690"/>
    </row>
    <row r="55462" spans="46:47">
      <c r="AT55462" s="690"/>
      <c r="AU55462" s="690"/>
    </row>
    <row r="55463" spans="46:47">
      <c r="AT55463" s="690"/>
      <c r="AU55463" s="690"/>
    </row>
    <row r="55464" spans="46:47">
      <c r="AT55464" s="690"/>
      <c r="AU55464" s="690"/>
    </row>
    <row r="55465" spans="46:47">
      <c r="AT55465" s="690"/>
      <c r="AU55465" s="690"/>
    </row>
    <row r="55466" spans="46:47">
      <c r="AT55466" s="690"/>
      <c r="AU55466" s="690"/>
    </row>
    <row r="55467" spans="46:47">
      <c r="AT55467" s="690"/>
      <c r="AU55467" s="690"/>
    </row>
    <row r="55468" spans="46:47">
      <c r="AT55468" s="690"/>
      <c r="AU55468" s="690"/>
    </row>
    <row r="55469" spans="46:47">
      <c r="AT55469" s="690"/>
      <c r="AU55469" s="690"/>
    </row>
    <row r="55470" spans="46:47">
      <c r="AT55470" s="690"/>
      <c r="AU55470" s="690"/>
    </row>
    <row r="55471" spans="46:47">
      <c r="AT55471" s="690"/>
      <c r="AU55471" s="690"/>
    </row>
    <row r="55472" spans="46:47">
      <c r="AT55472" s="690"/>
      <c r="AU55472" s="690"/>
    </row>
    <row r="55473" spans="46:47">
      <c r="AT55473" s="690"/>
      <c r="AU55473" s="690"/>
    </row>
    <row r="55474" spans="46:47">
      <c r="AT55474" s="690"/>
      <c r="AU55474" s="690"/>
    </row>
    <row r="55475" spans="46:47">
      <c r="AT55475" s="690"/>
      <c r="AU55475" s="690"/>
    </row>
    <row r="55476" spans="46:47">
      <c r="AT55476" s="690"/>
      <c r="AU55476" s="690"/>
    </row>
    <row r="55477" spans="46:47">
      <c r="AT55477" s="690"/>
      <c r="AU55477" s="690"/>
    </row>
    <row r="55478" spans="46:47">
      <c r="AT55478" s="690"/>
      <c r="AU55478" s="690"/>
    </row>
    <row r="55479" spans="46:47">
      <c r="AT55479" s="690"/>
      <c r="AU55479" s="690"/>
    </row>
    <row r="55480" spans="46:47">
      <c r="AT55480" s="690"/>
      <c r="AU55480" s="690"/>
    </row>
    <row r="55481" spans="46:47">
      <c r="AT55481" s="690"/>
      <c r="AU55481" s="690"/>
    </row>
    <row r="55482" spans="46:47">
      <c r="AT55482" s="690"/>
      <c r="AU55482" s="690"/>
    </row>
    <row r="55483" spans="46:47">
      <c r="AT55483" s="690"/>
      <c r="AU55483" s="690"/>
    </row>
    <row r="55484" spans="46:47">
      <c r="AT55484" s="690"/>
      <c r="AU55484" s="690"/>
    </row>
    <row r="55485" spans="46:47">
      <c r="AT55485" s="690"/>
      <c r="AU55485" s="690"/>
    </row>
    <row r="55486" spans="46:47">
      <c r="AT55486" s="690"/>
      <c r="AU55486" s="690"/>
    </row>
    <row r="55487" spans="46:47">
      <c r="AT55487" s="690"/>
      <c r="AU55487" s="690"/>
    </row>
    <row r="55488" spans="46:47">
      <c r="AT55488" s="690"/>
      <c r="AU55488" s="690"/>
    </row>
    <row r="55489" spans="46:47">
      <c r="AT55489" s="690"/>
      <c r="AU55489" s="690"/>
    </row>
    <row r="55490" spans="46:47">
      <c r="AT55490" s="690"/>
      <c r="AU55490" s="690"/>
    </row>
    <row r="55491" spans="46:47">
      <c r="AT55491" s="690"/>
      <c r="AU55491" s="690"/>
    </row>
    <row r="55492" spans="46:47">
      <c r="AT55492" s="690"/>
      <c r="AU55492" s="690"/>
    </row>
    <row r="55493" spans="46:47">
      <c r="AT55493" s="690"/>
      <c r="AU55493" s="690"/>
    </row>
    <row r="55494" spans="46:47">
      <c r="AT55494" s="690"/>
      <c r="AU55494" s="690"/>
    </row>
    <row r="55495" spans="46:47">
      <c r="AT55495" s="690"/>
      <c r="AU55495" s="690"/>
    </row>
    <row r="55496" spans="46:47">
      <c r="AT55496" s="690"/>
      <c r="AU55496" s="690"/>
    </row>
    <row r="55497" spans="46:47">
      <c r="AT55497" s="690"/>
      <c r="AU55497" s="690"/>
    </row>
    <row r="55498" spans="46:47">
      <c r="AT55498" s="690"/>
      <c r="AU55498" s="690"/>
    </row>
    <row r="55499" spans="46:47">
      <c r="AT55499" s="690"/>
      <c r="AU55499" s="690"/>
    </row>
    <row r="55500" spans="46:47">
      <c r="AT55500" s="690"/>
      <c r="AU55500" s="690"/>
    </row>
    <row r="55501" spans="46:47">
      <c r="AT55501" s="690"/>
      <c r="AU55501" s="690"/>
    </row>
    <row r="55502" spans="46:47">
      <c r="AT55502" s="690"/>
      <c r="AU55502" s="690"/>
    </row>
    <row r="55503" spans="46:47">
      <c r="AT55503" s="690"/>
      <c r="AU55503" s="690"/>
    </row>
    <row r="55504" spans="46:47">
      <c r="AT55504" s="690"/>
      <c r="AU55504" s="690"/>
    </row>
    <row r="55505" spans="46:47">
      <c r="AT55505" s="690"/>
      <c r="AU55505" s="690"/>
    </row>
    <row r="55506" spans="46:47">
      <c r="AT55506" s="690"/>
      <c r="AU55506" s="690"/>
    </row>
    <row r="55507" spans="46:47">
      <c r="AT55507" s="690"/>
      <c r="AU55507" s="690"/>
    </row>
    <row r="55508" spans="46:47">
      <c r="AT55508" s="690"/>
      <c r="AU55508" s="690"/>
    </row>
    <row r="55509" spans="46:47">
      <c r="AT55509" s="690"/>
      <c r="AU55509" s="690"/>
    </row>
    <row r="55510" spans="46:47">
      <c r="AT55510" s="690"/>
      <c r="AU55510" s="690"/>
    </row>
    <row r="55511" spans="46:47">
      <c r="AT55511" s="690"/>
      <c r="AU55511" s="690"/>
    </row>
    <row r="55512" spans="46:47">
      <c r="AT55512" s="690"/>
      <c r="AU55512" s="690"/>
    </row>
    <row r="55513" spans="46:47">
      <c r="AT55513" s="690"/>
      <c r="AU55513" s="690"/>
    </row>
    <row r="55514" spans="46:47">
      <c r="AT55514" s="690"/>
      <c r="AU55514" s="690"/>
    </row>
    <row r="55515" spans="46:47">
      <c r="AT55515" s="690"/>
      <c r="AU55515" s="690"/>
    </row>
    <row r="55516" spans="46:47">
      <c r="AT55516" s="690"/>
      <c r="AU55516" s="690"/>
    </row>
    <row r="55517" spans="46:47">
      <c r="AT55517" s="690"/>
      <c r="AU55517" s="690"/>
    </row>
    <row r="55518" spans="46:47">
      <c r="AT55518" s="690"/>
      <c r="AU55518" s="690"/>
    </row>
    <row r="55519" spans="46:47">
      <c r="AT55519" s="690"/>
      <c r="AU55519" s="690"/>
    </row>
    <row r="55520" spans="46:47">
      <c r="AT55520" s="690"/>
      <c r="AU55520" s="690"/>
    </row>
    <row r="55521" spans="46:47">
      <c r="AT55521" s="690"/>
      <c r="AU55521" s="690"/>
    </row>
    <row r="55522" spans="46:47">
      <c r="AT55522" s="690"/>
      <c r="AU55522" s="690"/>
    </row>
    <row r="55523" spans="46:47">
      <c r="AT55523" s="690"/>
      <c r="AU55523" s="690"/>
    </row>
    <row r="55524" spans="46:47">
      <c r="AT55524" s="690"/>
      <c r="AU55524" s="690"/>
    </row>
    <row r="55525" spans="46:47">
      <c r="AT55525" s="690"/>
      <c r="AU55525" s="690"/>
    </row>
    <row r="55526" spans="46:47">
      <c r="AT55526" s="690"/>
      <c r="AU55526" s="690"/>
    </row>
    <row r="55527" spans="46:47">
      <c r="AT55527" s="690"/>
      <c r="AU55527" s="690"/>
    </row>
    <row r="55528" spans="46:47">
      <c r="AT55528" s="690"/>
      <c r="AU55528" s="690"/>
    </row>
    <row r="55529" spans="46:47">
      <c r="AT55529" s="690"/>
      <c r="AU55529" s="690"/>
    </row>
    <row r="55530" spans="46:47">
      <c r="AT55530" s="690"/>
      <c r="AU55530" s="690"/>
    </row>
    <row r="55531" spans="46:47">
      <c r="AT55531" s="690"/>
      <c r="AU55531" s="690"/>
    </row>
    <row r="55532" spans="46:47">
      <c r="AT55532" s="690"/>
      <c r="AU55532" s="690"/>
    </row>
    <row r="55533" spans="46:47">
      <c r="AT55533" s="690"/>
      <c r="AU55533" s="690"/>
    </row>
    <row r="55534" spans="46:47">
      <c r="AT55534" s="690"/>
      <c r="AU55534" s="690"/>
    </row>
    <row r="55535" spans="46:47">
      <c r="AT55535" s="690"/>
      <c r="AU55535" s="690"/>
    </row>
    <row r="55536" spans="46:47">
      <c r="AT55536" s="690"/>
      <c r="AU55536" s="690"/>
    </row>
    <row r="55537" spans="46:47">
      <c r="AT55537" s="690"/>
      <c r="AU55537" s="690"/>
    </row>
    <row r="55538" spans="46:47">
      <c r="AT55538" s="690"/>
      <c r="AU55538" s="690"/>
    </row>
    <row r="55539" spans="46:47">
      <c r="AT55539" s="690"/>
      <c r="AU55539" s="690"/>
    </row>
    <row r="55540" spans="46:47">
      <c r="AT55540" s="690"/>
      <c r="AU55540" s="690"/>
    </row>
    <row r="55541" spans="46:47">
      <c r="AT55541" s="690"/>
      <c r="AU55541" s="690"/>
    </row>
    <row r="55542" spans="46:47">
      <c r="AT55542" s="690"/>
      <c r="AU55542" s="690"/>
    </row>
    <row r="55543" spans="46:47">
      <c r="AT55543" s="690"/>
      <c r="AU55543" s="690"/>
    </row>
    <row r="55544" spans="46:47">
      <c r="AT55544" s="690"/>
      <c r="AU55544" s="690"/>
    </row>
    <row r="55545" spans="46:47">
      <c r="AT55545" s="690"/>
      <c r="AU55545" s="690"/>
    </row>
    <row r="55546" spans="46:47">
      <c r="AT55546" s="690"/>
      <c r="AU55546" s="690"/>
    </row>
    <row r="55547" spans="46:47">
      <c r="AT55547" s="690"/>
      <c r="AU55547" s="690"/>
    </row>
    <row r="55548" spans="46:47">
      <c r="AT55548" s="690"/>
      <c r="AU55548" s="690"/>
    </row>
    <row r="55549" spans="46:47">
      <c r="AT55549" s="690"/>
      <c r="AU55549" s="690"/>
    </row>
    <row r="55550" spans="46:47">
      <c r="AT55550" s="690"/>
      <c r="AU55550" s="690"/>
    </row>
    <row r="55551" spans="46:47">
      <c r="AT55551" s="690"/>
      <c r="AU55551" s="690"/>
    </row>
    <row r="55552" spans="46:47">
      <c r="AT55552" s="690"/>
      <c r="AU55552" s="690"/>
    </row>
    <row r="55553" spans="46:47">
      <c r="AT55553" s="690"/>
      <c r="AU55553" s="690"/>
    </row>
    <row r="55554" spans="46:47">
      <c r="AT55554" s="690"/>
      <c r="AU55554" s="690"/>
    </row>
    <row r="55555" spans="46:47">
      <c r="AT55555" s="690"/>
      <c r="AU55555" s="690"/>
    </row>
    <row r="55556" spans="46:47">
      <c r="AT55556" s="690"/>
      <c r="AU55556" s="690"/>
    </row>
    <row r="55557" spans="46:47">
      <c r="AT55557" s="690"/>
      <c r="AU55557" s="690"/>
    </row>
    <row r="55558" spans="46:47">
      <c r="AT55558" s="690"/>
      <c r="AU55558" s="690"/>
    </row>
    <row r="55559" spans="46:47">
      <c r="AT55559" s="690"/>
      <c r="AU55559" s="690"/>
    </row>
    <row r="55560" spans="46:47">
      <c r="AT55560" s="690"/>
      <c r="AU55560" s="690"/>
    </row>
    <row r="55561" spans="46:47">
      <c r="AT55561" s="690"/>
      <c r="AU55561" s="690"/>
    </row>
    <row r="55562" spans="46:47">
      <c r="AT55562" s="690"/>
      <c r="AU55562" s="690"/>
    </row>
    <row r="55563" spans="46:47">
      <c r="AT55563" s="690"/>
      <c r="AU55563" s="690"/>
    </row>
    <row r="55564" spans="46:47">
      <c r="AT55564" s="690"/>
      <c r="AU55564" s="690"/>
    </row>
    <row r="55565" spans="46:47">
      <c r="AT55565" s="690"/>
      <c r="AU55565" s="690"/>
    </row>
    <row r="55566" spans="46:47">
      <c r="AT55566" s="690"/>
      <c r="AU55566" s="690"/>
    </row>
    <row r="55567" spans="46:47">
      <c r="AT55567" s="690"/>
      <c r="AU55567" s="690"/>
    </row>
    <row r="55568" spans="46:47">
      <c r="AT55568" s="690"/>
      <c r="AU55568" s="690"/>
    </row>
    <row r="55569" spans="46:47">
      <c r="AT55569" s="690"/>
      <c r="AU55569" s="690"/>
    </row>
    <row r="55570" spans="46:47">
      <c r="AT55570" s="690"/>
      <c r="AU55570" s="690"/>
    </row>
    <row r="55571" spans="46:47">
      <c r="AT55571" s="690"/>
      <c r="AU55571" s="690"/>
    </row>
    <row r="55572" spans="46:47">
      <c r="AT55572" s="690"/>
      <c r="AU55572" s="690"/>
    </row>
    <row r="55573" spans="46:47">
      <c r="AT55573" s="690"/>
      <c r="AU55573" s="690"/>
    </row>
    <row r="55574" spans="46:47">
      <c r="AT55574" s="690"/>
      <c r="AU55574" s="690"/>
    </row>
    <row r="55575" spans="46:47">
      <c r="AT55575" s="690"/>
      <c r="AU55575" s="690"/>
    </row>
    <row r="55576" spans="46:47">
      <c r="AT55576" s="690"/>
      <c r="AU55576" s="690"/>
    </row>
    <row r="55577" spans="46:47">
      <c r="AT55577" s="690"/>
      <c r="AU55577" s="690"/>
    </row>
    <row r="55578" spans="46:47">
      <c r="AT55578" s="690"/>
      <c r="AU55578" s="690"/>
    </row>
    <row r="55579" spans="46:47">
      <c r="AT55579" s="690"/>
      <c r="AU55579" s="690"/>
    </row>
    <row r="55580" spans="46:47">
      <c r="AT55580" s="690"/>
      <c r="AU55580" s="690"/>
    </row>
    <row r="55581" spans="46:47">
      <c r="AT55581" s="690"/>
      <c r="AU55581" s="690"/>
    </row>
    <row r="55582" spans="46:47">
      <c r="AT55582" s="690"/>
      <c r="AU55582" s="690"/>
    </row>
    <row r="55583" spans="46:47">
      <c r="AT55583" s="690"/>
      <c r="AU55583" s="690"/>
    </row>
    <row r="55584" spans="46:47">
      <c r="AT55584" s="690"/>
      <c r="AU55584" s="690"/>
    </row>
    <row r="55585" spans="46:47">
      <c r="AT55585" s="690"/>
      <c r="AU55585" s="690"/>
    </row>
    <row r="55586" spans="46:47">
      <c r="AT55586" s="690"/>
      <c r="AU55586" s="690"/>
    </row>
    <row r="55587" spans="46:47">
      <c r="AT55587" s="690"/>
      <c r="AU55587" s="690"/>
    </row>
    <row r="55588" spans="46:47">
      <c r="AT55588" s="690"/>
      <c r="AU55588" s="690"/>
    </row>
    <row r="55589" spans="46:47">
      <c r="AT55589" s="690"/>
      <c r="AU55589" s="690"/>
    </row>
    <row r="55590" spans="46:47">
      <c r="AT55590" s="690"/>
      <c r="AU55590" s="690"/>
    </row>
    <row r="55591" spans="46:47">
      <c r="AT55591" s="690"/>
      <c r="AU55591" s="690"/>
    </row>
    <row r="55592" spans="46:47">
      <c r="AT55592" s="690"/>
      <c r="AU55592" s="690"/>
    </row>
    <row r="55593" spans="46:47">
      <c r="AT55593" s="690"/>
      <c r="AU55593" s="690"/>
    </row>
    <row r="55594" spans="46:47">
      <c r="AT55594" s="690"/>
      <c r="AU55594" s="690"/>
    </row>
    <row r="55595" spans="46:47">
      <c r="AT55595" s="690"/>
      <c r="AU55595" s="690"/>
    </row>
    <row r="55596" spans="46:47">
      <c r="AT55596" s="690"/>
      <c r="AU55596" s="690"/>
    </row>
    <row r="55597" spans="46:47">
      <c r="AT55597" s="690"/>
      <c r="AU55597" s="690"/>
    </row>
    <row r="55598" spans="46:47">
      <c r="AT55598" s="690"/>
      <c r="AU55598" s="690"/>
    </row>
    <row r="55599" spans="46:47">
      <c r="AT55599" s="690"/>
      <c r="AU55599" s="690"/>
    </row>
    <row r="55600" spans="46:47">
      <c r="AT55600" s="690"/>
      <c r="AU55600" s="690"/>
    </row>
    <row r="55601" spans="46:47">
      <c r="AT55601" s="690"/>
      <c r="AU55601" s="690"/>
    </row>
    <row r="55602" spans="46:47">
      <c r="AT55602" s="690"/>
      <c r="AU55602" s="690"/>
    </row>
    <row r="55603" spans="46:47">
      <c r="AT55603" s="690"/>
      <c r="AU55603" s="690"/>
    </row>
    <row r="55604" spans="46:47">
      <c r="AT55604" s="690"/>
      <c r="AU55604" s="690"/>
    </row>
    <row r="55605" spans="46:47">
      <c r="AT55605" s="690"/>
      <c r="AU55605" s="690"/>
    </row>
    <row r="55606" spans="46:47">
      <c r="AT55606" s="690"/>
      <c r="AU55606" s="690"/>
    </row>
    <row r="55607" spans="46:47">
      <c r="AT55607" s="690"/>
      <c r="AU55607" s="690"/>
    </row>
    <row r="55608" spans="46:47">
      <c r="AT55608" s="690"/>
      <c r="AU55608" s="690"/>
    </row>
    <row r="55609" spans="46:47">
      <c r="AT55609" s="690"/>
      <c r="AU55609" s="690"/>
    </row>
    <row r="55610" spans="46:47">
      <c r="AT55610" s="690"/>
      <c r="AU55610" s="690"/>
    </row>
    <row r="55611" spans="46:47">
      <c r="AT55611" s="690"/>
      <c r="AU55611" s="690"/>
    </row>
    <row r="55612" spans="46:47">
      <c r="AT55612" s="690"/>
      <c r="AU55612" s="690"/>
    </row>
    <row r="55613" spans="46:47">
      <c r="AT55613" s="690"/>
      <c r="AU55613" s="690"/>
    </row>
    <row r="55614" spans="46:47">
      <c r="AT55614" s="690"/>
      <c r="AU55614" s="690"/>
    </row>
    <row r="55615" spans="46:47">
      <c r="AT55615" s="690"/>
      <c r="AU55615" s="690"/>
    </row>
    <row r="55616" spans="46:47">
      <c r="AT55616" s="690"/>
      <c r="AU55616" s="690"/>
    </row>
    <row r="55617" spans="46:47">
      <c r="AT55617" s="690"/>
      <c r="AU55617" s="690"/>
    </row>
    <row r="55618" spans="46:47">
      <c r="AT55618" s="690"/>
      <c r="AU55618" s="690"/>
    </row>
    <row r="55619" spans="46:47">
      <c r="AT55619" s="690"/>
      <c r="AU55619" s="690"/>
    </row>
    <row r="55620" spans="46:47">
      <c r="AT55620" s="690"/>
      <c r="AU55620" s="690"/>
    </row>
    <row r="55621" spans="46:47">
      <c r="AT55621" s="690"/>
      <c r="AU55621" s="690"/>
    </row>
    <row r="55622" spans="46:47">
      <c r="AT55622" s="690"/>
      <c r="AU55622" s="690"/>
    </row>
    <row r="55623" spans="46:47">
      <c r="AT55623" s="690"/>
      <c r="AU55623" s="690"/>
    </row>
    <row r="55624" spans="46:47">
      <c r="AT55624" s="690"/>
      <c r="AU55624" s="690"/>
    </row>
    <row r="55625" spans="46:47">
      <c r="AT55625" s="690"/>
      <c r="AU55625" s="690"/>
    </row>
    <row r="55626" spans="46:47">
      <c r="AT55626" s="690"/>
      <c r="AU55626" s="690"/>
    </row>
    <row r="55627" spans="46:47">
      <c r="AT55627" s="690"/>
      <c r="AU55627" s="690"/>
    </row>
    <row r="55628" spans="46:47">
      <c r="AT55628" s="690"/>
      <c r="AU55628" s="690"/>
    </row>
    <row r="55629" spans="46:47">
      <c r="AT55629" s="690"/>
      <c r="AU55629" s="690"/>
    </row>
    <row r="55630" spans="46:47">
      <c r="AT55630" s="690"/>
      <c r="AU55630" s="690"/>
    </row>
    <row r="55631" spans="46:47">
      <c r="AT55631" s="690"/>
      <c r="AU55631" s="690"/>
    </row>
    <row r="55632" spans="46:47">
      <c r="AT55632" s="690"/>
      <c r="AU55632" s="690"/>
    </row>
    <row r="55633" spans="46:47">
      <c r="AT55633" s="690"/>
      <c r="AU55633" s="690"/>
    </row>
    <row r="55634" spans="46:47">
      <c r="AT55634" s="690"/>
      <c r="AU55634" s="690"/>
    </row>
    <row r="55635" spans="46:47">
      <c r="AT55635" s="690"/>
      <c r="AU55635" s="690"/>
    </row>
    <row r="55636" spans="46:47">
      <c r="AT55636" s="690"/>
      <c r="AU55636" s="690"/>
    </row>
    <row r="55637" spans="46:47">
      <c r="AT55637" s="690"/>
      <c r="AU55637" s="690"/>
    </row>
    <row r="55638" spans="46:47">
      <c r="AT55638" s="690"/>
      <c r="AU55638" s="690"/>
    </row>
    <row r="55639" spans="46:47">
      <c r="AT55639" s="690"/>
      <c r="AU55639" s="690"/>
    </row>
    <row r="55640" spans="46:47">
      <c r="AT55640" s="690"/>
      <c r="AU55640" s="690"/>
    </row>
    <row r="55641" spans="46:47">
      <c r="AT55641" s="690"/>
      <c r="AU55641" s="690"/>
    </row>
    <row r="55642" spans="46:47">
      <c r="AT55642" s="690"/>
      <c r="AU55642" s="690"/>
    </row>
    <row r="55643" spans="46:47">
      <c r="AT55643" s="690"/>
      <c r="AU55643" s="690"/>
    </row>
    <row r="55644" spans="46:47">
      <c r="AT55644" s="690"/>
      <c r="AU55644" s="690"/>
    </row>
    <row r="55645" spans="46:47">
      <c r="AT55645" s="690"/>
      <c r="AU55645" s="690"/>
    </row>
    <row r="55646" spans="46:47">
      <c r="AT55646" s="690"/>
      <c r="AU55646" s="690"/>
    </row>
    <row r="55647" spans="46:47">
      <c r="AT55647" s="690"/>
      <c r="AU55647" s="690"/>
    </row>
    <row r="55648" spans="46:47">
      <c r="AT55648" s="690"/>
      <c r="AU55648" s="690"/>
    </row>
    <row r="55649" spans="46:47">
      <c r="AT55649" s="690"/>
      <c r="AU55649" s="690"/>
    </row>
    <row r="55650" spans="46:47">
      <c r="AT55650" s="690"/>
      <c r="AU55650" s="690"/>
    </row>
    <row r="55651" spans="46:47">
      <c r="AT55651" s="690"/>
      <c r="AU55651" s="690"/>
    </row>
    <row r="55652" spans="46:47">
      <c r="AT55652" s="690"/>
      <c r="AU55652" s="690"/>
    </row>
    <row r="55653" spans="46:47">
      <c r="AT55653" s="690"/>
      <c r="AU55653" s="690"/>
    </row>
    <row r="55654" spans="46:47">
      <c r="AT55654" s="690"/>
      <c r="AU55654" s="690"/>
    </row>
    <row r="55655" spans="46:47">
      <c r="AT55655" s="690"/>
      <c r="AU55655" s="690"/>
    </row>
    <row r="55656" spans="46:47">
      <c r="AT55656" s="690"/>
      <c r="AU55656" s="690"/>
    </row>
    <row r="55657" spans="46:47">
      <c r="AT55657" s="690"/>
      <c r="AU55657" s="690"/>
    </row>
    <row r="55658" spans="46:47">
      <c r="AT55658" s="690"/>
      <c r="AU55658" s="690"/>
    </row>
    <row r="55659" spans="46:47">
      <c r="AT55659" s="690"/>
      <c r="AU55659" s="690"/>
    </row>
    <row r="55660" spans="46:47">
      <c r="AT55660" s="690"/>
      <c r="AU55660" s="690"/>
    </row>
    <row r="55661" spans="46:47">
      <c r="AT55661" s="690"/>
      <c r="AU55661" s="690"/>
    </row>
    <row r="55662" spans="46:47">
      <c r="AT55662" s="690"/>
      <c r="AU55662" s="690"/>
    </row>
    <row r="55663" spans="46:47">
      <c r="AT55663" s="690"/>
      <c r="AU55663" s="690"/>
    </row>
    <row r="55664" spans="46:47">
      <c r="AT55664" s="690"/>
      <c r="AU55664" s="690"/>
    </row>
    <row r="55665" spans="46:47">
      <c r="AT55665" s="690"/>
      <c r="AU55665" s="690"/>
    </row>
    <row r="55666" spans="46:47">
      <c r="AT55666" s="690"/>
      <c r="AU55666" s="690"/>
    </row>
    <row r="55667" spans="46:47">
      <c r="AT55667" s="690"/>
      <c r="AU55667" s="690"/>
    </row>
    <row r="55668" spans="46:47">
      <c r="AT55668" s="690"/>
      <c r="AU55668" s="690"/>
    </row>
    <row r="55669" spans="46:47">
      <c r="AT55669" s="690"/>
      <c r="AU55669" s="690"/>
    </row>
    <row r="55670" spans="46:47">
      <c r="AT55670" s="690"/>
      <c r="AU55670" s="690"/>
    </row>
    <row r="55671" spans="46:47">
      <c r="AT55671" s="690"/>
      <c r="AU55671" s="690"/>
    </row>
    <row r="55672" spans="46:47">
      <c r="AT55672" s="690"/>
      <c r="AU55672" s="690"/>
    </row>
    <row r="55673" spans="46:47">
      <c r="AT55673" s="690"/>
      <c r="AU55673" s="690"/>
    </row>
    <row r="55674" spans="46:47">
      <c r="AT55674" s="690"/>
      <c r="AU55674" s="690"/>
    </row>
    <row r="55675" spans="46:47">
      <c r="AT55675" s="690"/>
      <c r="AU55675" s="690"/>
    </row>
    <row r="55676" spans="46:47">
      <c r="AT55676" s="690"/>
      <c r="AU55676" s="690"/>
    </row>
    <row r="55677" spans="46:47">
      <c r="AT55677" s="690"/>
      <c r="AU55677" s="690"/>
    </row>
    <row r="55678" spans="46:47">
      <c r="AT55678" s="690"/>
      <c r="AU55678" s="690"/>
    </row>
    <row r="55679" spans="46:47">
      <c r="AT55679" s="690"/>
      <c r="AU55679" s="690"/>
    </row>
    <row r="55680" spans="46:47">
      <c r="AT55680" s="690"/>
      <c r="AU55680" s="690"/>
    </row>
    <row r="55681" spans="46:47">
      <c r="AT55681" s="690"/>
      <c r="AU55681" s="690"/>
    </row>
    <row r="55682" spans="46:47">
      <c r="AT55682" s="690"/>
      <c r="AU55682" s="690"/>
    </row>
    <row r="55683" spans="46:47">
      <c r="AT55683" s="690"/>
      <c r="AU55683" s="690"/>
    </row>
    <row r="55684" spans="46:47">
      <c r="AT55684" s="690"/>
      <c r="AU55684" s="690"/>
    </row>
    <row r="55685" spans="46:47">
      <c r="AT55685" s="690"/>
      <c r="AU55685" s="690"/>
    </row>
    <row r="55686" spans="46:47">
      <c r="AT55686" s="690"/>
      <c r="AU55686" s="690"/>
    </row>
    <row r="55687" spans="46:47">
      <c r="AT55687" s="690"/>
      <c r="AU55687" s="690"/>
    </row>
    <row r="55688" spans="46:47">
      <c r="AT55688" s="690"/>
      <c r="AU55688" s="690"/>
    </row>
    <row r="55689" spans="46:47">
      <c r="AT55689" s="690"/>
      <c r="AU55689" s="690"/>
    </row>
    <row r="55690" spans="46:47">
      <c r="AT55690" s="690"/>
      <c r="AU55690" s="690"/>
    </row>
    <row r="55691" spans="46:47">
      <c r="AT55691" s="690"/>
      <c r="AU55691" s="690"/>
    </row>
    <row r="55692" spans="46:47">
      <c r="AT55692" s="690"/>
      <c r="AU55692" s="690"/>
    </row>
    <row r="55693" spans="46:47">
      <c r="AT55693" s="690"/>
      <c r="AU55693" s="690"/>
    </row>
    <row r="55694" spans="46:47">
      <c r="AT55694" s="690"/>
      <c r="AU55694" s="690"/>
    </row>
    <row r="55695" spans="46:47">
      <c r="AT55695" s="690"/>
      <c r="AU55695" s="690"/>
    </row>
    <row r="55696" spans="46:47">
      <c r="AT55696" s="690"/>
      <c r="AU55696" s="690"/>
    </row>
    <row r="55697" spans="46:47">
      <c r="AT55697" s="690"/>
      <c r="AU55697" s="690"/>
    </row>
    <row r="55698" spans="46:47">
      <c r="AT55698" s="690"/>
      <c r="AU55698" s="690"/>
    </row>
    <row r="55699" spans="46:47">
      <c r="AT55699" s="690"/>
      <c r="AU55699" s="690"/>
    </row>
    <row r="55700" spans="46:47">
      <c r="AT55700" s="690"/>
      <c r="AU55700" s="690"/>
    </row>
    <row r="55701" spans="46:47">
      <c r="AT55701" s="690"/>
      <c r="AU55701" s="690"/>
    </row>
    <row r="55702" spans="46:47">
      <c r="AT55702" s="690"/>
      <c r="AU55702" s="690"/>
    </row>
    <row r="55703" spans="46:47">
      <c r="AT55703" s="690"/>
      <c r="AU55703" s="690"/>
    </row>
    <row r="55704" spans="46:47">
      <c r="AT55704" s="690"/>
      <c r="AU55704" s="690"/>
    </row>
    <row r="55705" spans="46:47">
      <c r="AT55705" s="690"/>
      <c r="AU55705" s="690"/>
    </row>
    <row r="55706" spans="46:47">
      <c r="AT55706" s="690"/>
      <c r="AU55706" s="690"/>
    </row>
    <row r="55707" spans="46:47">
      <c r="AT55707" s="690"/>
      <c r="AU55707" s="690"/>
    </row>
    <row r="55708" spans="46:47">
      <c r="AT55708" s="690"/>
      <c r="AU55708" s="690"/>
    </row>
    <row r="55709" spans="46:47">
      <c r="AT55709" s="690"/>
      <c r="AU55709" s="690"/>
    </row>
    <row r="55710" spans="46:47">
      <c r="AT55710" s="690"/>
      <c r="AU55710" s="690"/>
    </row>
    <row r="55711" spans="46:47">
      <c r="AT55711" s="690"/>
      <c r="AU55711" s="690"/>
    </row>
    <row r="55712" spans="46:47">
      <c r="AT55712" s="690"/>
      <c r="AU55712" s="690"/>
    </row>
    <row r="55713" spans="46:47">
      <c r="AT55713" s="690"/>
      <c r="AU55713" s="690"/>
    </row>
    <row r="55714" spans="46:47">
      <c r="AT55714" s="690"/>
      <c r="AU55714" s="690"/>
    </row>
    <row r="55715" spans="46:47">
      <c r="AT55715" s="690"/>
      <c r="AU55715" s="690"/>
    </row>
    <row r="55716" spans="46:47">
      <c r="AT55716" s="690"/>
      <c r="AU55716" s="690"/>
    </row>
    <row r="55717" spans="46:47">
      <c r="AT55717" s="690"/>
      <c r="AU55717" s="690"/>
    </row>
    <row r="55718" spans="46:47">
      <c r="AT55718" s="690"/>
      <c r="AU55718" s="690"/>
    </row>
    <row r="55719" spans="46:47">
      <c r="AT55719" s="690"/>
      <c r="AU55719" s="690"/>
    </row>
    <row r="55720" spans="46:47">
      <c r="AT55720" s="690"/>
      <c r="AU55720" s="690"/>
    </row>
    <row r="55721" spans="46:47">
      <c r="AT55721" s="690"/>
      <c r="AU55721" s="690"/>
    </row>
    <row r="55722" spans="46:47">
      <c r="AT55722" s="690"/>
      <c r="AU55722" s="690"/>
    </row>
    <row r="55723" spans="46:47">
      <c r="AT55723" s="690"/>
      <c r="AU55723" s="690"/>
    </row>
    <row r="55724" spans="46:47">
      <c r="AT55724" s="690"/>
      <c r="AU55724" s="690"/>
    </row>
    <row r="55725" spans="46:47">
      <c r="AT55725" s="690"/>
      <c r="AU55725" s="690"/>
    </row>
    <row r="55726" spans="46:47">
      <c r="AT55726" s="690"/>
      <c r="AU55726" s="690"/>
    </row>
    <row r="55727" spans="46:47">
      <c r="AT55727" s="690"/>
      <c r="AU55727" s="690"/>
    </row>
    <row r="55728" spans="46:47">
      <c r="AT55728" s="690"/>
      <c r="AU55728" s="690"/>
    </row>
    <row r="55729" spans="46:47">
      <c r="AT55729" s="690"/>
      <c r="AU55729" s="690"/>
    </row>
    <row r="55730" spans="46:47">
      <c r="AT55730" s="690"/>
      <c r="AU55730" s="690"/>
    </row>
    <row r="55731" spans="46:47">
      <c r="AT55731" s="690"/>
      <c r="AU55731" s="690"/>
    </row>
    <row r="55732" spans="46:47">
      <c r="AT55732" s="690"/>
      <c r="AU55732" s="690"/>
    </row>
    <row r="55733" spans="46:47">
      <c r="AT55733" s="690"/>
      <c r="AU55733" s="690"/>
    </row>
    <row r="55734" spans="46:47">
      <c r="AT55734" s="690"/>
      <c r="AU55734" s="690"/>
    </row>
    <row r="55735" spans="46:47">
      <c r="AT55735" s="690"/>
      <c r="AU55735" s="690"/>
    </row>
    <row r="55736" spans="46:47">
      <c r="AT55736" s="690"/>
      <c r="AU55736" s="690"/>
    </row>
    <row r="55737" spans="46:47">
      <c r="AT55737" s="690"/>
      <c r="AU55737" s="690"/>
    </row>
    <row r="55738" spans="46:47">
      <c r="AT55738" s="690"/>
      <c r="AU55738" s="690"/>
    </row>
    <row r="55739" spans="46:47">
      <c r="AT55739" s="690"/>
      <c r="AU55739" s="690"/>
    </row>
    <row r="55740" spans="46:47">
      <c r="AT55740" s="690"/>
      <c r="AU55740" s="690"/>
    </row>
    <row r="55741" spans="46:47">
      <c r="AT55741" s="690"/>
      <c r="AU55741" s="690"/>
    </row>
    <row r="55742" spans="46:47">
      <c r="AT55742" s="690"/>
      <c r="AU55742" s="690"/>
    </row>
    <row r="55743" spans="46:47">
      <c r="AT55743" s="690"/>
      <c r="AU55743" s="690"/>
    </row>
    <row r="55744" spans="46:47">
      <c r="AT55744" s="690"/>
      <c r="AU55744" s="690"/>
    </row>
    <row r="55745" spans="46:47">
      <c r="AT55745" s="690"/>
      <c r="AU55745" s="690"/>
    </row>
    <row r="55746" spans="46:47">
      <c r="AT55746" s="690"/>
      <c r="AU55746" s="690"/>
    </row>
    <row r="55747" spans="46:47">
      <c r="AT55747" s="690"/>
      <c r="AU55747" s="690"/>
    </row>
    <row r="55748" spans="46:47">
      <c r="AT55748" s="690"/>
      <c r="AU55748" s="690"/>
    </row>
    <row r="55749" spans="46:47">
      <c r="AT55749" s="690"/>
      <c r="AU55749" s="690"/>
    </row>
    <row r="55750" spans="46:47">
      <c r="AT55750" s="690"/>
      <c r="AU55750" s="690"/>
    </row>
    <row r="55751" spans="46:47">
      <c r="AT55751" s="690"/>
      <c r="AU55751" s="690"/>
    </row>
    <row r="55752" spans="46:47">
      <c r="AT55752" s="690"/>
      <c r="AU55752" s="690"/>
    </row>
    <row r="55753" spans="46:47">
      <c r="AT55753" s="690"/>
      <c r="AU55753" s="690"/>
    </row>
    <row r="55754" spans="46:47">
      <c r="AT55754" s="690"/>
      <c r="AU55754" s="690"/>
    </row>
    <row r="55755" spans="46:47">
      <c r="AT55755" s="690"/>
      <c r="AU55755" s="690"/>
    </row>
    <row r="55756" spans="46:47">
      <c r="AT55756" s="690"/>
      <c r="AU55756" s="690"/>
    </row>
    <row r="55757" spans="46:47">
      <c r="AT55757" s="690"/>
      <c r="AU55757" s="690"/>
    </row>
    <row r="55758" spans="46:47">
      <c r="AT55758" s="690"/>
      <c r="AU55758" s="690"/>
    </row>
    <row r="55759" spans="46:47">
      <c r="AT55759" s="690"/>
      <c r="AU55759" s="690"/>
    </row>
    <row r="55760" spans="46:47">
      <c r="AT55760" s="690"/>
      <c r="AU55760" s="690"/>
    </row>
    <row r="55761" spans="46:47">
      <c r="AT55761" s="690"/>
      <c r="AU55761" s="690"/>
    </row>
    <row r="55762" spans="46:47">
      <c r="AT55762" s="690"/>
      <c r="AU55762" s="690"/>
    </row>
    <row r="55763" spans="46:47">
      <c r="AT55763" s="690"/>
      <c r="AU55763" s="690"/>
    </row>
    <row r="55764" spans="46:47">
      <c r="AT55764" s="690"/>
      <c r="AU55764" s="690"/>
    </row>
    <row r="55765" spans="46:47">
      <c r="AT55765" s="690"/>
      <c r="AU55765" s="690"/>
    </row>
    <row r="55766" spans="46:47">
      <c r="AT55766" s="690"/>
      <c r="AU55766" s="690"/>
    </row>
    <row r="55767" spans="46:47">
      <c r="AT55767" s="690"/>
      <c r="AU55767" s="690"/>
    </row>
    <row r="55768" spans="46:47">
      <c r="AT55768" s="690"/>
      <c r="AU55768" s="690"/>
    </row>
    <row r="55769" spans="46:47">
      <c r="AT55769" s="690"/>
      <c r="AU55769" s="690"/>
    </row>
    <row r="55770" spans="46:47">
      <c r="AT55770" s="690"/>
      <c r="AU55770" s="690"/>
    </row>
    <row r="55771" spans="46:47">
      <c r="AT55771" s="690"/>
      <c r="AU55771" s="690"/>
    </row>
    <row r="55772" spans="46:47">
      <c r="AT55772" s="690"/>
      <c r="AU55772" s="690"/>
    </row>
    <row r="55773" spans="46:47">
      <c r="AT55773" s="690"/>
      <c r="AU55773" s="690"/>
    </row>
    <row r="55774" spans="46:47">
      <c r="AT55774" s="690"/>
      <c r="AU55774" s="690"/>
    </row>
    <row r="55775" spans="46:47">
      <c r="AT55775" s="690"/>
      <c r="AU55775" s="690"/>
    </row>
    <row r="55776" spans="46:47">
      <c r="AT55776" s="690"/>
      <c r="AU55776" s="690"/>
    </row>
    <row r="55777" spans="46:47">
      <c r="AT55777" s="690"/>
      <c r="AU55777" s="690"/>
    </row>
    <row r="55778" spans="46:47">
      <c r="AT55778" s="690"/>
      <c r="AU55778" s="690"/>
    </row>
    <row r="55779" spans="46:47">
      <c r="AT55779" s="690"/>
      <c r="AU55779" s="690"/>
    </row>
    <row r="55780" spans="46:47">
      <c r="AT55780" s="690"/>
      <c r="AU55780" s="690"/>
    </row>
    <row r="55781" spans="46:47">
      <c r="AT55781" s="690"/>
      <c r="AU55781" s="690"/>
    </row>
    <row r="55782" spans="46:47">
      <c r="AT55782" s="690"/>
      <c r="AU55782" s="690"/>
    </row>
    <row r="55783" spans="46:47">
      <c r="AT55783" s="690"/>
      <c r="AU55783" s="690"/>
    </row>
    <row r="55784" spans="46:47">
      <c r="AT55784" s="690"/>
      <c r="AU55784" s="690"/>
    </row>
    <row r="55785" spans="46:47">
      <c r="AT55785" s="690"/>
      <c r="AU55785" s="690"/>
    </row>
    <row r="55786" spans="46:47">
      <c r="AT55786" s="690"/>
      <c r="AU55786" s="690"/>
    </row>
    <row r="55787" spans="46:47">
      <c r="AT55787" s="690"/>
      <c r="AU55787" s="690"/>
    </row>
    <row r="55788" spans="46:47">
      <c r="AT55788" s="690"/>
      <c r="AU55788" s="690"/>
    </row>
    <row r="55789" spans="46:47">
      <c r="AT55789" s="690"/>
      <c r="AU55789" s="690"/>
    </row>
    <row r="55790" spans="46:47">
      <c r="AT55790" s="690"/>
      <c r="AU55790" s="690"/>
    </row>
    <row r="55791" spans="46:47">
      <c r="AT55791" s="690"/>
      <c r="AU55791" s="690"/>
    </row>
    <row r="55792" spans="46:47">
      <c r="AT55792" s="690"/>
      <c r="AU55792" s="690"/>
    </row>
    <row r="55793" spans="46:47">
      <c r="AT55793" s="690"/>
      <c r="AU55793" s="690"/>
    </row>
    <row r="55794" spans="46:47">
      <c r="AT55794" s="690"/>
      <c r="AU55794" s="690"/>
    </row>
    <row r="55795" spans="46:47">
      <c r="AT55795" s="690"/>
      <c r="AU55795" s="690"/>
    </row>
    <row r="55796" spans="46:47">
      <c r="AT55796" s="690"/>
      <c r="AU55796" s="690"/>
    </row>
    <row r="55797" spans="46:47">
      <c r="AT55797" s="690"/>
      <c r="AU55797" s="690"/>
    </row>
    <row r="55798" spans="46:47">
      <c r="AT55798" s="690"/>
      <c r="AU55798" s="690"/>
    </row>
    <row r="55799" spans="46:47">
      <c r="AT55799" s="690"/>
      <c r="AU55799" s="690"/>
    </row>
    <row r="55800" spans="46:47">
      <c r="AT55800" s="690"/>
      <c r="AU55800" s="690"/>
    </row>
    <row r="55801" spans="46:47">
      <c r="AT55801" s="690"/>
      <c r="AU55801" s="690"/>
    </row>
    <row r="55802" spans="46:47">
      <c r="AT55802" s="690"/>
      <c r="AU55802" s="690"/>
    </row>
    <row r="55803" spans="46:47">
      <c r="AT55803" s="690"/>
      <c r="AU55803" s="690"/>
    </row>
    <row r="55804" spans="46:47">
      <c r="AT55804" s="690"/>
      <c r="AU55804" s="690"/>
    </row>
    <row r="55805" spans="46:47">
      <c r="AT55805" s="690"/>
      <c r="AU55805" s="690"/>
    </row>
    <row r="55806" spans="46:47">
      <c r="AT55806" s="690"/>
      <c r="AU55806" s="690"/>
    </row>
    <row r="55807" spans="46:47">
      <c r="AT55807" s="690"/>
      <c r="AU55807" s="690"/>
    </row>
    <row r="55808" spans="46:47">
      <c r="AT55808" s="690"/>
      <c r="AU55808" s="690"/>
    </row>
    <row r="55809" spans="46:47">
      <c r="AT55809" s="690"/>
      <c r="AU55809" s="690"/>
    </row>
    <row r="55810" spans="46:47">
      <c r="AT55810" s="690"/>
      <c r="AU55810" s="690"/>
    </row>
    <row r="55811" spans="46:47">
      <c r="AT55811" s="690"/>
      <c r="AU55811" s="690"/>
    </row>
    <row r="55812" spans="46:47">
      <c r="AT55812" s="690"/>
      <c r="AU55812" s="690"/>
    </row>
    <row r="55813" spans="46:47">
      <c r="AT55813" s="690"/>
      <c r="AU55813" s="690"/>
    </row>
    <row r="55814" spans="46:47">
      <c r="AT55814" s="690"/>
      <c r="AU55814" s="690"/>
    </row>
    <row r="55815" spans="46:47">
      <c r="AT55815" s="690"/>
      <c r="AU55815" s="690"/>
    </row>
    <row r="55816" spans="46:47">
      <c r="AT55816" s="690"/>
      <c r="AU55816" s="690"/>
    </row>
    <row r="55817" spans="46:47">
      <c r="AT55817" s="690"/>
      <c r="AU55817" s="690"/>
    </row>
    <row r="55818" spans="46:47">
      <c r="AT55818" s="690"/>
      <c r="AU55818" s="690"/>
    </row>
    <row r="55819" spans="46:47">
      <c r="AT55819" s="690"/>
      <c r="AU55819" s="690"/>
    </row>
    <row r="55820" spans="46:47">
      <c r="AT55820" s="690"/>
      <c r="AU55820" s="690"/>
    </row>
    <row r="55821" spans="46:47">
      <c r="AT55821" s="690"/>
      <c r="AU55821" s="690"/>
    </row>
    <row r="55822" spans="46:47">
      <c r="AT55822" s="690"/>
      <c r="AU55822" s="690"/>
    </row>
    <row r="55823" spans="46:47">
      <c r="AT55823" s="690"/>
      <c r="AU55823" s="690"/>
    </row>
    <row r="55824" spans="46:47">
      <c r="AT55824" s="690"/>
      <c r="AU55824" s="690"/>
    </row>
    <row r="55825" spans="46:47">
      <c r="AT55825" s="690"/>
      <c r="AU55825" s="690"/>
    </row>
    <row r="55826" spans="46:47">
      <c r="AT55826" s="690"/>
      <c r="AU55826" s="690"/>
    </row>
    <row r="55827" spans="46:47">
      <c r="AT55827" s="690"/>
      <c r="AU55827" s="690"/>
    </row>
    <row r="55828" spans="46:47">
      <c r="AT55828" s="690"/>
      <c r="AU55828" s="690"/>
    </row>
    <row r="55829" spans="46:47">
      <c r="AT55829" s="690"/>
      <c r="AU55829" s="690"/>
    </row>
    <row r="55830" spans="46:47">
      <c r="AT55830" s="690"/>
      <c r="AU55830" s="690"/>
    </row>
    <row r="55831" spans="46:47">
      <c r="AT55831" s="690"/>
      <c r="AU55831" s="690"/>
    </row>
    <row r="55832" spans="46:47">
      <c r="AT55832" s="690"/>
      <c r="AU55832" s="690"/>
    </row>
    <row r="55833" spans="46:47">
      <c r="AT55833" s="690"/>
      <c r="AU55833" s="690"/>
    </row>
    <row r="55834" spans="46:47">
      <c r="AT55834" s="690"/>
      <c r="AU55834" s="690"/>
    </row>
    <row r="55835" spans="46:47">
      <c r="AT55835" s="690"/>
      <c r="AU55835" s="690"/>
    </row>
    <row r="55836" spans="46:47">
      <c r="AT55836" s="690"/>
      <c r="AU55836" s="690"/>
    </row>
    <row r="55837" spans="46:47">
      <c r="AT55837" s="690"/>
      <c r="AU55837" s="690"/>
    </row>
    <row r="55838" spans="46:47">
      <c r="AT55838" s="690"/>
      <c r="AU55838" s="690"/>
    </row>
    <row r="55839" spans="46:47">
      <c r="AT55839" s="690"/>
      <c r="AU55839" s="690"/>
    </row>
    <row r="55840" spans="46:47">
      <c r="AT55840" s="690"/>
      <c r="AU55840" s="690"/>
    </row>
    <row r="55841" spans="46:47">
      <c r="AT55841" s="690"/>
      <c r="AU55841" s="690"/>
    </row>
    <row r="55842" spans="46:47">
      <c r="AT55842" s="690"/>
      <c r="AU55842" s="690"/>
    </row>
    <row r="55843" spans="46:47">
      <c r="AT55843" s="690"/>
      <c r="AU55843" s="690"/>
    </row>
    <row r="55844" spans="46:47">
      <c r="AT55844" s="690"/>
      <c r="AU55844" s="690"/>
    </row>
    <row r="55845" spans="46:47">
      <c r="AT55845" s="690"/>
      <c r="AU55845" s="690"/>
    </row>
    <row r="55846" spans="46:47">
      <c r="AT55846" s="690"/>
      <c r="AU55846" s="690"/>
    </row>
    <row r="55847" spans="46:47">
      <c r="AT55847" s="690"/>
      <c r="AU55847" s="690"/>
    </row>
    <row r="55848" spans="46:47">
      <c r="AT55848" s="690"/>
      <c r="AU55848" s="690"/>
    </row>
    <row r="55849" spans="46:47">
      <c r="AT55849" s="690"/>
      <c r="AU55849" s="690"/>
    </row>
    <row r="55850" spans="46:47">
      <c r="AT55850" s="690"/>
      <c r="AU55850" s="690"/>
    </row>
    <row r="55851" spans="46:47">
      <c r="AT55851" s="690"/>
      <c r="AU55851" s="690"/>
    </row>
    <row r="55852" spans="46:47">
      <c r="AT55852" s="690"/>
      <c r="AU55852" s="690"/>
    </row>
    <row r="55853" spans="46:47">
      <c r="AT55853" s="690"/>
      <c r="AU55853" s="690"/>
    </row>
    <row r="55854" spans="46:47">
      <c r="AT55854" s="690"/>
      <c r="AU55854" s="690"/>
    </row>
    <row r="55855" spans="46:47">
      <c r="AT55855" s="690"/>
      <c r="AU55855" s="690"/>
    </row>
    <row r="55856" spans="46:47">
      <c r="AT55856" s="690"/>
      <c r="AU55856" s="690"/>
    </row>
    <row r="55857" spans="46:47">
      <c r="AT55857" s="690"/>
      <c r="AU55857" s="690"/>
    </row>
    <row r="55858" spans="46:47">
      <c r="AT55858" s="690"/>
      <c r="AU55858" s="690"/>
    </row>
    <row r="55859" spans="46:47">
      <c r="AT55859" s="690"/>
      <c r="AU55859" s="690"/>
    </row>
    <row r="55860" spans="46:47">
      <c r="AT55860" s="690"/>
      <c r="AU55860" s="690"/>
    </row>
    <row r="55861" spans="46:47">
      <c r="AT55861" s="690"/>
      <c r="AU55861" s="690"/>
    </row>
    <row r="55862" spans="46:47">
      <c r="AT55862" s="690"/>
      <c r="AU55862" s="690"/>
    </row>
    <row r="55863" spans="46:47">
      <c r="AT55863" s="690"/>
      <c r="AU55863" s="690"/>
    </row>
    <row r="55864" spans="46:47">
      <c r="AT55864" s="690"/>
      <c r="AU55864" s="690"/>
    </row>
    <row r="55865" spans="46:47">
      <c r="AT55865" s="690"/>
      <c r="AU55865" s="690"/>
    </row>
    <row r="55866" spans="46:47">
      <c r="AT55866" s="690"/>
      <c r="AU55866" s="690"/>
    </row>
    <row r="55867" spans="46:47">
      <c r="AT55867" s="690"/>
      <c r="AU55867" s="690"/>
    </row>
    <row r="55868" spans="46:47">
      <c r="AT55868" s="690"/>
      <c r="AU55868" s="690"/>
    </row>
    <row r="55869" spans="46:47">
      <c r="AT55869" s="690"/>
      <c r="AU55869" s="690"/>
    </row>
    <row r="55870" spans="46:47">
      <c r="AT55870" s="690"/>
      <c r="AU55870" s="690"/>
    </row>
    <row r="55871" spans="46:47">
      <c r="AT55871" s="690"/>
      <c r="AU55871" s="690"/>
    </row>
    <row r="55872" spans="46:47">
      <c r="AT55872" s="690"/>
      <c r="AU55872" s="690"/>
    </row>
    <row r="55873" spans="46:47">
      <c r="AT55873" s="690"/>
      <c r="AU55873" s="690"/>
    </row>
    <row r="55874" spans="46:47">
      <c r="AT55874" s="690"/>
      <c r="AU55874" s="690"/>
    </row>
    <row r="55875" spans="46:47">
      <c r="AT55875" s="690"/>
      <c r="AU55875" s="690"/>
    </row>
    <row r="55876" spans="46:47">
      <c r="AT55876" s="690"/>
      <c r="AU55876" s="690"/>
    </row>
    <row r="55877" spans="46:47">
      <c r="AT55877" s="690"/>
      <c r="AU55877" s="690"/>
    </row>
    <row r="55878" spans="46:47">
      <c r="AT55878" s="690"/>
      <c r="AU55878" s="690"/>
    </row>
    <row r="55879" spans="46:47">
      <c r="AT55879" s="690"/>
      <c r="AU55879" s="690"/>
    </row>
    <row r="55880" spans="46:47">
      <c r="AT55880" s="690"/>
      <c r="AU55880" s="690"/>
    </row>
    <row r="55881" spans="46:47">
      <c r="AT55881" s="690"/>
      <c r="AU55881" s="690"/>
    </row>
    <row r="55882" spans="46:47">
      <c r="AT55882" s="690"/>
      <c r="AU55882" s="690"/>
    </row>
    <row r="55883" spans="46:47">
      <c r="AT55883" s="690"/>
      <c r="AU55883" s="690"/>
    </row>
    <row r="55884" spans="46:47">
      <c r="AT55884" s="690"/>
      <c r="AU55884" s="690"/>
    </row>
    <row r="55885" spans="46:47">
      <c r="AT55885" s="690"/>
      <c r="AU55885" s="690"/>
    </row>
    <row r="55886" spans="46:47">
      <c r="AT55886" s="690"/>
      <c r="AU55886" s="690"/>
    </row>
    <row r="55887" spans="46:47">
      <c r="AT55887" s="690"/>
      <c r="AU55887" s="690"/>
    </row>
    <row r="55888" spans="46:47">
      <c r="AT55888" s="690"/>
      <c r="AU55888" s="690"/>
    </row>
    <row r="55889" spans="46:47">
      <c r="AT55889" s="690"/>
      <c r="AU55889" s="690"/>
    </row>
    <row r="55890" spans="46:47">
      <c r="AT55890" s="690"/>
      <c r="AU55890" s="690"/>
    </row>
    <row r="55891" spans="46:47">
      <c r="AT55891" s="690"/>
      <c r="AU55891" s="690"/>
    </row>
    <row r="55892" spans="46:47">
      <c r="AT55892" s="690"/>
      <c r="AU55892" s="690"/>
    </row>
    <row r="55893" spans="46:47">
      <c r="AT55893" s="690"/>
      <c r="AU55893" s="690"/>
    </row>
    <row r="55894" spans="46:47">
      <c r="AT55894" s="690"/>
      <c r="AU55894" s="690"/>
    </row>
    <row r="55895" spans="46:47">
      <c r="AT55895" s="690"/>
      <c r="AU55895" s="690"/>
    </row>
    <row r="55896" spans="46:47">
      <c r="AT55896" s="690"/>
      <c r="AU55896" s="690"/>
    </row>
    <row r="55897" spans="46:47">
      <c r="AT55897" s="690"/>
      <c r="AU55897" s="690"/>
    </row>
    <row r="55898" spans="46:47">
      <c r="AT55898" s="690"/>
      <c r="AU55898" s="690"/>
    </row>
    <row r="55899" spans="46:47">
      <c r="AT55899" s="690"/>
      <c r="AU55899" s="690"/>
    </row>
    <row r="55900" spans="46:47">
      <c r="AT55900" s="690"/>
      <c r="AU55900" s="690"/>
    </row>
    <row r="55901" spans="46:47">
      <c r="AT55901" s="690"/>
      <c r="AU55901" s="690"/>
    </row>
    <row r="55902" spans="46:47">
      <c r="AT55902" s="690"/>
      <c r="AU55902" s="690"/>
    </row>
    <row r="55903" spans="46:47">
      <c r="AT55903" s="690"/>
      <c r="AU55903" s="690"/>
    </row>
    <row r="55904" spans="46:47">
      <c r="AT55904" s="690"/>
      <c r="AU55904" s="690"/>
    </row>
    <row r="55905" spans="46:47">
      <c r="AT55905" s="690"/>
      <c r="AU55905" s="690"/>
    </row>
    <row r="55906" spans="46:47">
      <c r="AT55906" s="690"/>
      <c r="AU55906" s="690"/>
    </row>
    <row r="55907" spans="46:47">
      <c r="AT55907" s="690"/>
      <c r="AU55907" s="690"/>
    </row>
    <row r="55908" spans="46:47">
      <c r="AT55908" s="690"/>
      <c r="AU55908" s="690"/>
    </row>
    <row r="55909" spans="46:47">
      <c r="AT55909" s="690"/>
      <c r="AU55909" s="690"/>
    </row>
    <row r="55910" spans="46:47">
      <c r="AT55910" s="690"/>
      <c r="AU55910" s="690"/>
    </row>
    <row r="55911" spans="46:47">
      <c r="AT55911" s="690"/>
      <c r="AU55911" s="690"/>
    </row>
    <row r="55912" spans="46:47">
      <c r="AT55912" s="690"/>
      <c r="AU55912" s="690"/>
    </row>
    <row r="55913" spans="46:47">
      <c r="AT55913" s="690"/>
      <c r="AU55913" s="690"/>
    </row>
    <row r="55914" spans="46:47">
      <c r="AT55914" s="690"/>
      <c r="AU55914" s="690"/>
    </row>
    <row r="55915" spans="46:47">
      <c r="AT55915" s="690"/>
      <c r="AU55915" s="690"/>
    </row>
    <row r="55916" spans="46:47">
      <c r="AT55916" s="690"/>
      <c r="AU55916" s="690"/>
    </row>
    <row r="55917" spans="46:47">
      <c r="AT55917" s="690"/>
      <c r="AU55917" s="690"/>
    </row>
    <row r="55918" spans="46:47">
      <c r="AT55918" s="690"/>
      <c r="AU55918" s="690"/>
    </row>
    <row r="55919" spans="46:47">
      <c r="AT55919" s="690"/>
      <c r="AU55919" s="690"/>
    </row>
    <row r="55920" spans="46:47">
      <c r="AT55920" s="690"/>
      <c r="AU55920" s="690"/>
    </row>
    <row r="55921" spans="46:47">
      <c r="AT55921" s="690"/>
      <c r="AU55921" s="690"/>
    </row>
    <row r="55922" spans="46:47">
      <c r="AT55922" s="690"/>
      <c r="AU55922" s="690"/>
    </row>
    <row r="55923" spans="46:47">
      <c r="AT55923" s="690"/>
      <c r="AU55923" s="690"/>
    </row>
    <row r="55924" spans="46:47">
      <c r="AT55924" s="690"/>
      <c r="AU55924" s="690"/>
    </row>
    <row r="55925" spans="46:47">
      <c r="AT55925" s="690"/>
      <c r="AU55925" s="690"/>
    </row>
    <row r="55926" spans="46:47">
      <c r="AT55926" s="690"/>
      <c r="AU55926" s="690"/>
    </row>
    <row r="55927" spans="46:47">
      <c r="AT55927" s="690"/>
      <c r="AU55927" s="690"/>
    </row>
    <row r="55928" spans="46:47">
      <c r="AT55928" s="690"/>
      <c r="AU55928" s="690"/>
    </row>
    <row r="55929" spans="46:47">
      <c r="AT55929" s="690"/>
      <c r="AU55929" s="690"/>
    </row>
    <row r="55930" spans="46:47">
      <c r="AT55930" s="690"/>
      <c r="AU55930" s="690"/>
    </row>
    <row r="55931" spans="46:47">
      <c r="AT55931" s="690"/>
      <c r="AU55931" s="690"/>
    </row>
    <row r="55932" spans="46:47">
      <c r="AT55932" s="690"/>
      <c r="AU55932" s="690"/>
    </row>
    <row r="55933" spans="46:47">
      <c r="AT55933" s="690"/>
      <c r="AU55933" s="690"/>
    </row>
    <row r="55934" spans="46:47">
      <c r="AT55934" s="690"/>
      <c r="AU55934" s="690"/>
    </row>
    <row r="55935" spans="46:47">
      <c r="AT55935" s="690"/>
      <c r="AU55935" s="690"/>
    </row>
    <row r="55936" spans="46:47">
      <c r="AT55936" s="690"/>
      <c r="AU55936" s="690"/>
    </row>
    <row r="55937" spans="46:47">
      <c r="AT55937" s="690"/>
      <c r="AU55937" s="690"/>
    </row>
    <row r="55938" spans="46:47">
      <c r="AT55938" s="690"/>
      <c r="AU55938" s="690"/>
    </row>
    <row r="55939" spans="46:47">
      <c r="AT55939" s="690"/>
      <c r="AU55939" s="690"/>
    </row>
    <row r="55940" spans="46:47">
      <c r="AT55940" s="690"/>
      <c r="AU55940" s="690"/>
    </row>
    <row r="55941" spans="46:47">
      <c r="AT55941" s="690"/>
      <c r="AU55941" s="690"/>
    </row>
    <row r="55942" spans="46:47">
      <c r="AT55942" s="690"/>
      <c r="AU55942" s="690"/>
    </row>
    <row r="55943" spans="46:47">
      <c r="AT55943" s="690"/>
      <c r="AU55943" s="690"/>
    </row>
    <row r="55944" spans="46:47">
      <c r="AT55944" s="690"/>
      <c r="AU55944" s="690"/>
    </row>
    <row r="55945" spans="46:47">
      <c r="AT55945" s="690"/>
      <c r="AU55945" s="690"/>
    </row>
    <row r="55946" spans="46:47">
      <c r="AT55946" s="690"/>
      <c r="AU55946" s="690"/>
    </row>
    <row r="55947" spans="46:47">
      <c r="AT55947" s="690"/>
      <c r="AU55947" s="690"/>
    </row>
    <row r="55948" spans="46:47">
      <c r="AT55948" s="690"/>
      <c r="AU55948" s="690"/>
    </row>
    <row r="55949" spans="46:47">
      <c r="AT55949" s="690"/>
      <c r="AU55949" s="690"/>
    </row>
    <row r="55950" spans="46:47">
      <c r="AT55950" s="690"/>
      <c r="AU55950" s="690"/>
    </row>
    <row r="55951" spans="46:47">
      <c r="AT55951" s="690"/>
      <c r="AU55951" s="690"/>
    </row>
    <row r="55952" spans="46:47">
      <c r="AT55952" s="690"/>
      <c r="AU55952" s="690"/>
    </row>
    <row r="55953" spans="46:47">
      <c r="AT55953" s="690"/>
      <c r="AU55953" s="690"/>
    </row>
    <row r="55954" spans="46:47">
      <c r="AT55954" s="690"/>
      <c r="AU55954" s="690"/>
    </row>
    <row r="55955" spans="46:47">
      <c r="AT55955" s="690"/>
      <c r="AU55955" s="690"/>
    </row>
    <row r="55956" spans="46:47">
      <c r="AT55956" s="690"/>
      <c r="AU55956" s="690"/>
    </row>
    <row r="55957" spans="46:47">
      <c r="AT55957" s="690"/>
      <c r="AU55957" s="690"/>
    </row>
    <row r="55958" spans="46:47">
      <c r="AT55958" s="690"/>
      <c r="AU55958" s="690"/>
    </row>
    <row r="55959" spans="46:47">
      <c r="AT55959" s="690"/>
      <c r="AU55959" s="690"/>
    </row>
    <row r="55960" spans="46:47">
      <c r="AT55960" s="690"/>
      <c r="AU55960" s="690"/>
    </row>
    <row r="55961" spans="46:47">
      <c r="AT55961" s="690"/>
      <c r="AU55961" s="690"/>
    </row>
    <row r="55962" spans="46:47">
      <c r="AT55962" s="690"/>
      <c r="AU55962" s="690"/>
    </row>
    <row r="55963" spans="46:47">
      <c r="AT55963" s="690"/>
      <c r="AU55963" s="690"/>
    </row>
    <row r="55964" spans="46:47">
      <c r="AT55964" s="690"/>
      <c r="AU55964" s="690"/>
    </row>
    <row r="55965" spans="46:47">
      <c r="AT55965" s="690"/>
      <c r="AU55965" s="690"/>
    </row>
    <row r="55966" spans="46:47">
      <c r="AT55966" s="690"/>
      <c r="AU55966" s="690"/>
    </row>
    <row r="55967" spans="46:47">
      <c r="AT55967" s="690"/>
      <c r="AU55967" s="690"/>
    </row>
    <row r="55968" spans="46:47">
      <c r="AT55968" s="690"/>
      <c r="AU55968" s="690"/>
    </row>
    <row r="55969" spans="46:47">
      <c r="AT55969" s="690"/>
      <c r="AU55969" s="690"/>
    </row>
    <row r="55970" spans="46:47">
      <c r="AT55970" s="690"/>
      <c r="AU55970" s="690"/>
    </row>
    <row r="55971" spans="46:47">
      <c r="AT55971" s="690"/>
      <c r="AU55971" s="690"/>
    </row>
    <row r="55972" spans="46:47">
      <c r="AT55972" s="690"/>
      <c r="AU55972" s="690"/>
    </row>
    <row r="55973" spans="46:47">
      <c r="AT55973" s="690"/>
      <c r="AU55973" s="690"/>
    </row>
    <row r="55974" spans="46:47">
      <c r="AT55974" s="690"/>
      <c r="AU55974" s="690"/>
    </row>
    <row r="55975" spans="46:47">
      <c r="AT55975" s="690"/>
      <c r="AU55975" s="690"/>
    </row>
    <row r="55976" spans="46:47">
      <c r="AT55976" s="690"/>
      <c r="AU55976" s="690"/>
    </row>
    <row r="55977" spans="46:47">
      <c r="AT55977" s="690"/>
      <c r="AU55977" s="690"/>
    </row>
    <row r="55978" spans="46:47">
      <c r="AT55978" s="690"/>
      <c r="AU55978" s="690"/>
    </row>
    <row r="55979" spans="46:47">
      <c r="AT55979" s="690"/>
      <c r="AU55979" s="690"/>
    </row>
    <row r="55980" spans="46:47">
      <c r="AT55980" s="690"/>
      <c r="AU55980" s="690"/>
    </row>
    <row r="55981" spans="46:47">
      <c r="AT55981" s="690"/>
      <c r="AU55981" s="690"/>
    </row>
    <row r="55982" spans="46:47">
      <c r="AT55982" s="690"/>
      <c r="AU55982" s="690"/>
    </row>
    <row r="55983" spans="46:47">
      <c r="AT55983" s="690"/>
      <c r="AU55983" s="690"/>
    </row>
    <row r="55984" spans="46:47">
      <c r="AT55984" s="690"/>
      <c r="AU55984" s="690"/>
    </row>
    <row r="55985" spans="46:47">
      <c r="AT55985" s="690"/>
      <c r="AU55985" s="690"/>
    </row>
    <row r="55986" spans="46:47">
      <c r="AT55986" s="690"/>
      <c r="AU55986" s="690"/>
    </row>
    <row r="55987" spans="46:47">
      <c r="AT55987" s="690"/>
      <c r="AU55987" s="690"/>
    </row>
    <row r="55988" spans="46:47">
      <c r="AT55988" s="690"/>
      <c r="AU55988" s="690"/>
    </row>
    <row r="55989" spans="46:47">
      <c r="AT55989" s="690"/>
      <c r="AU55989" s="690"/>
    </row>
    <row r="55990" spans="46:47">
      <c r="AT55990" s="690"/>
      <c r="AU55990" s="690"/>
    </row>
    <row r="55991" spans="46:47">
      <c r="AT55991" s="690"/>
      <c r="AU55991" s="690"/>
    </row>
    <row r="55992" spans="46:47">
      <c r="AT55992" s="690"/>
      <c r="AU55992" s="690"/>
    </row>
    <row r="55993" spans="46:47">
      <c r="AT55993" s="690"/>
      <c r="AU55993" s="690"/>
    </row>
    <row r="55994" spans="46:47">
      <c r="AT55994" s="690"/>
      <c r="AU55994" s="690"/>
    </row>
    <row r="55995" spans="46:47">
      <c r="AT55995" s="690"/>
      <c r="AU55995" s="690"/>
    </row>
    <row r="55996" spans="46:47">
      <c r="AT55996" s="690"/>
      <c r="AU55996" s="690"/>
    </row>
    <row r="55997" spans="46:47">
      <c r="AT55997" s="690"/>
      <c r="AU55997" s="690"/>
    </row>
    <row r="55998" spans="46:47">
      <c r="AT55998" s="690"/>
      <c r="AU55998" s="690"/>
    </row>
    <row r="55999" spans="46:47">
      <c r="AT55999" s="690"/>
      <c r="AU55999" s="690"/>
    </row>
    <row r="56000" spans="46:47">
      <c r="AT56000" s="690"/>
      <c r="AU56000" s="690"/>
    </row>
    <row r="56001" spans="46:47">
      <c r="AT56001" s="690"/>
      <c r="AU56001" s="690"/>
    </row>
    <row r="56002" spans="46:47">
      <c r="AT56002" s="690"/>
      <c r="AU56002" s="690"/>
    </row>
    <row r="56003" spans="46:47">
      <c r="AT56003" s="690"/>
      <c r="AU56003" s="690"/>
    </row>
    <row r="56004" spans="46:47">
      <c r="AT56004" s="690"/>
      <c r="AU56004" s="690"/>
    </row>
    <row r="56005" spans="46:47">
      <c r="AT56005" s="690"/>
      <c r="AU56005" s="690"/>
    </row>
    <row r="56006" spans="46:47">
      <c r="AT56006" s="690"/>
      <c r="AU56006" s="690"/>
    </row>
    <row r="56007" spans="46:47">
      <c r="AT56007" s="690"/>
      <c r="AU56007" s="690"/>
    </row>
    <row r="56008" spans="46:47">
      <c r="AT56008" s="690"/>
      <c r="AU56008" s="690"/>
    </row>
    <row r="56009" spans="46:47">
      <c r="AT56009" s="690"/>
      <c r="AU56009" s="690"/>
    </row>
    <row r="56010" spans="46:47">
      <c r="AT56010" s="690"/>
      <c r="AU56010" s="690"/>
    </row>
    <row r="56011" spans="46:47">
      <c r="AT56011" s="690"/>
      <c r="AU56011" s="690"/>
    </row>
    <row r="56012" spans="46:47">
      <c r="AT56012" s="690"/>
      <c r="AU56012" s="690"/>
    </row>
    <row r="56013" spans="46:47">
      <c r="AT56013" s="690"/>
      <c r="AU56013" s="690"/>
    </row>
    <row r="56014" spans="46:47">
      <c r="AT56014" s="690"/>
      <c r="AU56014" s="690"/>
    </row>
    <row r="56015" spans="46:47">
      <c r="AT56015" s="690"/>
      <c r="AU56015" s="690"/>
    </row>
    <row r="56016" spans="46:47">
      <c r="AT56016" s="690"/>
      <c r="AU56016" s="690"/>
    </row>
    <row r="56017" spans="46:47">
      <c r="AT56017" s="690"/>
      <c r="AU56017" s="690"/>
    </row>
    <row r="56018" spans="46:47">
      <c r="AT56018" s="690"/>
      <c r="AU56018" s="690"/>
    </row>
    <row r="56019" spans="46:47">
      <c r="AT56019" s="690"/>
      <c r="AU56019" s="690"/>
    </row>
    <row r="56020" spans="46:47">
      <c r="AT56020" s="690"/>
      <c r="AU56020" s="690"/>
    </row>
    <row r="56021" spans="46:47">
      <c r="AT56021" s="690"/>
      <c r="AU56021" s="690"/>
    </row>
    <row r="56022" spans="46:47">
      <c r="AT56022" s="690"/>
      <c r="AU56022" s="690"/>
    </row>
    <row r="56023" spans="46:47">
      <c r="AT56023" s="690"/>
      <c r="AU56023" s="690"/>
    </row>
    <row r="56024" spans="46:47">
      <c r="AT56024" s="690"/>
      <c r="AU56024" s="690"/>
    </row>
    <row r="56025" spans="46:47">
      <c r="AT56025" s="690"/>
      <c r="AU56025" s="690"/>
    </row>
    <row r="56026" spans="46:47">
      <c r="AT56026" s="690"/>
      <c r="AU56026" s="690"/>
    </row>
    <row r="56027" spans="46:47">
      <c r="AT56027" s="690"/>
      <c r="AU56027" s="690"/>
    </row>
    <row r="56028" spans="46:47">
      <c r="AT56028" s="690"/>
      <c r="AU56028" s="690"/>
    </row>
    <row r="56029" spans="46:47">
      <c r="AT56029" s="690"/>
      <c r="AU56029" s="690"/>
    </row>
    <row r="56030" spans="46:47">
      <c r="AT56030" s="690"/>
      <c r="AU56030" s="690"/>
    </row>
    <row r="56031" spans="46:47">
      <c r="AT56031" s="690"/>
      <c r="AU56031" s="690"/>
    </row>
    <row r="56032" spans="46:47">
      <c r="AT56032" s="690"/>
      <c r="AU56032" s="690"/>
    </row>
    <row r="56033" spans="46:47">
      <c r="AT56033" s="690"/>
      <c r="AU56033" s="690"/>
    </row>
    <row r="56034" spans="46:47">
      <c r="AT56034" s="690"/>
      <c r="AU56034" s="690"/>
    </row>
    <row r="56035" spans="46:47">
      <c r="AT56035" s="690"/>
      <c r="AU56035" s="690"/>
    </row>
    <row r="56036" spans="46:47">
      <c r="AT56036" s="690"/>
      <c r="AU56036" s="690"/>
    </row>
    <row r="56037" spans="46:47">
      <c r="AT56037" s="690"/>
      <c r="AU56037" s="690"/>
    </row>
    <row r="56038" spans="46:47">
      <c r="AT56038" s="690"/>
      <c r="AU56038" s="690"/>
    </row>
    <row r="56039" spans="46:47">
      <c r="AT56039" s="690"/>
      <c r="AU56039" s="690"/>
    </row>
    <row r="56040" spans="46:47">
      <c r="AT56040" s="690"/>
      <c r="AU56040" s="690"/>
    </row>
    <row r="56041" spans="46:47">
      <c r="AT56041" s="690"/>
      <c r="AU56041" s="690"/>
    </row>
    <row r="56042" spans="46:47">
      <c r="AT56042" s="690"/>
      <c r="AU56042" s="690"/>
    </row>
    <row r="56043" spans="46:47">
      <c r="AT56043" s="690"/>
      <c r="AU56043" s="690"/>
    </row>
    <row r="56044" spans="46:47">
      <c r="AT56044" s="690"/>
      <c r="AU56044" s="690"/>
    </row>
    <row r="56045" spans="46:47">
      <c r="AT56045" s="690"/>
      <c r="AU56045" s="690"/>
    </row>
    <row r="56046" spans="46:47">
      <c r="AT56046" s="690"/>
      <c r="AU56046" s="690"/>
    </row>
    <row r="56047" spans="46:47">
      <c r="AT56047" s="690"/>
      <c r="AU56047" s="690"/>
    </row>
    <row r="56048" spans="46:47">
      <c r="AT56048" s="690"/>
      <c r="AU56048" s="690"/>
    </row>
    <row r="56049" spans="46:47">
      <c r="AT56049" s="690"/>
      <c r="AU56049" s="690"/>
    </row>
    <row r="56050" spans="46:47">
      <c r="AT56050" s="690"/>
      <c r="AU56050" s="690"/>
    </row>
    <row r="56051" spans="46:47">
      <c r="AT56051" s="690"/>
      <c r="AU56051" s="690"/>
    </row>
    <row r="56052" spans="46:47">
      <c r="AT56052" s="690"/>
      <c r="AU56052" s="690"/>
    </row>
    <row r="56053" spans="46:47">
      <c r="AT56053" s="690"/>
      <c r="AU56053" s="690"/>
    </row>
    <row r="56054" spans="46:47">
      <c r="AT56054" s="690"/>
      <c r="AU56054" s="690"/>
    </row>
    <row r="56055" spans="46:47">
      <c r="AT56055" s="690"/>
      <c r="AU56055" s="690"/>
    </row>
    <row r="56056" spans="46:47">
      <c r="AT56056" s="690"/>
      <c r="AU56056" s="690"/>
    </row>
    <row r="56057" spans="46:47">
      <c r="AT56057" s="690"/>
      <c r="AU56057" s="690"/>
    </row>
    <row r="56058" spans="46:47">
      <c r="AT56058" s="690"/>
      <c r="AU56058" s="690"/>
    </row>
    <row r="56059" spans="46:47">
      <c r="AT56059" s="690"/>
      <c r="AU56059" s="690"/>
    </row>
    <row r="56060" spans="46:47">
      <c r="AT56060" s="690"/>
      <c r="AU56060" s="690"/>
    </row>
    <row r="56061" spans="46:47">
      <c r="AT56061" s="690"/>
      <c r="AU56061" s="690"/>
    </row>
    <row r="56062" spans="46:47">
      <c r="AT56062" s="690"/>
      <c r="AU56062" s="690"/>
    </row>
    <row r="56063" spans="46:47">
      <c r="AT56063" s="690"/>
      <c r="AU56063" s="690"/>
    </row>
    <row r="56064" spans="46:47">
      <c r="AT56064" s="690"/>
      <c r="AU56064" s="690"/>
    </row>
    <row r="56065" spans="46:47">
      <c r="AT56065" s="690"/>
      <c r="AU56065" s="690"/>
    </row>
    <row r="56066" spans="46:47">
      <c r="AT56066" s="690"/>
      <c r="AU56066" s="690"/>
    </row>
    <row r="56067" spans="46:47">
      <c r="AT56067" s="690"/>
      <c r="AU56067" s="690"/>
    </row>
    <row r="56068" spans="46:47">
      <c r="AT56068" s="690"/>
      <c r="AU56068" s="690"/>
    </row>
    <row r="56069" spans="46:47">
      <c r="AT56069" s="690"/>
      <c r="AU56069" s="690"/>
    </row>
    <row r="56070" spans="46:47">
      <c r="AT56070" s="690"/>
      <c r="AU56070" s="690"/>
    </row>
    <row r="56071" spans="46:47">
      <c r="AT56071" s="690"/>
      <c r="AU56071" s="690"/>
    </row>
    <row r="56072" spans="46:47">
      <c r="AT56072" s="690"/>
      <c r="AU56072" s="690"/>
    </row>
    <row r="56073" spans="46:47">
      <c r="AT56073" s="690"/>
      <c r="AU56073" s="690"/>
    </row>
    <row r="56074" spans="46:47">
      <c r="AT56074" s="690"/>
      <c r="AU56074" s="690"/>
    </row>
    <row r="56075" spans="46:47">
      <c r="AT56075" s="690"/>
      <c r="AU56075" s="690"/>
    </row>
    <row r="56076" spans="46:47">
      <c r="AT56076" s="690"/>
      <c r="AU56076" s="690"/>
    </row>
    <row r="56077" spans="46:47">
      <c r="AT56077" s="690"/>
      <c r="AU56077" s="690"/>
    </row>
    <row r="56078" spans="46:47">
      <c r="AT56078" s="690"/>
      <c r="AU56078" s="690"/>
    </row>
    <row r="56079" spans="46:47">
      <c r="AT56079" s="690"/>
      <c r="AU56079" s="690"/>
    </row>
    <row r="56080" spans="46:47">
      <c r="AT56080" s="690"/>
      <c r="AU56080" s="690"/>
    </row>
    <row r="56081" spans="46:47">
      <c r="AT56081" s="690"/>
      <c r="AU56081" s="690"/>
    </row>
    <row r="56082" spans="46:47">
      <c r="AT56082" s="690"/>
      <c r="AU56082" s="690"/>
    </row>
    <row r="56083" spans="46:47">
      <c r="AT56083" s="690"/>
      <c r="AU56083" s="690"/>
    </row>
    <row r="56084" spans="46:47">
      <c r="AT56084" s="690"/>
      <c r="AU56084" s="690"/>
    </row>
    <row r="56085" spans="46:47">
      <c r="AT56085" s="690"/>
      <c r="AU56085" s="690"/>
    </row>
    <row r="56086" spans="46:47">
      <c r="AT56086" s="690"/>
      <c r="AU56086" s="690"/>
    </row>
    <row r="56087" spans="46:47">
      <c r="AT56087" s="690"/>
      <c r="AU56087" s="690"/>
    </row>
    <row r="56088" spans="46:47">
      <c r="AT56088" s="690"/>
      <c r="AU56088" s="690"/>
    </row>
    <row r="56089" spans="46:47">
      <c r="AT56089" s="690"/>
      <c r="AU56089" s="690"/>
    </row>
    <row r="56090" spans="46:47">
      <c r="AT56090" s="690"/>
      <c r="AU56090" s="690"/>
    </row>
    <row r="56091" spans="46:47">
      <c r="AT56091" s="690"/>
      <c r="AU56091" s="690"/>
    </row>
    <row r="56092" spans="46:47">
      <c r="AT56092" s="690"/>
      <c r="AU56092" s="690"/>
    </row>
    <row r="56093" spans="46:47">
      <c r="AT56093" s="690"/>
      <c r="AU56093" s="690"/>
    </row>
    <row r="56094" spans="46:47">
      <c r="AT56094" s="690"/>
      <c r="AU56094" s="690"/>
    </row>
    <row r="56095" spans="46:47">
      <c r="AT56095" s="690"/>
      <c r="AU56095" s="690"/>
    </row>
    <row r="56096" spans="46:47">
      <c r="AT56096" s="690"/>
      <c r="AU56096" s="690"/>
    </row>
    <row r="56097" spans="46:47">
      <c r="AT56097" s="690"/>
      <c r="AU56097" s="690"/>
    </row>
    <row r="56098" spans="46:47">
      <c r="AT56098" s="690"/>
      <c r="AU56098" s="690"/>
    </row>
    <row r="56099" spans="46:47">
      <c r="AT56099" s="690"/>
      <c r="AU56099" s="690"/>
    </row>
    <row r="56100" spans="46:47">
      <c r="AT56100" s="690"/>
      <c r="AU56100" s="690"/>
    </row>
    <row r="56101" spans="46:47">
      <c r="AT56101" s="690"/>
      <c r="AU56101" s="690"/>
    </row>
    <row r="56102" spans="46:47">
      <c r="AT56102" s="690"/>
      <c r="AU56102" s="690"/>
    </row>
    <row r="56103" spans="46:47">
      <c r="AT56103" s="690"/>
      <c r="AU56103" s="690"/>
    </row>
    <row r="56104" spans="46:47">
      <c r="AT56104" s="690"/>
      <c r="AU56104" s="690"/>
    </row>
    <row r="56105" spans="46:47">
      <c r="AT56105" s="690"/>
      <c r="AU56105" s="690"/>
    </row>
    <row r="56106" spans="46:47">
      <c r="AT56106" s="690"/>
      <c r="AU56106" s="690"/>
    </row>
    <row r="56107" spans="46:47">
      <c r="AT56107" s="690"/>
      <c r="AU56107" s="690"/>
    </row>
    <row r="56108" spans="46:47">
      <c r="AT56108" s="690"/>
      <c r="AU56108" s="690"/>
    </row>
    <row r="56109" spans="46:47">
      <c r="AT56109" s="690"/>
      <c r="AU56109" s="690"/>
    </row>
    <row r="56110" spans="46:47">
      <c r="AT56110" s="690"/>
      <c r="AU56110" s="690"/>
    </row>
    <row r="56111" spans="46:47">
      <c r="AT56111" s="690"/>
      <c r="AU56111" s="690"/>
    </row>
    <row r="56112" spans="46:47">
      <c r="AT56112" s="690"/>
      <c r="AU56112" s="690"/>
    </row>
    <row r="56113" spans="46:47">
      <c r="AT56113" s="690"/>
      <c r="AU56113" s="690"/>
    </row>
    <row r="56114" spans="46:47">
      <c r="AT56114" s="690"/>
      <c r="AU56114" s="690"/>
    </row>
    <row r="56115" spans="46:47">
      <c r="AT56115" s="690"/>
      <c r="AU56115" s="690"/>
    </row>
    <row r="56116" spans="46:47">
      <c r="AT56116" s="690"/>
      <c r="AU56116" s="690"/>
    </row>
    <row r="56117" spans="46:47">
      <c r="AT56117" s="690"/>
      <c r="AU56117" s="690"/>
    </row>
    <row r="56118" spans="46:47">
      <c r="AT56118" s="690"/>
      <c r="AU56118" s="690"/>
    </row>
    <row r="56119" spans="46:47">
      <c r="AT56119" s="690"/>
      <c r="AU56119" s="690"/>
    </row>
    <row r="56120" spans="46:47">
      <c r="AT56120" s="690"/>
      <c r="AU56120" s="690"/>
    </row>
    <row r="56121" spans="46:47">
      <c r="AT56121" s="690"/>
      <c r="AU56121" s="690"/>
    </row>
    <row r="56122" spans="46:47">
      <c r="AT56122" s="690"/>
      <c r="AU56122" s="690"/>
    </row>
    <row r="56123" spans="46:47">
      <c r="AT56123" s="690"/>
      <c r="AU56123" s="690"/>
    </row>
    <row r="56124" spans="46:47">
      <c r="AT56124" s="690"/>
      <c r="AU56124" s="690"/>
    </row>
    <row r="56125" spans="46:47">
      <c r="AT56125" s="690"/>
      <c r="AU56125" s="690"/>
    </row>
    <row r="56126" spans="46:47">
      <c r="AT56126" s="690"/>
      <c r="AU56126" s="690"/>
    </row>
    <row r="56127" spans="46:47">
      <c r="AT56127" s="690"/>
      <c r="AU56127" s="690"/>
    </row>
    <row r="56128" spans="46:47">
      <c r="AT56128" s="690"/>
      <c r="AU56128" s="690"/>
    </row>
    <row r="56129" spans="46:47">
      <c r="AT56129" s="690"/>
      <c r="AU56129" s="690"/>
    </row>
    <row r="56130" spans="46:47">
      <c r="AT56130" s="690"/>
      <c r="AU56130" s="690"/>
    </row>
    <row r="56131" spans="46:47">
      <c r="AT56131" s="690"/>
      <c r="AU56131" s="690"/>
    </row>
    <row r="56132" spans="46:47">
      <c r="AT56132" s="690"/>
      <c r="AU56132" s="690"/>
    </row>
    <row r="56133" spans="46:47">
      <c r="AT56133" s="690"/>
      <c r="AU56133" s="690"/>
    </row>
    <row r="56134" spans="46:47">
      <c r="AT56134" s="690"/>
      <c r="AU56134" s="690"/>
    </row>
    <row r="56135" spans="46:47">
      <c r="AT56135" s="690"/>
      <c r="AU56135" s="690"/>
    </row>
    <row r="56136" spans="46:47">
      <c r="AT56136" s="690"/>
      <c r="AU56136" s="690"/>
    </row>
    <row r="56137" spans="46:47">
      <c r="AT56137" s="690"/>
      <c r="AU56137" s="690"/>
    </row>
    <row r="56138" spans="46:47">
      <c r="AT56138" s="690"/>
      <c r="AU56138" s="690"/>
    </row>
    <row r="56139" spans="46:47">
      <c r="AT56139" s="690"/>
      <c r="AU56139" s="690"/>
    </row>
    <row r="56140" spans="46:47">
      <c r="AT56140" s="690"/>
      <c r="AU56140" s="690"/>
    </row>
    <row r="56141" spans="46:47">
      <c r="AT56141" s="690"/>
      <c r="AU56141" s="690"/>
    </row>
    <row r="56142" spans="46:47">
      <c r="AT56142" s="690"/>
      <c r="AU56142" s="690"/>
    </row>
    <row r="56143" spans="46:47">
      <c r="AT56143" s="690"/>
      <c r="AU56143" s="690"/>
    </row>
    <row r="56144" spans="46:47">
      <c r="AT56144" s="690"/>
      <c r="AU56144" s="690"/>
    </row>
    <row r="56145" spans="46:47">
      <c r="AT56145" s="690"/>
      <c r="AU56145" s="690"/>
    </row>
    <row r="56146" spans="46:47">
      <c r="AT56146" s="690"/>
      <c r="AU56146" s="690"/>
    </row>
    <row r="56147" spans="46:47">
      <c r="AT56147" s="690"/>
      <c r="AU56147" s="690"/>
    </row>
    <row r="56148" spans="46:47">
      <c r="AT56148" s="690"/>
      <c r="AU56148" s="690"/>
    </row>
    <row r="56149" spans="46:47">
      <c r="AT56149" s="690"/>
      <c r="AU56149" s="690"/>
    </row>
    <row r="56150" spans="46:47">
      <c r="AT56150" s="690"/>
      <c r="AU56150" s="690"/>
    </row>
    <row r="56151" spans="46:47">
      <c r="AT56151" s="690"/>
      <c r="AU56151" s="690"/>
    </row>
    <row r="56152" spans="46:47">
      <c r="AT56152" s="690"/>
      <c r="AU56152" s="690"/>
    </row>
    <row r="56153" spans="46:47">
      <c r="AT56153" s="690"/>
      <c r="AU56153" s="690"/>
    </row>
    <row r="56154" spans="46:47">
      <c r="AT56154" s="690"/>
      <c r="AU56154" s="690"/>
    </row>
    <row r="56155" spans="46:47">
      <c r="AT56155" s="690"/>
      <c r="AU56155" s="690"/>
    </row>
    <row r="56156" spans="46:47">
      <c r="AT56156" s="690"/>
      <c r="AU56156" s="690"/>
    </row>
    <row r="56157" spans="46:47">
      <c r="AT56157" s="690"/>
      <c r="AU56157" s="690"/>
    </row>
    <row r="56158" spans="46:47">
      <c r="AT56158" s="690"/>
      <c r="AU56158" s="690"/>
    </row>
    <row r="56159" spans="46:47">
      <c r="AT56159" s="690"/>
      <c r="AU56159" s="690"/>
    </row>
    <row r="56160" spans="46:47">
      <c r="AT56160" s="690"/>
      <c r="AU56160" s="690"/>
    </row>
    <row r="56161" spans="46:47">
      <c r="AT56161" s="690"/>
      <c r="AU56161" s="690"/>
    </row>
    <row r="56162" spans="46:47">
      <c r="AT56162" s="690"/>
      <c r="AU56162" s="690"/>
    </row>
    <row r="56163" spans="46:47">
      <c r="AT56163" s="690"/>
      <c r="AU56163" s="690"/>
    </row>
    <row r="56164" spans="46:47">
      <c r="AT56164" s="690"/>
      <c r="AU56164" s="690"/>
    </row>
    <row r="56165" spans="46:47">
      <c r="AT56165" s="690"/>
      <c r="AU56165" s="690"/>
    </row>
    <row r="56166" spans="46:47">
      <c r="AT56166" s="690"/>
      <c r="AU56166" s="690"/>
    </row>
    <row r="56167" spans="46:47">
      <c r="AT56167" s="690"/>
      <c r="AU56167" s="690"/>
    </row>
    <row r="56168" spans="46:47">
      <c r="AT56168" s="690"/>
      <c r="AU56168" s="690"/>
    </row>
    <row r="56169" spans="46:47">
      <c r="AT56169" s="690"/>
      <c r="AU56169" s="690"/>
    </row>
    <row r="56170" spans="46:47">
      <c r="AT56170" s="690"/>
      <c r="AU56170" s="690"/>
    </row>
    <row r="56171" spans="46:47">
      <c r="AT56171" s="690"/>
      <c r="AU56171" s="690"/>
    </row>
    <row r="56172" spans="46:47">
      <c r="AT56172" s="690"/>
      <c r="AU56172" s="690"/>
    </row>
    <row r="56173" spans="46:47">
      <c r="AT56173" s="690"/>
      <c r="AU56173" s="690"/>
    </row>
    <row r="56174" spans="46:47">
      <c r="AT56174" s="690"/>
      <c r="AU56174" s="690"/>
    </row>
    <row r="56175" spans="46:47">
      <c r="AT56175" s="690"/>
      <c r="AU56175" s="690"/>
    </row>
    <row r="56176" spans="46:47">
      <c r="AT56176" s="690"/>
      <c r="AU56176" s="690"/>
    </row>
    <row r="56177" spans="46:47">
      <c r="AT56177" s="690"/>
      <c r="AU56177" s="690"/>
    </row>
    <row r="56178" spans="46:47">
      <c r="AT56178" s="690"/>
      <c r="AU56178" s="690"/>
    </row>
    <row r="56179" spans="46:47">
      <c r="AT56179" s="690"/>
      <c r="AU56179" s="690"/>
    </row>
    <row r="56180" spans="46:47">
      <c r="AT56180" s="690"/>
      <c r="AU56180" s="690"/>
    </row>
    <row r="56181" spans="46:47">
      <c r="AT56181" s="690"/>
      <c r="AU56181" s="690"/>
    </row>
    <row r="56182" spans="46:47">
      <c r="AT56182" s="690"/>
      <c r="AU56182" s="690"/>
    </row>
    <row r="56183" spans="46:47">
      <c r="AT56183" s="690"/>
      <c r="AU56183" s="690"/>
    </row>
    <row r="56184" spans="46:47">
      <c r="AT56184" s="690"/>
      <c r="AU56184" s="690"/>
    </row>
    <row r="56185" spans="46:47">
      <c r="AT56185" s="690"/>
      <c r="AU56185" s="690"/>
    </row>
    <row r="56186" spans="46:47">
      <c r="AT56186" s="690"/>
      <c r="AU56186" s="690"/>
    </row>
    <row r="56187" spans="46:47">
      <c r="AT56187" s="690"/>
      <c r="AU56187" s="690"/>
    </row>
    <row r="56188" spans="46:47">
      <c r="AT56188" s="690"/>
      <c r="AU56188" s="690"/>
    </row>
    <row r="56189" spans="46:47">
      <c r="AT56189" s="690"/>
      <c r="AU56189" s="690"/>
    </row>
    <row r="56190" spans="46:47">
      <c r="AT56190" s="690"/>
      <c r="AU56190" s="690"/>
    </row>
    <row r="56191" spans="46:47">
      <c r="AT56191" s="690"/>
      <c r="AU56191" s="690"/>
    </row>
    <row r="56192" spans="46:47">
      <c r="AT56192" s="690"/>
      <c r="AU56192" s="690"/>
    </row>
    <row r="56193" spans="46:47">
      <c r="AT56193" s="690"/>
      <c r="AU56193" s="690"/>
    </row>
    <row r="56194" spans="46:47">
      <c r="AT56194" s="690"/>
      <c r="AU56194" s="690"/>
    </row>
    <row r="56195" spans="46:47">
      <c r="AT56195" s="690"/>
      <c r="AU56195" s="690"/>
    </row>
    <row r="56196" spans="46:47">
      <c r="AT56196" s="690"/>
      <c r="AU56196" s="690"/>
    </row>
    <row r="56197" spans="46:47">
      <c r="AT56197" s="690"/>
      <c r="AU56197" s="690"/>
    </row>
    <row r="56198" spans="46:47">
      <c r="AT56198" s="690"/>
      <c r="AU56198" s="690"/>
    </row>
    <row r="56199" spans="46:47">
      <c r="AT56199" s="690"/>
      <c r="AU56199" s="690"/>
    </row>
    <row r="56200" spans="46:47">
      <c r="AT56200" s="690"/>
      <c r="AU56200" s="690"/>
    </row>
    <row r="56201" spans="46:47">
      <c r="AT56201" s="690"/>
      <c r="AU56201" s="690"/>
    </row>
    <row r="56202" spans="46:47">
      <c r="AT56202" s="690"/>
      <c r="AU56202" s="690"/>
    </row>
    <row r="56203" spans="46:47">
      <c r="AT56203" s="690"/>
      <c r="AU56203" s="690"/>
    </row>
    <row r="56204" spans="46:47">
      <c r="AT56204" s="690"/>
      <c r="AU56204" s="690"/>
    </row>
    <row r="56205" spans="46:47">
      <c r="AT56205" s="690"/>
      <c r="AU56205" s="690"/>
    </row>
    <row r="56206" spans="46:47">
      <c r="AT56206" s="690"/>
      <c r="AU56206" s="690"/>
    </row>
    <row r="56207" spans="46:47">
      <c r="AT56207" s="690"/>
      <c r="AU56207" s="690"/>
    </row>
    <row r="56208" spans="46:47">
      <c r="AT56208" s="690"/>
      <c r="AU56208" s="690"/>
    </row>
    <row r="56209" spans="46:47">
      <c r="AT56209" s="690"/>
      <c r="AU56209" s="690"/>
    </row>
    <row r="56210" spans="46:47">
      <c r="AT56210" s="690"/>
      <c r="AU56210" s="690"/>
    </row>
    <row r="56211" spans="46:47">
      <c r="AT56211" s="690"/>
      <c r="AU56211" s="690"/>
    </row>
    <row r="56212" spans="46:47">
      <c r="AT56212" s="690"/>
      <c r="AU56212" s="690"/>
    </row>
    <row r="56213" spans="46:47">
      <c r="AT56213" s="690"/>
      <c r="AU56213" s="690"/>
    </row>
    <row r="56214" spans="46:47">
      <c r="AT56214" s="690"/>
      <c r="AU56214" s="690"/>
    </row>
    <row r="56215" spans="46:47">
      <c r="AT56215" s="690"/>
      <c r="AU56215" s="690"/>
    </row>
    <row r="56216" spans="46:47">
      <c r="AT56216" s="690"/>
      <c r="AU56216" s="690"/>
    </row>
    <row r="56217" spans="46:47">
      <c r="AT56217" s="690"/>
      <c r="AU56217" s="690"/>
    </row>
    <row r="56218" spans="46:47">
      <c r="AT56218" s="690"/>
      <c r="AU56218" s="690"/>
    </row>
    <row r="56219" spans="46:47">
      <c r="AT56219" s="690"/>
      <c r="AU56219" s="690"/>
    </row>
    <row r="56220" spans="46:47">
      <c r="AT56220" s="690"/>
      <c r="AU56220" s="690"/>
    </row>
    <row r="56221" spans="46:47">
      <c r="AT56221" s="690"/>
      <c r="AU56221" s="690"/>
    </row>
    <row r="56222" spans="46:47">
      <c r="AT56222" s="690"/>
      <c r="AU56222" s="690"/>
    </row>
    <row r="56223" spans="46:47">
      <c r="AT56223" s="690"/>
      <c r="AU56223" s="690"/>
    </row>
    <row r="56224" spans="46:47">
      <c r="AT56224" s="690"/>
      <c r="AU56224" s="690"/>
    </row>
    <row r="56225" spans="46:47">
      <c r="AT56225" s="690"/>
      <c r="AU56225" s="690"/>
    </row>
    <row r="56226" spans="46:47">
      <c r="AT56226" s="690"/>
      <c r="AU56226" s="690"/>
    </row>
    <row r="56227" spans="46:47">
      <c r="AT56227" s="690"/>
      <c r="AU56227" s="690"/>
    </row>
    <row r="56228" spans="46:47">
      <c r="AT56228" s="690"/>
      <c r="AU56228" s="690"/>
    </row>
    <row r="56229" spans="46:47">
      <c r="AT56229" s="690"/>
      <c r="AU56229" s="690"/>
    </row>
    <row r="56230" spans="46:47">
      <c r="AT56230" s="690"/>
      <c r="AU56230" s="690"/>
    </row>
    <row r="56231" spans="46:47">
      <c r="AT56231" s="690"/>
      <c r="AU56231" s="690"/>
    </row>
    <row r="56232" spans="46:47">
      <c r="AT56232" s="690"/>
      <c r="AU56232" s="690"/>
    </row>
    <row r="56233" spans="46:47">
      <c r="AT56233" s="690"/>
      <c r="AU56233" s="690"/>
    </row>
    <row r="56234" spans="46:47">
      <c r="AT56234" s="690"/>
      <c r="AU56234" s="690"/>
    </row>
    <row r="56235" spans="46:47">
      <c r="AT56235" s="690"/>
      <c r="AU56235" s="690"/>
    </row>
    <row r="56236" spans="46:47">
      <c r="AT56236" s="690"/>
      <c r="AU56236" s="690"/>
    </row>
    <row r="56237" spans="46:47">
      <c r="AT56237" s="690"/>
      <c r="AU56237" s="690"/>
    </row>
    <row r="56238" spans="46:47">
      <c r="AT56238" s="690"/>
      <c r="AU56238" s="690"/>
    </row>
    <row r="56239" spans="46:47">
      <c r="AT56239" s="690"/>
      <c r="AU56239" s="690"/>
    </row>
    <row r="56240" spans="46:47">
      <c r="AT56240" s="690"/>
      <c r="AU56240" s="690"/>
    </row>
    <row r="56241" spans="46:47">
      <c r="AT56241" s="690"/>
      <c r="AU56241" s="690"/>
    </row>
    <row r="56242" spans="46:47">
      <c r="AT56242" s="690"/>
      <c r="AU56242" s="690"/>
    </row>
    <row r="56243" spans="46:47">
      <c r="AT56243" s="690"/>
      <c r="AU56243" s="690"/>
    </row>
    <row r="56244" spans="46:47">
      <c r="AT56244" s="690"/>
      <c r="AU56244" s="690"/>
    </row>
    <row r="56245" spans="46:47">
      <c r="AT56245" s="690"/>
      <c r="AU56245" s="690"/>
    </row>
    <row r="56246" spans="46:47">
      <c r="AT56246" s="690"/>
      <c r="AU56246" s="690"/>
    </row>
    <row r="56247" spans="46:47">
      <c r="AT56247" s="690"/>
      <c r="AU56247" s="690"/>
    </row>
    <row r="56248" spans="46:47">
      <c r="AT56248" s="690"/>
      <c r="AU56248" s="690"/>
    </row>
    <row r="56249" spans="46:47">
      <c r="AT56249" s="690"/>
      <c r="AU56249" s="690"/>
    </row>
    <row r="56250" spans="46:47">
      <c r="AT56250" s="690"/>
      <c r="AU56250" s="690"/>
    </row>
    <row r="56251" spans="46:47">
      <c r="AT56251" s="690"/>
      <c r="AU56251" s="690"/>
    </row>
    <row r="56252" spans="46:47">
      <c r="AT56252" s="690"/>
      <c r="AU56252" s="690"/>
    </row>
    <row r="56253" spans="46:47">
      <c r="AT56253" s="690"/>
      <c r="AU56253" s="690"/>
    </row>
    <row r="56254" spans="46:47">
      <c r="AT56254" s="690"/>
      <c r="AU56254" s="690"/>
    </row>
    <row r="56255" spans="46:47">
      <c r="AT56255" s="690"/>
      <c r="AU56255" s="690"/>
    </row>
    <row r="56256" spans="46:47">
      <c r="AT56256" s="690"/>
      <c r="AU56256" s="690"/>
    </row>
    <row r="56257" spans="46:47">
      <c r="AT56257" s="690"/>
      <c r="AU56257" s="690"/>
    </row>
    <row r="56258" spans="46:47">
      <c r="AT56258" s="690"/>
      <c r="AU56258" s="690"/>
    </row>
    <row r="56259" spans="46:47">
      <c r="AT56259" s="690"/>
      <c r="AU56259" s="690"/>
    </row>
    <row r="56260" spans="46:47">
      <c r="AT56260" s="690"/>
      <c r="AU56260" s="690"/>
    </row>
    <row r="56261" spans="46:47">
      <c r="AT56261" s="690"/>
      <c r="AU56261" s="690"/>
    </row>
    <row r="56262" spans="46:47">
      <c r="AT56262" s="690"/>
      <c r="AU56262" s="690"/>
    </row>
    <row r="56263" spans="46:47">
      <c r="AT56263" s="690"/>
      <c r="AU56263" s="690"/>
    </row>
    <row r="56264" spans="46:47">
      <c r="AT56264" s="690"/>
      <c r="AU56264" s="690"/>
    </row>
    <row r="56265" spans="46:47">
      <c r="AT56265" s="690"/>
      <c r="AU56265" s="690"/>
    </row>
    <row r="56266" spans="46:47">
      <c r="AT56266" s="690"/>
      <c r="AU56266" s="690"/>
    </row>
    <row r="56267" spans="46:47">
      <c r="AT56267" s="690"/>
      <c r="AU56267" s="690"/>
    </row>
    <row r="56268" spans="46:47">
      <c r="AT56268" s="690"/>
      <c r="AU56268" s="690"/>
    </row>
    <row r="56269" spans="46:47">
      <c r="AT56269" s="690"/>
      <c r="AU56269" s="690"/>
    </row>
    <row r="56270" spans="46:47">
      <c r="AT56270" s="690"/>
      <c r="AU56270" s="690"/>
    </row>
    <row r="56271" spans="46:47">
      <c r="AT56271" s="690"/>
      <c r="AU56271" s="690"/>
    </row>
    <row r="56272" spans="46:47">
      <c r="AT56272" s="690"/>
      <c r="AU56272" s="690"/>
    </row>
    <row r="56273" spans="46:47">
      <c r="AT56273" s="690"/>
      <c r="AU56273" s="690"/>
    </row>
    <row r="56274" spans="46:47">
      <c r="AT56274" s="690"/>
      <c r="AU56274" s="690"/>
    </row>
    <row r="56275" spans="46:47">
      <c r="AT56275" s="690"/>
      <c r="AU56275" s="690"/>
    </row>
    <row r="56276" spans="46:47">
      <c r="AT56276" s="690"/>
      <c r="AU56276" s="690"/>
    </row>
    <row r="56277" spans="46:47">
      <c r="AT56277" s="690"/>
      <c r="AU56277" s="690"/>
    </row>
    <row r="56278" spans="46:47">
      <c r="AT56278" s="690"/>
      <c r="AU56278" s="690"/>
    </row>
    <row r="56279" spans="46:47">
      <c r="AT56279" s="690"/>
      <c r="AU56279" s="690"/>
    </row>
    <row r="56280" spans="46:47">
      <c r="AT56280" s="690"/>
      <c r="AU56280" s="690"/>
    </row>
    <row r="56281" spans="46:47">
      <c r="AT56281" s="690"/>
      <c r="AU56281" s="690"/>
    </row>
    <row r="56282" spans="46:47">
      <c r="AT56282" s="690"/>
      <c r="AU56282" s="690"/>
    </row>
    <row r="56283" spans="46:47">
      <c r="AT56283" s="690"/>
      <c r="AU56283" s="690"/>
    </row>
    <row r="56284" spans="46:47">
      <c r="AT56284" s="690"/>
      <c r="AU56284" s="690"/>
    </row>
    <row r="56285" spans="46:47">
      <c r="AT56285" s="690"/>
      <c r="AU56285" s="690"/>
    </row>
    <row r="56286" spans="46:47">
      <c r="AT56286" s="690"/>
      <c r="AU56286" s="690"/>
    </row>
    <row r="56287" spans="46:47">
      <c r="AT56287" s="690"/>
      <c r="AU56287" s="690"/>
    </row>
    <row r="56288" spans="46:47">
      <c r="AT56288" s="690"/>
      <c r="AU56288" s="690"/>
    </row>
    <row r="56289" spans="46:47">
      <c r="AT56289" s="690"/>
      <c r="AU56289" s="690"/>
    </row>
    <row r="56290" spans="46:47">
      <c r="AT56290" s="690"/>
      <c r="AU56290" s="690"/>
    </row>
    <row r="56291" spans="46:47">
      <c r="AT56291" s="690"/>
      <c r="AU56291" s="690"/>
    </row>
    <row r="56292" spans="46:47">
      <c r="AT56292" s="690"/>
      <c r="AU56292" s="690"/>
    </row>
    <row r="56293" spans="46:47">
      <c r="AT56293" s="690"/>
      <c r="AU56293" s="690"/>
    </row>
    <row r="56294" spans="46:47">
      <c r="AT56294" s="690"/>
      <c r="AU56294" s="690"/>
    </row>
    <row r="56295" spans="46:47">
      <c r="AT56295" s="690"/>
      <c r="AU56295" s="690"/>
    </row>
    <row r="56296" spans="46:47">
      <c r="AT56296" s="690"/>
      <c r="AU56296" s="690"/>
    </row>
    <row r="56297" spans="46:47">
      <c r="AT56297" s="690"/>
      <c r="AU56297" s="690"/>
    </row>
    <row r="56298" spans="46:47">
      <c r="AT56298" s="690"/>
      <c r="AU56298" s="690"/>
    </row>
    <row r="56299" spans="46:47">
      <c r="AT56299" s="690"/>
      <c r="AU56299" s="690"/>
    </row>
    <row r="56300" spans="46:47">
      <c r="AT56300" s="690"/>
      <c r="AU56300" s="690"/>
    </row>
    <row r="56301" spans="46:47">
      <c r="AT56301" s="690"/>
      <c r="AU56301" s="690"/>
    </row>
    <row r="56302" spans="46:47">
      <c r="AT56302" s="690"/>
      <c r="AU56302" s="690"/>
    </row>
    <row r="56303" spans="46:47">
      <c r="AT56303" s="690"/>
      <c r="AU56303" s="690"/>
    </row>
    <row r="56304" spans="46:47">
      <c r="AT56304" s="690"/>
      <c r="AU56304" s="690"/>
    </row>
    <row r="56305" spans="46:47">
      <c r="AT56305" s="690"/>
      <c r="AU56305" s="690"/>
    </row>
    <row r="56306" spans="46:47">
      <c r="AT56306" s="690"/>
      <c r="AU56306" s="690"/>
    </row>
    <row r="56307" spans="46:47">
      <c r="AT56307" s="690"/>
      <c r="AU56307" s="690"/>
    </row>
    <row r="56308" spans="46:47">
      <c r="AT56308" s="690"/>
      <c r="AU56308" s="690"/>
    </row>
    <row r="56309" spans="46:47">
      <c r="AT56309" s="690"/>
      <c r="AU56309" s="690"/>
    </row>
    <row r="56310" spans="46:47">
      <c r="AT56310" s="690"/>
      <c r="AU56310" s="690"/>
    </row>
    <row r="56311" spans="46:47">
      <c r="AT56311" s="690"/>
      <c r="AU56311" s="690"/>
    </row>
    <row r="56312" spans="46:47">
      <c r="AT56312" s="690"/>
      <c r="AU56312" s="690"/>
    </row>
    <row r="56313" spans="46:47">
      <c r="AT56313" s="690"/>
      <c r="AU56313" s="690"/>
    </row>
    <row r="56314" spans="46:47">
      <c r="AT56314" s="690"/>
      <c r="AU56314" s="690"/>
    </row>
    <row r="56315" spans="46:47">
      <c r="AT56315" s="690"/>
      <c r="AU56315" s="690"/>
    </row>
    <row r="56316" spans="46:47">
      <c r="AT56316" s="690"/>
      <c r="AU56316" s="690"/>
    </row>
    <row r="56317" spans="46:47">
      <c r="AT56317" s="690"/>
      <c r="AU56317" s="690"/>
    </row>
    <row r="56318" spans="46:47">
      <c r="AT56318" s="690"/>
      <c r="AU56318" s="690"/>
    </row>
    <row r="56319" spans="46:47">
      <c r="AT56319" s="690"/>
      <c r="AU56319" s="690"/>
    </row>
    <row r="56320" spans="46:47">
      <c r="AT56320" s="690"/>
      <c r="AU56320" s="690"/>
    </row>
    <row r="56321" spans="46:47">
      <c r="AT56321" s="690"/>
      <c r="AU56321" s="690"/>
    </row>
    <row r="56322" spans="46:47">
      <c r="AT56322" s="690"/>
      <c r="AU56322" s="690"/>
    </row>
    <row r="56323" spans="46:47">
      <c r="AT56323" s="690"/>
      <c r="AU56323" s="690"/>
    </row>
    <row r="56324" spans="46:47">
      <c r="AT56324" s="690"/>
      <c r="AU56324" s="690"/>
    </row>
    <row r="56325" spans="46:47">
      <c r="AT56325" s="690"/>
      <c r="AU56325" s="690"/>
    </row>
    <row r="56326" spans="46:47">
      <c r="AT56326" s="690"/>
      <c r="AU56326" s="690"/>
    </row>
    <row r="56327" spans="46:47">
      <c r="AT56327" s="690"/>
      <c r="AU56327" s="690"/>
    </row>
    <row r="56328" spans="46:47">
      <c r="AT56328" s="690"/>
      <c r="AU56328" s="690"/>
    </row>
    <row r="56329" spans="46:47">
      <c r="AT56329" s="690"/>
      <c r="AU56329" s="690"/>
    </row>
    <row r="56330" spans="46:47">
      <c r="AT56330" s="690"/>
      <c r="AU56330" s="690"/>
    </row>
    <row r="56331" spans="46:47">
      <c r="AT56331" s="690"/>
      <c r="AU56331" s="690"/>
    </row>
    <row r="56332" spans="46:47">
      <c r="AT56332" s="690"/>
      <c r="AU56332" s="690"/>
    </row>
    <row r="56333" spans="46:47">
      <c r="AT56333" s="690"/>
      <c r="AU56333" s="690"/>
    </row>
    <row r="56334" spans="46:47">
      <c r="AT56334" s="690"/>
      <c r="AU56334" s="690"/>
    </row>
    <row r="56335" spans="46:47">
      <c r="AT56335" s="690"/>
      <c r="AU56335" s="690"/>
    </row>
    <row r="56336" spans="46:47">
      <c r="AT56336" s="690"/>
      <c r="AU56336" s="690"/>
    </row>
    <row r="56337" spans="46:47">
      <c r="AT56337" s="690"/>
      <c r="AU56337" s="690"/>
    </row>
    <row r="56338" spans="46:47">
      <c r="AT56338" s="690"/>
      <c r="AU56338" s="690"/>
    </row>
    <row r="56339" spans="46:47">
      <c r="AT56339" s="690"/>
      <c r="AU56339" s="690"/>
    </row>
    <row r="56340" spans="46:47">
      <c r="AT56340" s="690"/>
      <c r="AU56340" s="690"/>
    </row>
    <row r="56341" spans="46:47">
      <c r="AT56341" s="690"/>
      <c r="AU56341" s="690"/>
    </row>
    <row r="56342" spans="46:47">
      <c r="AT56342" s="690"/>
      <c r="AU56342" s="690"/>
    </row>
    <row r="56343" spans="46:47">
      <c r="AT56343" s="690"/>
      <c r="AU56343" s="690"/>
    </row>
    <row r="56344" spans="46:47">
      <c r="AT56344" s="690"/>
      <c r="AU56344" s="690"/>
    </row>
    <row r="56345" spans="46:47">
      <c r="AT56345" s="690"/>
      <c r="AU56345" s="690"/>
    </row>
    <row r="56346" spans="46:47">
      <c r="AT56346" s="690"/>
      <c r="AU56346" s="690"/>
    </row>
    <row r="56347" spans="46:47">
      <c r="AT56347" s="690"/>
      <c r="AU56347" s="690"/>
    </row>
    <row r="56348" spans="46:47">
      <c r="AT56348" s="690"/>
      <c r="AU56348" s="690"/>
    </row>
    <row r="56349" spans="46:47">
      <c r="AT56349" s="690"/>
      <c r="AU56349" s="690"/>
    </row>
    <row r="56350" spans="46:47">
      <c r="AT56350" s="690"/>
      <c r="AU56350" s="690"/>
    </row>
    <row r="56351" spans="46:47">
      <c r="AT56351" s="690"/>
      <c r="AU56351" s="690"/>
    </row>
    <row r="56352" spans="46:47">
      <c r="AT56352" s="690"/>
      <c r="AU56352" s="690"/>
    </row>
    <row r="56353" spans="46:47">
      <c r="AT56353" s="690"/>
      <c r="AU56353" s="690"/>
    </row>
    <row r="56354" spans="46:47">
      <c r="AT56354" s="690"/>
      <c r="AU56354" s="690"/>
    </row>
    <row r="56355" spans="46:47">
      <c r="AT56355" s="690"/>
      <c r="AU56355" s="690"/>
    </row>
    <row r="56356" spans="46:47">
      <c r="AT56356" s="690"/>
      <c r="AU56356" s="690"/>
    </row>
    <row r="56357" spans="46:47">
      <c r="AT56357" s="690"/>
      <c r="AU56357" s="690"/>
    </row>
    <row r="56358" spans="46:47">
      <c r="AT56358" s="690"/>
      <c r="AU56358" s="690"/>
    </row>
    <row r="56359" spans="46:47">
      <c r="AT56359" s="690"/>
      <c r="AU56359" s="690"/>
    </row>
    <row r="56360" spans="46:47">
      <c r="AT56360" s="690"/>
      <c r="AU56360" s="690"/>
    </row>
    <row r="56361" spans="46:47">
      <c r="AT56361" s="690"/>
      <c r="AU56361" s="690"/>
    </row>
    <row r="56362" spans="46:47">
      <c r="AT56362" s="690"/>
      <c r="AU56362" s="690"/>
    </row>
    <row r="56363" spans="46:47">
      <c r="AT56363" s="690"/>
      <c r="AU56363" s="690"/>
    </row>
    <row r="56364" spans="46:47">
      <c r="AT56364" s="690"/>
      <c r="AU56364" s="690"/>
    </row>
    <row r="56365" spans="46:47">
      <c r="AT56365" s="690"/>
      <c r="AU56365" s="690"/>
    </row>
    <row r="56366" spans="46:47">
      <c r="AT56366" s="690"/>
      <c r="AU56366" s="690"/>
    </row>
    <row r="56367" spans="46:47">
      <c r="AT56367" s="690"/>
      <c r="AU56367" s="690"/>
    </row>
    <row r="56368" spans="46:47">
      <c r="AT56368" s="690"/>
      <c r="AU56368" s="690"/>
    </row>
    <row r="56369" spans="46:47">
      <c r="AT56369" s="690"/>
      <c r="AU56369" s="690"/>
    </row>
    <row r="56370" spans="46:47">
      <c r="AT56370" s="690"/>
      <c r="AU56370" s="690"/>
    </row>
    <row r="56371" spans="46:47">
      <c r="AT56371" s="690"/>
      <c r="AU56371" s="690"/>
    </row>
    <row r="56372" spans="46:47">
      <c r="AT56372" s="690"/>
      <c r="AU56372" s="690"/>
    </row>
    <row r="56373" spans="46:47">
      <c r="AT56373" s="690"/>
      <c r="AU56373" s="690"/>
    </row>
    <row r="56374" spans="46:47">
      <c r="AT56374" s="690"/>
      <c r="AU56374" s="690"/>
    </row>
    <row r="56375" spans="46:47">
      <c r="AT56375" s="690"/>
      <c r="AU56375" s="690"/>
    </row>
    <row r="56376" spans="46:47">
      <c r="AT56376" s="690"/>
      <c r="AU56376" s="690"/>
    </row>
    <row r="56377" spans="46:47">
      <c r="AT56377" s="690"/>
      <c r="AU56377" s="690"/>
    </row>
    <row r="56378" spans="46:47">
      <c r="AT56378" s="690"/>
      <c r="AU56378" s="690"/>
    </row>
    <row r="56379" spans="46:47">
      <c r="AT56379" s="690"/>
      <c r="AU56379" s="690"/>
    </row>
    <row r="56380" spans="46:47">
      <c r="AT56380" s="690"/>
      <c r="AU56380" s="690"/>
    </row>
    <row r="56381" spans="46:47">
      <c r="AT56381" s="690"/>
      <c r="AU56381" s="690"/>
    </row>
    <row r="56382" spans="46:47">
      <c r="AT56382" s="690"/>
      <c r="AU56382" s="690"/>
    </row>
    <row r="56383" spans="46:47">
      <c r="AT56383" s="690"/>
      <c r="AU56383" s="690"/>
    </row>
    <row r="56384" spans="46:47">
      <c r="AT56384" s="690"/>
      <c r="AU56384" s="690"/>
    </row>
    <row r="56385" spans="46:47">
      <c r="AT56385" s="690"/>
      <c r="AU56385" s="690"/>
    </row>
    <row r="56386" spans="46:47">
      <c r="AT56386" s="690"/>
      <c r="AU56386" s="690"/>
    </row>
    <row r="56387" spans="46:47">
      <c r="AT56387" s="690"/>
      <c r="AU56387" s="690"/>
    </row>
    <row r="56388" spans="46:47">
      <c r="AT56388" s="690"/>
      <c r="AU56388" s="690"/>
    </row>
    <row r="56389" spans="46:47">
      <c r="AT56389" s="690"/>
      <c r="AU56389" s="690"/>
    </row>
    <row r="56390" spans="46:47">
      <c r="AT56390" s="690"/>
      <c r="AU56390" s="690"/>
    </row>
    <row r="56391" spans="46:47">
      <c r="AT56391" s="690"/>
      <c r="AU56391" s="690"/>
    </row>
    <row r="56392" spans="46:47">
      <c r="AT56392" s="690"/>
      <c r="AU56392" s="690"/>
    </row>
    <row r="56393" spans="46:47">
      <c r="AT56393" s="690"/>
      <c r="AU56393" s="690"/>
    </row>
    <row r="56394" spans="46:47">
      <c r="AT56394" s="690"/>
      <c r="AU56394" s="690"/>
    </row>
    <row r="56395" spans="46:47">
      <c r="AT56395" s="690"/>
      <c r="AU56395" s="690"/>
    </row>
    <row r="56396" spans="46:47">
      <c r="AT56396" s="690"/>
      <c r="AU56396" s="690"/>
    </row>
    <row r="56397" spans="46:47">
      <c r="AT56397" s="690"/>
      <c r="AU56397" s="690"/>
    </row>
    <row r="56398" spans="46:47">
      <c r="AT56398" s="690"/>
      <c r="AU56398" s="690"/>
    </row>
    <row r="56399" spans="46:47">
      <c r="AT56399" s="690"/>
      <c r="AU56399" s="690"/>
    </row>
    <row r="56400" spans="46:47">
      <c r="AT56400" s="690"/>
      <c r="AU56400" s="690"/>
    </row>
    <row r="56401" spans="46:47">
      <c r="AT56401" s="690"/>
      <c r="AU56401" s="690"/>
    </row>
    <row r="56402" spans="46:47">
      <c r="AT56402" s="690"/>
      <c r="AU56402" s="690"/>
    </row>
    <row r="56403" spans="46:47">
      <c r="AT56403" s="690"/>
      <c r="AU56403" s="690"/>
    </row>
    <row r="56404" spans="46:47">
      <c r="AT56404" s="690"/>
      <c r="AU56404" s="690"/>
    </row>
    <row r="56405" spans="46:47">
      <c r="AT56405" s="690"/>
      <c r="AU56405" s="690"/>
    </row>
    <row r="56406" spans="46:47">
      <c r="AT56406" s="690"/>
      <c r="AU56406" s="690"/>
    </row>
    <row r="56407" spans="46:47">
      <c r="AT56407" s="690"/>
      <c r="AU56407" s="690"/>
    </row>
    <row r="56408" spans="46:47">
      <c r="AT56408" s="690"/>
      <c r="AU56408" s="690"/>
    </row>
    <row r="56409" spans="46:47">
      <c r="AT56409" s="690"/>
      <c r="AU56409" s="690"/>
    </row>
    <row r="56410" spans="46:47">
      <c r="AT56410" s="690"/>
      <c r="AU56410" s="690"/>
    </row>
    <row r="56411" spans="46:47">
      <c r="AT56411" s="690"/>
      <c r="AU56411" s="690"/>
    </row>
    <row r="56412" spans="46:47">
      <c r="AT56412" s="690"/>
      <c r="AU56412" s="690"/>
    </row>
    <row r="56413" spans="46:47">
      <c r="AT56413" s="690"/>
      <c r="AU56413" s="690"/>
    </row>
    <row r="56414" spans="46:47">
      <c r="AT56414" s="690"/>
      <c r="AU56414" s="690"/>
    </row>
    <row r="56415" spans="46:47">
      <c r="AT56415" s="690"/>
      <c r="AU56415" s="690"/>
    </row>
    <row r="56416" spans="46:47">
      <c r="AT56416" s="690"/>
      <c r="AU56416" s="690"/>
    </row>
    <row r="56417" spans="46:47">
      <c r="AT56417" s="690"/>
      <c r="AU56417" s="690"/>
    </row>
    <row r="56418" spans="46:47">
      <c r="AT56418" s="690"/>
      <c r="AU56418" s="690"/>
    </row>
    <row r="56419" spans="46:47">
      <c r="AT56419" s="690"/>
      <c r="AU56419" s="690"/>
    </row>
    <row r="56420" spans="46:47">
      <c r="AT56420" s="690"/>
      <c r="AU56420" s="690"/>
    </row>
    <row r="56421" spans="46:47">
      <c r="AT56421" s="690"/>
      <c r="AU56421" s="690"/>
    </row>
    <row r="56422" spans="46:47">
      <c r="AT56422" s="690"/>
      <c r="AU56422" s="690"/>
    </row>
    <row r="56423" spans="46:47">
      <c r="AT56423" s="690"/>
      <c r="AU56423" s="690"/>
    </row>
    <row r="56424" spans="46:47">
      <c r="AT56424" s="690"/>
      <c r="AU56424" s="690"/>
    </row>
    <row r="56425" spans="46:47">
      <c r="AT56425" s="690"/>
      <c r="AU56425" s="690"/>
    </row>
    <row r="56426" spans="46:47">
      <c r="AT56426" s="690"/>
      <c r="AU56426" s="690"/>
    </row>
    <row r="56427" spans="46:47">
      <c r="AT56427" s="690"/>
      <c r="AU56427" s="690"/>
    </row>
    <row r="56428" spans="46:47">
      <c r="AT56428" s="690"/>
      <c r="AU56428" s="690"/>
    </row>
    <row r="56429" spans="46:47">
      <c r="AT56429" s="690"/>
      <c r="AU56429" s="690"/>
    </row>
    <row r="56430" spans="46:47">
      <c r="AT56430" s="690"/>
      <c r="AU56430" s="690"/>
    </row>
    <row r="56431" spans="46:47">
      <c r="AT56431" s="690"/>
      <c r="AU56431" s="690"/>
    </row>
    <row r="56432" spans="46:47">
      <c r="AT56432" s="690"/>
      <c r="AU56432" s="690"/>
    </row>
    <row r="56433" spans="46:47">
      <c r="AT56433" s="690"/>
      <c r="AU56433" s="690"/>
    </row>
    <row r="56434" spans="46:47">
      <c r="AT56434" s="690"/>
      <c r="AU56434" s="690"/>
    </row>
    <row r="56435" spans="46:47">
      <c r="AT56435" s="690"/>
      <c r="AU56435" s="690"/>
    </row>
    <row r="56436" spans="46:47">
      <c r="AT56436" s="690"/>
      <c r="AU56436" s="690"/>
    </row>
    <row r="56437" spans="46:47">
      <c r="AT56437" s="690"/>
      <c r="AU56437" s="690"/>
    </row>
    <row r="56438" spans="46:47">
      <c r="AT56438" s="690"/>
      <c r="AU56438" s="690"/>
    </row>
    <row r="56439" spans="46:47">
      <c r="AT56439" s="690"/>
      <c r="AU56439" s="690"/>
    </row>
    <row r="56440" spans="46:47">
      <c r="AT56440" s="690"/>
      <c r="AU56440" s="690"/>
    </row>
    <row r="56441" spans="46:47">
      <c r="AT56441" s="690"/>
      <c r="AU56441" s="690"/>
    </row>
    <row r="56442" spans="46:47">
      <c r="AT56442" s="690"/>
      <c r="AU56442" s="690"/>
    </row>
    <row r="56443" spans="46:47">
      <c r="AT56443" s="690"/>
      <c r="AU56443" s="690"/>
    </row>
    <row r="56444" spans="46:47">
      <c r="AT56444" s="690"/>
      <c r="AU56444" s="690"/>
    </row>
    <row r="56445" spans="46:47">
      <c r="AT56445" s="690"/>
      <c r="AU56445" s="690"/>
    </row>
    <row r="56446" spans="46:47">
      <c r="AT56446" s="690"/>
      <c r="AU56446" s="690"/>
    </row>
    <row r="56447" spans="46:47">
      <c r="AT56447" s="690"/>
      <c r="AU56447" s="690"/>
    </row>
    <row r="56448" spans="46:47">
      <c r="AT56448" s="690"/>
      <c r="AU56448" s="690"/>
    </row>
    <row r="56449" spans="46:47">
      <c r="AT56449" s="690"/>
      <c r="AU56449" s="690"/>
    </row>
    <row r="56450" spans="46:47">
      <c r="AT56450" s="690"/>
      <c r="AU56450" s="690"/>
    </row>
    <row r="56451" spans="46:47">
      <c r="AT56451" s="690"/>
      <c r="AU56451" s="690"/>
    </row>
    <row r="56452" spans="46:47">
      <c r="AT56452" s="690"/>
      <c r="AU56452" s="690"/>
    </row>
    <row r="56453" spans="46:47">
      <c r="AT56453" s="690"/>
      <c r="AU56453" s="690"/>
    </row>
    <row r="56454" spans="46:47">
      <c r="AT56454" s="690"/>
      <c r="AU56454" s="690"/>
    </row>
    <row r="56455" spans="46:47">
      <c r="AT56455" s="690"/>
      <c r="AU56455" s="690"/>
    </row>
    <row r="56456" spans="46:47">
      <c r="AT56456" s="690"/>
      <c r="AU56456" s="690"/>
    </row>
    <row r="56457" spans="46:47">
      <c r="AT56457" s="690"/>
      <c r="AU56457" s="690"/>
    </row>
    <row r="56458" spans="46:47">
      <c r="AT56458" s="690"/>
      <c r="AU56458" s="690"/>
    </row>
    <row r="56459" spans="46:47">
      <c r="AT56459" s="690"/>
      <c r="AU56459" s="690"/>
    </row>
    <row r="56460" spans="46:47">
      <c r="AT56460" s="690"/>
      <c r="AU56460" s="690"/>
    </row>
    <row r="56461" spans="46:47">
      <c r="AT56461" s="690"/>
      <c r="AU56461" s="690"/>
    </row>
    <row r="56462" spans="46:47">
      <c r="AT56462" s="690"/>
      <c r="AU56462" s="690"/>
    </row>
    <row r="56463" spans="46:47">
      <c r="AT56463" s="690"/>
      <c r="AU56463" s="690"/>
    </row>
    <row r="56464" spans="46:47">
      <c r="AT56464" s="690"/>
      <c r="AU56464" s="690"/>
    </row>
    <row r="56465" spans="46:47">
      <c r="AT56465" s="690"/>
      <c r="AU56465" s="690"/>
    </row>
    <row r="56466" spans="46:47">
      <c r="AT56466" s="690"/>
      <c r="AU56466" s="690"/>
    </row>
    <row r="56467" spans="46:47">
      <c r="AT56467" s="690"/>
      <c r="AU56467" s="690"/>
    </row>
    <row r="56468" spans="46:47">
      <c r="AT56468" s="690"/>
      <c r="AU56468" s="690"/>
    </row>
    <row r="56469" spans="46:47">
      <c r="AT56469" s="690"/>
      <c r="AU56469" s="690"/>
    </row>
    <row r="56470" spans="46:47">
      <c r="AT56470" s="690"/>
      <c r="AU56470" s="690"/>
    </row>
    <row r="56471" spans="46:47">
      <c r="AT56471" s="690"/>
      <c r="AU56471" s="690"/>
    </row>
    <row r="56472" spans="46:47">
      <c r="AT56472" s="690"/>
      <c r="AU56472" s="690"/>
    </row>
    <row r="56473" spans="46:47">
      <c r="AT56473" s="690"/>
      <c r="AU56473" s="690"/>
    </row>
    <row r="56474" spans="46:47">
      <c r="AT56474" s="690"/>
      <c r="AU56474" s="690"/>
    </row>
    <row r="56475" spans="46:47">
      <c r="AT56475" s="690"/>
      <c r="AU56475" s="690"/>
    </row>
    <row r="56476" spans="46:47">
      <c r="AT56476" s="690"/>
      <c r="AU56476" s="690"/>
    </row>
    <row r="56477" spans="46:47">
      <c r="AT56477" s="690"/>
      <c r="AU56477" s="690"/>
    </row>
    <row r="56478" spans="46:47">
      <c r="AT56478" s="690"/>
      <c r="AU56478" s="690"/>
    </row>
    <row r="56479" spans="46:47">
      <c r="AT56479" s="690"/>
      <c r="AU56479" s="690"/>
    </row>
    <row r="56480" spans="46:47">
      <c r="AT56480" s="690"/>
      <c r="AU56480" s="690"/>
    </row>
    <row r="56481" spans="46:47">
      <c r="AT56481" s="690"/>
      <c r="AU56481" s="690"/>
    </row>
    <row r="56482" spans="46:47">
      <c r="AT56482" s="690"/>
      <c r="AU56482" s="690"/>
    </row>
    <row r="56483" spans="46:47">
      <c r="AT56483" s="690"/>
      <c r="AU56483" s="690"/>
    </row>
    <row r="56484" spans="46:47">
      <c r="AT56484" s="690"/>
      <c r="AU56484" s="690"/>
    </row>
    <row r="56485" spans="46:47">
      <c r="AT56485" s="690"/>
      <c r="AU56485" s="690"/>
    </row>
    <row r="56486" spans="46:47">
      <c r="AT56486" s="690"/>
      <c r="AU56486" s="690"/>
    </row>
    <row r="56487" spans="46:47">
      <c r="AT56487" s="690"/>
      <c r="AU56487" s="690"/>
    </row>
    <row r="56488" spans="46:47">
      <c r="AT56488" s="690"/>
      <c r="AU56488" s="690"/>
    </row>
    <row r="56489" spans="46:47">
      <c r="AT56489" s="690"/>
      <c r="AU56489" s="690"/>
    </row>
    <row r="56490" spans="46:47">
      <c r="AT56490" s="690"/>
      <c r="AU56490" s="690"/>
    </row>
    <row r="56491" spans="46:47">
      <c r="AT56491" s="690"/>
      <c r="AU56491" s="690"/>
    </row>
    <row r="56492" spans="46:47">
      <c r="AT56492" s="690"/>
      <c r="AU56492" s="690"/>
    </row>
    <row r="56493" spans="46:47">
      <c r="AT56493" s="690"/>
      <c r="AU56493" s="690"/>
    </row>
    <row r="56494" spans="46:47">
      <c r="AT56494" s="690"/>
      <c r="AU56494" s="690"/>
    </row>
    <row r="56495" spans="46:47">
      <c r="AT56495" s="690"/>
      <c r="AU56495" s="690"/>
    </row>
    <row r="56496" spans="46:47">
      <c r="AT56496" s="690"/>
      <c r="AU56496" s="690"/>
    </row>
    <row r="56497" spans="46:47">
      <c r="AT56497" s="690"/>
      <c r="AU56497" s="690"/>
    </row>
    <row r="56498" spans="46:47">
      <c r="AT56498" s="690"/>
      <c r="AU56498" s="690"/>
    </row>
    <row r="56499" spans="46:47">
      <c r="AT56499" s="690"/>
      <c r="AU56499" s="690"/>
    </row>
    <row r="56500" spans="46:47">
      <c r="AT56500" s="690"/>
      <c r="AU56500" s="690"/>
    </row>
    <row r="56501" spans="46:47">
      <c r="AT56501" s="690"/>
      <c r="AU56501" s="690"/>
    </row>
    <row r="56502" spans="46:47">
      <c r="AT56502" s="690"/>
      <c r="AU56502" s="690"/>
    </row>
    <row r="56503" spans="46:47">
      <c r="AT56503" s="690"/>
      <c r="AU56503" s="690"/>
    </row>
    <row r="56504" spans="46:47">
      <c r="AT56504" s="690"/>
      <c r="AU56504" s="690"/>
    </row>
    <row r="56505" spans="46:47">
      <c r="AT56505" s="690"/>
      <c r="AU56505" s="690"/>
    </row>
    <row r="56506" spans="46:47">
      <c r="AT56506" s="690"/>
      <c r="AU56506" s="690"/>
    </row>
    <row r="56507" spans="46:47">
      <c r="AT56507" s="690"/>
      <c r="AU56507" s="690"/>
    </row>
    <row r="56508" spans="46:47">
      <c r="AT56508" s="690"/>
      <c r="AU56508" s="690"/>
    </row>
    <row r="56509" spans="46:47">
      <c r="AT56509" s="690"/>
      <c r="AU56509" s="690"/>
    </row>
    <row r="56510" spans="46:47">
      <c r="AT56510" s="690"/>
      <c r="AU56510" s="690"/>
    </row>
    <row r="56511" spans="46:47">
      <c r="AT56511" s="690"/>
      <c r="AU56511" s="690"/>
    </row>
    <row r="56512" spans="46:47">
      <c r="AT56512" s="690"/>
      <c r="AU56512" s="690"/>
    </row>
    <row r="56513" spans="46:47">
      <c r="AT56513" s="690"/>
      <c r="AU56513" s="690"/>
    </row>
    <row r="56514" spans="46:47">
      <c r="AT56514" s="690"/>
      <c r="AU56514" s="690"/>
    </row>
    <row r="56515" spans="46:47">
      <c r="AT56515" s="690"/>
      <c r="AU56515" s="690"/>
    </row>
    <row r="56516" spans="46:47">
      <c r="AT56516" s="690"/>
      <c r="AU56516" s="690"/>
    </row>
    <row r="56517" spans="46:47">
      <c r="AT56517" s="690"/>
      <c r="AU56517" s="690"/>
    </row>
    <row r="56518" spans="46:47">
      <c r="AT56518" s="690"/>
      <c r="AU56518" s="690"/>
    </row>
    <row r="56519" spans="46:47">
      <c r="AT56519" s="690"/>
      <c r="AU56519" s="690"/>
    </row>
    <row r="56520" spans="46:47">
      <c r="AT56520" s="690"/>
      <c r="AU56520" s="690"/>
    </row>
    <row r="56521" spans="46:47">
      <c r="AT56521" s="690"/>
      <c r="AU56521" s="690"/>
    </row>
    <row r="56522" spans="46:47">
      <c r="AT56522" s="690"/>
      <c r="AU56522" s="690"/>
    </row>
    <row r="56523" spans="46:47">
      <c r="AT56523" s="690"/>
      <c r="AU56523" s="690"/>
    </row>
    <row r="56524" spans="46:47">
      <c r="AT56524" s="690"/>
      <c r="AU56524" s="690"/>
    </row>
    <row r="56525" spans="46:47">
      <c r="AT56525" s="690"/>
      <c r="AU56525" s="690"/>
    </row>
    <row r="56526" spans="46:47">
      <c r="AT56526" s="690"/>
      <c r="AU56526" s="690"/>
    </row>
    <row r="56527" spans="46:47">
      <c r="AT56527" s="690"/>
      <c r="AU56527" s="690"/>
    </row>
    <row r="56528" spans="46:47">
      <c r="AT56528" s="690"/>
      <c r="AU56528" s="690"/>
    </row>
    <row r="56529" spans="46:47">
      <c r="AT56529" s="690"/>
      <c r="AU56529" s="690"/>
    </row>
    <row r="56530" spans="46:47">
      <c r="AT56530" s="690"/>
      <c r="AU56530" s="690"/>
    </row>
    <row r="56531" spans="46:47">
      <c r="AT56531" s="690"/>
      <c r="AU56531" s="690"/>
    </row>
    <row r="56532" spans="46:47">
      <c r="AT56532" s="690"/>
      <c r="AU56532" s="690"/>
    </row>
    <row r="56533" spans="46:47">
      <c r="AT56533" s="690"/>
      <c r="AU56533" s="690"/>
    </row>
    <row r="56534" spans="46:47">
      <c r="AT56534" s="690"/>
      <c r="AU56534" s="690"/>
    </row>
    <row r="56535" spans="46:47">
      <c r="AT56535" s="690"/>
      <c r="AU56535" s="690"/>
    </row>
    <row r="56536" spans="46:47">
      <c r="AT56536" s="690"/>
      <c r="AU56536" s="690"/>
    </row>
    <row r="56537" spans="46:47">
      <c r="AT56537" s="690"/>
      <c r="AU56537" s="690"/>
    </row>
    <row r="56538" spans="46:47">
      <c r="AT56538" s="690"/>
      <c r="AU56538" s="690"/>
    </row>
    <row r="56539" spans="46:47">
      <c r="AT56539" s="690"/>
      <c r="AU56539" s="690"/>
    </row>
    <row r="56540" spans="46:47">
      <c r="AT56540" s="690"/>
      <c r="AU56540" s="690"/>
    </row>
    <row r="56541" spans="46:47">
      <c r="AT56541" s="690"/>
      <c r="AU56541" s="690"/>
    </row>
    <row r="56542" spans="46:47">
      <c r="AT56542" s="690"/>
      <c r="AU56542" s="690"/>
    </row>
    <row r="56543" spans="46:47">
      <c r="AT56543" s="690"/>
      <c r="AU56543" s="690"/>
    </row>
    <row r="56544" spans="46:47">
      <c r="AT56544" s="690"/>
      <c r="AU56544" s="690"/>
    </row>
    <row r="56545" spans="46:47">
      <c r="AT56545" s="690"/>
      <c r="AU56545" s="690"/>
    </row>
    <row r="56546" spans="46:47">
      <c r="AT56546" s="690"/>
      <c r="AU56546" s="690"/>
    </row>
    <row r="56547" spans="46:47">
      <c r="AT56547" s="690"/>
      <c r="AU56547" s="690"/>
    </row>
    <row r="56548" spans="46:47">
      <c r="AT56548" s="690"/>
      <c r="AU56548" s="690"/>
    </row>
    <row r="56549" spans="46:47">
      <c r="AT56549" s="690"/>
      <c r="AU56549" s="690"/>
    </row>
    <row r="56550" spans="46:47">
      <c r="AT56550" s="690"/>
      <c r="AU56550" s="690"/>
    </row>
    <row r="56551" spans="46:47">
      <c r="AT56551" s="690"/>
      <c r="AU56551" s="690"/>
    </row>
    <row r="56552" spans="46:47">
      <c r="AT56552" s="690"/>
      <c r="AU56552" s="690"/>
    </row>
    <row r="56553" spans="46:47">
      <c r="AT56553" s="690"/>
      <c r="AU56553" s="690"/>
    </row>
    <row r="56554" spans="46:47">
      <c r="AT56554" s="690"/>
      <c r="AU56554" s="690"/>
    </row>
    <row r="56555" spans="46:47">
      <c r="AT56555" s="690"/>
      <c r="AU56555" s="690"/>
    </row>
    <row r="56556" spans="46:47">
      <c r="AT56556" s="690"/>
      <c r="AU56556" s="690"/>
    </row>
    <row r="56557" spans="46:47">
      <c r="AT56557" s="690"/>
      <c r="AU56557" s="690"/>
    </row>
    <row r="56558" spans="46:47">
      <c r="AT56558" s="690"/>
      <c r="AU56558" s="690"/>
    </row>
    <row r="56559" spans="46:47">
      <c r="AT56559" s="690"/>
      <c r="AU56559" s="690"/>
    </row>
    <row r="56560" spans="46:47">
      <c r="AT56560" s="690"/>
      <c r="AU56560" s="690"/>
    </row>
    <row r="56561" spans="46:47">
      <c r="AT56561" s="690"/>
      <c r="AU56561" s="690"/>
    </row>
    <row r="56562" spans="46:47">
      <c r="AT56562" s="690"/>
      <c r="AU56562" s="690"/>
    </row>
    <row r="56563" spans="46:47">
      <c r="AT56563" s="690"/>
      <c r="AU56563" s="690"/>
    </row>
    <row r="56564" spans="46:47">
      <c r="AT56564" s="690"/>
      <c r="AU56564" s="690"/>
    </row>
    <row r="56565" spans="46:47">
      <c r="AT56565" s="690"/>
      <c r="AU56565" s="690"/>
    </row>
    <row r="56566" spans="46:47">
      <c r="AT56566" s="690"/>
      <c r="AU56566" s="690"/>
    </row>
    <row r="56567" spans="46:47">
      <c r="AT56567" s="690"/>
      <c r="AU56567" s="690"/>
    </row>
    <row r="56568" spans="46:47">
      <c r="AT56568" s="690"/>
      <c r="AU56568" s="690"/>
    </row>
    <row r="56569" spans="46:47">
      <c r="AT56569" s="690"/>
      <c r="AU56569" s="690"/>
    </row>
    <row r="56570" spans="46:47">
      <c r="AT56570" s="690"/>
      <c r="AU56570" s="690"/>
    </row>
    <row r="56571" spans="46:47">
      <c r="AT56571" s="690"/>
      <c r="AU56571" s="690"/>
    </row>
    <row r="56572" spans="46:47">
      <c r="AT56572" s="690"/>
      <c r="AU56572" s="690"/>
    </row>
    <row r="56573" spans="46:47">
      <c r="AT56573" s="690"/>
      <c r="AU56573" s="690"/>
    </row>
    <row r="56574" spans="46:47">
      <c r="AT56574" s="690"/>
      <c r="AU56574" s="690"/>
    </row>
    <row r="56575" spans="46:47">
      <c r="AT56575" s="690"/>
      <c r="AU56575" s="690"/>
    </row>
    <row r="56576" spans="46:47">
      <c r="AT56576" s="690"/>
      <c r="AU56576" s="690"/>
    </row>
    <row r="56577" spans="46:47">
      <c r="AT56577" s="690"/>
      <c r="AU56577" s="690"/>
    </row>
    <row r="56578" spans="46:47">
      <c r="AT56578" s="690"/>
      <c r="AU56578" s="690"/>
    </row>
    <row r="56579" spans="46:47">
      <c r="AT56579" s="690"/>
      <c r="AU56579" s="690"/>
    </row>
    <row r="56580" spans="46:47">
      <c r="AT56580" s="690"/>
      <c r="AU56580" s="690"/>
    </row>
    <row r="56581" spans="46:47">
      <c r="AT56581" s="690"/>
      <c r="AU56581" s="690"/>
    </row>
    <row r="56582" spans="46:47">
      <c r="AT56582" s="690"/>
      <c r="AU56582" s="690"/>
    </row>
    <row r="56583" spans="46:47">
      <c r="AT56583" s="690"/>
      <c r="AU56583" s="690"/>
    </row>
    <row r="56584" spans="46:47">
      <c r="AT56584" s="690"/>
      <c r="AU56584" s="690"/>
    </row>
    <row r="56585" spans="46:47">
      <c r="AT56585" s="690"/>
      <c r="AU56585" s="690"/>
    </row>
    <row r="56586" spans="46:47">
      <c r="AT56586" s="690"/>
      <c r="AU56586" s="690"/>
    </row>
    <row r="56587" spans="46:47">
      <c r="AT56587" s="690"/>
      <c r="AU56587" s="690"/>
    </row>
    <row r="56588" spans="46:47">
      <c r="AT56588" s="690"/>
      <c r="AU56588" s="690"/>
    </row>
    <row r="56589" spans="46:47">
      <c r="AT56589" s="690"/>
      <c r="AU56589" s="690"/>
    </row>
    <row r="56590" spans="46:47">
      <c r="AT56590" s="690"/>
      <c r="AU56590" s="690"/>
    </row>
    <row r="56591" spans="46:47">
      <c r="AT56591" s="690"/>
      <c r="AU56591" s="690"/>
    </row>
    <row r="56592" spans="46:47">
      <c r="AT56592" s="690"/>
      <c r="AU56592" s="690"/>
    </row>
    <row r="56593" spans="46:47">
      <c r="AT56593" s="690"/>
      <c r="AU56593" s="690"/>
    </row>
    <row r="56594" spans="46:47">
      <c r="AT56594" s="690"/>
      <c r="AU56594" s="690"/>
    </row>
    <row r="56595" spans="46:47">
      <c r="AT56595" s="690"/>
      <c r="AU56595" s="690"/>
    </row>
    <row r="56596" spans="46:47">
      <c r="AT56596" s="690"/>
      <c r="AU56596" s="690"/>
    </row>
    <row r="56597" spans="46:47">
      <c r="AT56597" s="690"/>
      <c r="AU56597" s="690"/>
    </row>
    <row r="56598" spans="46:47">
      <c r="AT56598" s="690"/>
      <c r="AU56598" s="690"/>
    </row>
    <row r="56599" spans="46:47">
      <c r="AT56599" s="690"/>
      <c r="AU56599" s="690"/>
    </row>
    <row r="56600" spans="46:47">
      <c r="AT56600" s="690"/>
      <c r="AU56600" s="690"/>
    </row>
    <row r="56601" spans="46:47">
      <c r="AT56601" s="690"/>
      <c r="AU56601" s="690"/>
    </row>
    <row r="56602" spans="46:47">
      <c r="AT56602" s="690"/>
      <c r="AU56602" s="690"/>
    </row>
    <row r="56603" spans="46:47">
      <c r="AT56603" s="690"/>
      <c r="AU56603" s="690"/>
    </row>
    <row r="56604" spans="46:47">
      <c r="AT56604" s="690"/>
      <c r="AU56604" s="690"/>
    </row>
    <row r="56605" spans="46:47">
      <c r="AT56605" s="690"/>
      <c r="AU56605" s="690"/>
    </row>
    <row r="56606" spans="46:47">
      <c r="AT56606" s="690"/>
      <c r="AU56606" s="690"/>
    </row>
    <row r="56607" spans="46:47">
      <c r="AT56607" s="690"/>
      <c r="AU56607" s="690"/>
    </row>
    <row r="56608" spans="46:47">
      <c r="AT56608" s="690"/>
      <c r="AU56608" s="690"/>
    </row>
    <row r="56609" spans="46:47">
      <c r="AT56609" s="690"/>
      <c r="AU56609" s="690"/>
    </row>
    <row r="56610" spans="46:47">
      <c r="AT56610" s="690"/>
      <c r="AU56610" s="690"/>
    </row>
    <row r="56611" spans="46:47">
      <c r="AT56611" s="690"/>
      <c r="AU56611" s="690"/>
    </row>
    <row r="56612" spans="46:47">
      <c r="AT56612" s="690"/>
      <c r="AU56612" s="690"/>
    </row>
    <row r="56613" spans="46:47">
      <c r="AT56613" s="690"/>
      <c r="AU56613" s="690"/>
    </row>
    <row r="56614" spans="46:47">
      <c r="AT56614" s="690"/>
      <c r="AU56614" s="690"/>
    </row>
    <row r="56615" spans="46:47">
      <c r="AT56615" s="690"/>
      <c r="AU56615" s="690"/>
    </row>
    <row r="56616" spans="46:47">
      <c r="AT56616" s="690"/>
      <c r="AU56616" s="690"/>
    </row>
    <row r="56617" spans="46:47">
      <c r="AT56617" s="690"/>
      <c r="AU56617" s="690"/>
    </row>
    <row r="56618" spans="46:47">
      <c r="AT56618" s="690"/>
      <c r="AU56618" s="690"/>
    </row>
    <row r="56619" spans="46:47">
      <c r="AT56619" s="690"/>
      <c r="AU56619" s="690"/>
    </row>
    <row r="56620" spans="46:47">
      <c r="AT56620" s="690"/>
      <c r="AU56620" s="690"/>
    </row>
    <row r="56621" spans="46:47">
      <c r="AT56621" s="690"/>
      <c r="AU56621" s="690"/>
    </row>
    <row r="56622" spans="46:47">
      <c r="AT56622" s="690"/>
      <c r="AU56622" s="690"/>
    </row>
    <row r="56623" spans="46:47">
      <c r="AT56623" s="690"/>
      <c r="AU56623" s="690"/>
    </row>
    <row r="56624" spans="46:47">
      <c r="AT56624" s="690"/>
      <c r="AU56624" s="690"/>
    </row>
    <row r="56625" spans="46:47">
      <c r="AT56625" s="690"/>
      <c r="AU56625" s="690"/>
    </row>
    <row r="56626" spans="46:47">
      <c r="AT56626" s="690"/>
      <c r="AU56626" s="690"/>
    </row>
    <row r="56627" spans="46:47">
      <c r="AT56627" s="690"/>
      <c r="AU56627" s="690"/>
    </row>
    <row r="56628" spans="46:47">
      <c r="AT56628" s="690"/>
      <c r="AU56628" s="690"/>
    </row>
    <row r="56629" spans="46:47">
      <c r="AT56629" s="690"/>
      <c r="AU56629" s="690"/>
    </row>
    <row r="56630" spans="46:47">
      <c r="AT56630" s="690"/>
      <c r="AU56630" s="690"/>
    </row>
    <row r="56631" spans="46:47">
      <c r="AT56631" s="690"/>
      <c r="AU56631" s="690"/>
    </row>
    <row r="56632" spans="46:47">
      <c r="AT56632" s="690"/>
      <c r="AU56632" s="690"/>
    </row>
    <row r="56633" spans="46:47">
      <c r="AT56633" s="690"/>
      <c r="AU56633" s="690"/>
    </row>
    <row r="56634" spans="46:47">
      <c r="AT56634" s="690"/>
      <c r="AU56634" s="690"/>
    </row>
    <row r="56635" spans="46:47">
      <c r="AT56635" s="690"/>
      <c r="AU56635" s="690"/>
    </row>
    <row r="56636" spans="46:47">
      <c r="AT56636" s="690"/>
      <c r="AU56636" s="690"/>
    </row>
    <row r="56637" spans="46:47">
      <c r="AT56637" s="690"/>
      <c r="AU56637" s="690"/>
    </row>
    <row r="56638" spans="46:47">
      <c r="AT56638" s="690"/>
      <c r="AU56638" s="690"/>
    </row>
    <row r="56639" spans="46:47">
      <c r="AT56639" s="690"/>
      <c r="AU56639" s="690"/>
    </row>
    <row r="56640" spans="46:47">
      <c r="AT56640" s="690"/>
      <c r="AU56640" s="690"/>
    </row>
    <row r="56641" spans="46:47">
      <c r="AT56641" s="690"/>
      <c r="AU56641" s="690"/>
    </row>
    <row r="56642" spans="46:47">
      <c r="AT56642" s="690"/>
      <c r="AU56642" s="690"/>
    </row>
    <row r="56643" spans="46:47">
      <c r="AT56643" s="690"/>
      <c r="AU56643" s="690"/>
    </row>
    <row r="56644" spans="46:47">
      <c r="AT56644" s="690"/>
      <c r="AU56644" s="690"/>
    </row>
    <row r="56645" spans="46:47">
      <c r="AT56645" s="690"/>
      <c r="AU56645" s="690"/>
    </row>
    <row r="56646" spans="46:47">
      <c r="AT56646" s="690"/>
      <c r="AU56646" s="690"/>
    </row>
    <row r="56647" spans="46:47">
      <c r="AT56647" s="690"/>
      <c r="AU56647" s="690"/>
    </row>
    <row r="56648" spans="46:47">
      <c r="AT56648" s="690"/>
      <c r="AU56648" s="690"/>
    </row>
    <row r="56649" spans="46:47">
      <c r="AT56649" s="690"/>
      <c r="AU56649" s="690"/>
    </row>
    <row r="56650" spans="46:47">
      <c r="AT56650" s="690"/>
      <c r="AU56650" s="690"/>
    </row>
    <row r="56651" spans="46:47">
      <c r="AT56651" s="690"/>
      <c r="AU56651" s="690"/>
    </row>
    <row r="56652" spans="46:47">
      <c r="AT56652" s="690"/>
      <c r="AU56652" s="690"/>
    </row>
    <row r="56653" spans="46:47">
      <c r="AT56653" s="690"/>
      <c r="AU56653" s="690"/>
    </row>
    <row r="56654" spans="46:47">
      <c r="AT56654" s="690"/>
      <c r="AU56654" s="690"/>
    </row>
    <row r="56655" spans="46:47">
      <c r="AT56655" s="690"/>
      <c r="AU56655" s="690"/>
    </row>
    <row r="56656" spans="46:47">
      <c r="AT56656" s="690"/>
      <c r="AU56656" s="690"/>
    </row>
    <row r="56657" spans="46:47">
      <c r="AT56657" s="690"/>
      <c r="AU56657" s="690"/>
    </row>
    <row r="56658" spans="46:47">
      <c r="AT56658" s="690"/>
      <c r="AU56658" s="690"/>
    </row>
    <row r="56659" spans="46:47">
      <c r="AT56659" s="690"/>
      <c r="AU56659" s="690"/>
    </row>
    <row r="56660" spans="46:47">
      <c r="AT56660" s="690"/>
      <c r="AU56660" s="690"/>
    </row>
    <row r="56661" spans="46:47">
      <c r="AT56661" s="690"/>
      <c r="AU56661" s="690"/>
    </row>
    <row r="56662" spans="46:47">
      <c r="AT56662" s="690"/>
      <c r="AU56662" s="690"/>
    </row>
    <row r="56663" spans="46:47">
      <c r="AT56663" s="690"/>
      <c r="AU56663" s="690"/>
    </row>
    <row r="56664" spans="46:47">
      <c r="AT56664" s="690"/>
      <c r="AU56664" s="690"/>
    </row>
    <row r="56665" spans="46:47">
      <c r="AT56665" s="690"/>
      <c r="AU56665" s="690"/>
    </row>
    <row r="56666" spans="46:47">
      <c r="AT56666" s="690"/>
      <c r="AU56666" s="690"/>
    </row>
    <row r="56667" spans="46:47">
      <c r="AT56667" s="690"/>
      <c r="AU56667" s="690"/>
    </row>
    <row r="56668" spans="46:47">
      <c r="AT56668" s="690"/>
      <c r="AU56668" s="690"/>
    </row>
    <row r="56669" spans="46:47">
      <c r="AT56669" s="690"/>
      <c r="AU56669" s="690"/>
    </row>
    <row r="56670" spans="46:47">
      <c r="AT56670" s="690"/>
      <c r="AU56670" s="690"/>
    </row>
    <row r="56671" spans="46:47">
      <c r="AT56671" s="690"/>
      <c r="AU56671" s="690"/>
    </row>
    <row r="56672" spans="46:47">
      <c r="AT56672" s="690"/>
      <c r="AU56672" s="690"/>
    </row>
    <row r="56673" spans="46:47">
      <c r="AT56673" s="690"/>
      <c r="AU56673" s="690"/>
    </row>
    <row r="56674" spans="46:47">
      <c r="AT56674" s="690"/>
      <c r="AU56674" s="690"/>
    </row>
    <row r="56675" spans="46:47">
      <c r="AT56675" s="690"/>
      <c r="AU56675" s="690"/>
    </row>
    <row r="56676" spans="46:47">
      <c r="AT56676" s="690"/>
      <c r="AU56676" s="690"/>
    </row>
    <row r="56677" spans="46:47">
      <c r="AT56677" s="690"/>
      <c r="AU56677" s="690"/>
    </row>
    <row r="56678" spans="46:47">
      <c r="AT56678" s="690"/>
      <c r="AU56678" s="690"/>
    </row>
    <row r="56679" spans="46:47">
      <c r="AT56679" s="690"/>
      <c r="AU56679" s="690"/>
    </row>
    <row r="56680" spans="46:47">
      <c r="AT56680" s="690"/>
      <c r="AU56680" s="690"/>
    </row>
    <row r="56681" spans="46:47">
      <c r="AT56681" s="690"/>
      <c r="AU56681" s="690"/>
    </row>
    <row r="56682" spans="46:47">
      <c r="AT56682" s="690"/>
      <c r="AU56682" s="690"/>
    </row>
    <row r="56683" spans="46:47">
      <c r="AT56683" s="690"/>
      <c r="AU56683" s="690"/>
    </row>
    <row r="56684" spans="46:47">
      <c r="AT56684" s="690"/>
      <c r="AU56684" s="690"/>
    </row>
    <row r="56685" spans="46:47">
      <c r="AT56685" s="690"/>
      <c r="AU56685" s="690"/>
    </row>
    <row r="56686" spans="46:47">
      <c r="AT56686" s="690"/>
      <c r="AU56686" s="690"/>
    </row>
    <row r="56687" spans="46:47">
      <c r="AT56687" s="690"/>
      <c r="AU56687" s="690"/>
    </row>
    <row r="56688" spans="46:47">
      <c r="AT56688" s="690"/>
      <c r="AU56688" s="690"/>
    </row>
    <row r="56689" spans="46:47">
      <c r="AT56689" s="690"/>
      <c r="AU56689" s="690"/>
    </row>
    <row r="56690" spans="46:47">
      <c r="AT56690" s="690"/>
      <c r="AU56690" s="690"/>
    </row>
    <row r="56691" spans="46:47">
      <c r="AT56691" s="690"/>
      <c r="AU56691" s="690"/>
    </row>
    <row r="56692" spans="46:47">
      <c r="AT56692" s="690"/>
      <c r="AU56692" s="690"/>
    </row>
    <row r="56693" spans="46:47">
      <c r="AT56693" s="690"/>
      <c r="AU56693" s="690"/>
    </row>
    <row r="56694" spans="46:47">
      <c r="AT56694" s="690"/>
      <c r="AU56694" s="690"/>
    </row>
    <row r="56695" spans="46:47">
      <c r="AT56695" s="690"/>
      <c r="AU56695" s="690"/>
    </row>
    <row r="56696" spans="46:47">
      <c r="AT56696" s="690"/>
      <c r="AU56696" s="690"/>
    </row>
    <row r="56697" spans="46:47">
      <c r="AT56697" s="690"/>
      <c r="AU56697" s="690"/>
    </row>
    <row r="56698" spans="46:47">
      <c r="AT56698" s="690"/>
      <c r="AU56698" s="690"/>
    </row>
    <row r="56699" spans="46:47">
      <c r="AT56699" s="690"/>
      <c r="AU56699" s="690"/>
    </row>
    <row r="56700" spans="46:47">
      <c r="AT56700" s="690"/>
      <c r="AU56700" s="690"/>
    </row>
    <row r="56701" spans="46:47">
      <c r="AT56701" s="690"/>
      <c r="AU56701" s="690"/>
    </row>
    <row r="56702" spans="46:47">
      <c r="AT56702" s="690"/>
      <c r="AU56702" s="690"/>
    </row>
    <row r="56703" spans="46:47">
      <c r="AT56703" s="690"/>
      <c r="AU56703" s="690"/>
    </row>
    <row r="56704" spans="46:47">
      <c r="AT56704" s="690"/>
      <c r="AU56704" s="690"/>
    </row>
    <row r="56705" spans="46:47">
      <c r="AT56705" s="690"/>
      <c r="AU56705" s="690"/>
    </row>
    <row r="56706" spans="46:47">
      <c r="AT56706" s="690"/>
      <c r="AU56706" s="690"/>
    </row>
    <row r="56707" spans="46:47">
      <c r="AT56707" s="690"/>
      <c r="AU56707" s="690"/>
    </row>
    <row r="56708" spans="46:47">
      <c r="AT56708" s="690"/>
      <c r="AU56708" s="690"/>
    </row>
    <row r="56709" spans="46:47">
      <c r="AT56709" s="690"/>
      <c r="AU56709" s="690"/>
    </row>
    <row r="56710" spans="46:47">
      <c r="AT56710" s="690"/>
      <c r="AU56710" s="690"/>
    </row>
    <row r="56711" spans="46:47">
      <c r="AT56711" s="690"/>
      <c r="AU56711" s="690"/>
    </row>
    <row r="56712" spans="46:47">
      <c r="AT56712" s="690"/>
      <c r="AU56712" s="690"/>
    </row>
    <row r="56713" spans="46:47">
      <c r="AT56713" s="690"/>
      <c r="AU56713" s="690"/>
    </row>
    <row r="56714" spans="46:47">
      <c r="AT56714" s="690"/>
      <c r="AU56714" s="690"/>
    </row>
    <row r="56715" spans="46:47">
      <c r="AT56715" s="690"/>
      <c r="AU56715" s="690"/>
    </row>
    <row r="56716" spans="46:47">
      <c r="AT56716" s="690"/>
      <c r="AU56716" s="690"/>
    </row>
    <row r="56717" spans="46:47">
      <c r="AT56717" s="690"/>
      <c r="AU56717" s="690"/>
    </row>
    <row r="56718" spans="46:47">
      <c r="AT56718" s="690"/>
      <c r="AU56718" s="690"/>
    </row>
    <row r="56719" spans="46:47">
      <c r="AT56719" s="690"/>
      <c r="AU56719" s="690"/>
    </row>
    <row r="56720" spans="46:47">
      <c r="AT56720" s="690"/>
      <c r="AU56720" s="690"/>
    </row>
    <row r="56721" spans="46:47">
      <c r="AT56721" s="690"/>
      <c r="AU56721" s="690"/>
    </row>
    <row r="56722" spans="46:47">
      <c r="AT56722" s="690"/>
      <c r="AU56722" s="690"/>
    </row>
    <row r="56723" spans="46:47">
      <c r="AT56723" s="690"/>
      <c r="AU56723" s="690"/>
    </row>
    <row r="56724" spans="46:47">
      <c r="AT56724" s="690"/>
      <c r="AU56724" s="690"/>
    </row>
    <row r="56725" spans="46:47">
      <c r="AT56725" s="690"/>
      <c r="AU56725" s="690"/>
    </row>
    <row r="56726" spans="46:47">
      <c r="AT56726" s="690"/>
      <c r="AU56726" s="690"/>
    </row>
    <row r="56727" spans="46:47">
      <c r="AT56727" s="690"/>
      <c r="AU56727" s="690"/>
    </row>
    <row r="56728" spans="46:47">
      <c r="AT56728" s="690"/>
      <c r="AU56728" s="690"/>
    </row>
    <row r="56729" spans="46:47">
      <c r="AT56729" s="690"/>
      <c r="AU56729" s="690"/>
    </row>
    <row r="56730" spans="46:47">
      <c r="AT56730" s="690"/>
      <c r="AU56730" s="690"/>
    </row>
    <row r="56731" spans="46:47">
      <c r="AT56731" s="690"/>
      <c r="AU56731" s="690"/>
    </row>
    <row r="56732" spans="46:47">
      <c r="AT56732" s="690"/>
      <c r="AU56732" s="690"/>
    </row>
    <row r="56733" spans="46:47">
      <c r="AT56733" s="690"/>
      <c r="AU56733" s="690"/>
    </row>
    <row r="56734" spans="46:47">
      <c r="AT56734" s="690"/>
      <c r="AU56734" s="690"/>
    </row>
    <row r="56735" spans="46:47">
      <c r="AT56735" s="690"/>
      <c r="AU56735" s="690"/>
    </row>
    <row r="56736" spans="46:47">
      <c r="AT56736" s="690"/>
      <c r="AU56736" s="690"/>
    </row>
    <row r="56737" spans="46:47">
      <c r="AT56737" s="690"/>
      <c r="AU56737" s="690"/>
    </row>
    <row r="56738" spans="46:47">
      <c r="AT56738" s="690"/>
      <c r="AU56738" s="690"/>
    </row>
    <row r="56739" spans="46:47">
      <c r="AT56739" s="690"/>
      <c r="AU56739" s="690"/>
    </row>
    <row r="56740" spans="46:47">
      <c r="AT56740" s="690"/>
      <c r="AU56740" s="690"/>
    </row>
    <row r="56741" spans="46:47">
      <c r="AT56741" s="690"/>
      <c r="AU56741" s="690"/>
    </row>
    <row r="56742" spans="46:47">
      <c r="AT56742" s="690"/>
      <c r="AU56742" s="690"/>
    </row>
    <row r="56743" spans="46:47">
      <c r="AT56743" s="690"/>
      <c r="AU56743" s="690"/>
    </row>
    <row r="56744" spans="46:47">
      <c r="AT56744" s="690"/>
      <c r="AU56744" s="690"/>
    </row>
    <row r="56745" spans="46:47">
      <c r="AT56745" s="690"/>
      <c r="AU56745" s="690"/>
    </row>
    <row r="56746" spans="46:47">
      <c r="AT56746" s="690"/>
      <c r="AU56746" s="690"/>
    </row>
    <row r="56747" spans="46:47">
      <c r="AT56747" s="690"/>
      <c r="AU56747" s="690"/>
    </row>
    <row r="56748" spans="46:47">
      <c r="AT56748" s="690"/>
      <c r="AU56748" s="690"/>
    </row>
    <row r="56749" spans="46:47">
      <c r="AT56749" s="690"/>
      <c r="AU56749" s="690"/>
    </row>
    <row r="56750" spans="46:47">
      <c r="AT56750" s="690"/>
      <c r="AU56750" s="690"/>
    </row>
    <row r="56751" spans="46:47">
      <c r="AT56751" s="690"/>
      <c r="AU56751" s="690"/>
    </row>
    <row r="56752" spans="46:47">
      <c r="AT56752" s="690"/>
      <c r="AU56752" s="690"/>
    </row>
    <row r="56753" spans="46:47">
      <c r="AT56753" s="690"/>
      <c r="AU56753" s="690"/>
    </row>
    <row r="56754" spans="46:47">
      <c r="AT56754" s="690"/>
      <c r="AU56754" s="690"/>
    </row>
    <row r="56755" spans="46:47">
      <c r="AT56755" s="690"/>
      <c r="AU56755" s="690"/>
    </row>
    <row r="56756" spans="46:47">
      <c r="AT56756" s="690"/>
      <c r="AU56756" s="690"/>
    </row>
    <row r="56757" spans="46:47">
      <c r="AT56757" s="690"/>
      <c r="AU56757" s="690"/>
    </row>
    <row r="56758" spans="46:47">
      <c r="AT56758" s="690"/>
      <c r="AU56758" s="690"/>
    </row>
    <row r="56759" spans="46:47">
      <c r="AT56759" s="690"/>
      <c r="AU56759" s="690"/>
    </row>
    <row r="56760" spans="46:47">
      <c r="AT56760" s="690"/>
      <c r="AU56760" s="690"/>
    </row>
    <row r="56761" spans="46:47">
      <c r="AT56761" s="690"/>
      <c r="AU56761" s="690"/>
    </row>
    <row r="56762" spans="46:47">
      <c r="AT56762" s="690"/>
      <c r="AU56762" s="690"/>
    </row>
    <row r="56763" spans="46:47">
      <c r="AT56763" s="690"/>
      <c r="AU56763" s="690"/>
    </row>
    <row r="56764" spans="46:47">
      <c r="AT56764" s="690"/>
      <c r="AU56764" s="690"/>
    </row>
    <row r="56765" spans="46:47">
      <c r="AT56765" s="690"/>
      <c r="AU56765" s="690"/>
    </row>
    <row r="56766" spans="46:47">
      <c r="AT56766" s="690"/>
      <c r="AU56766" s="690"/>
    </row>
    <row r="56767" spans="46:47">
      <c r="AT56767" s="690"/>
      <c r="AU56767" s="690"/>
    </row>
    <row r="56768" spans="46:47">
      <c r="AT56768" s="690"/>
      <c r="AU56768" s="690"/>
    </row>
    <row r="56769" spans="46:47">
      <c r="AT56769" s="690"/>
      <c r="AU56769" s="690"/>
    </row>
    <row r="56770" spans="46:47">
      <c r="AT56770" s="690"/>
      <c r="AU56770" s="690"/>
    </row>
    <row r="56771" spans="46:47">
      <c r="AT56771" s="690"/>
      <c r="AU56771" s="690"/>
    </row>
    <row r="56772" spans="46:47">
      <c r="AT56772" s="690"/>
      <c r="AU56772" s="690"/>
    </row>
    <row r="56773" spans="46:47">
      <c r="AT56773" s="690"/>
      <c r="AU56773" s="690"/>
    </row>
    <row r="56774" spans="46:47">
      <c r="AT56774" s="690"/>
      <c r="AU56774" s="690"/>
    </row>
    <row r="56775" spans="46:47">
      <c r="AT56775" s="690"/>
      <c r="AU56775" s="690"/>
    </row>
    <row r="56776" spans="46:47">
      <c r="AT56776" s="690"/>
      <c r="AU56776" s="690"/>
    </row>
    <row r="56777" spans="46:47">
      <c r="AT56777" s="690"/>
      <c r="AU56777" s="690"/>
    </row>
    <row r="56778" spans="46:47">
      <c r="AT56778" s="690"/>
      <c r="AU56778" s="690"/>
    </row>
    <row r="56779" spans="46:47">
      <c r="AT56779" s="690"/>
      <c r="AU56779" s="690"/>
    </row>
    <row r="56780" spans="46:47">
      <c r="AT56780" s="690"/>
      <c r="AU56780" s="690"/>
    </row>
    <row r="56781" spans="46:47">
      <c r="AT56781" s="690"/>
      <c r="AU56781" s="690"/>
    </row>
    <row r="56782" spans="46:47">
      <c r="AT56782" s="690"/>
      <c r="AU56782" s="690"/>
    </row>
    <row r="56783" spans="46:47">
      <c r="AT56783" s="690"/>
      <c r="AU56783" s="690"/>
    </row>
    <row r="56784" spans="46:47">
      <c r="AT56784" s="690"/>
      <c r="AU56784" s="690"/>
    </row>
    <row r="56785" spans="46:47">
      <c r="AT56785" s="690"/>
      <c r="AU56785" s="690"/>
    </row>
    <row r="56786" spans="46:47">
      <c r="AT56786" s="690"/>
      <c r="AU56786" s="690"/>
    </row>
    <row r="56787" spans="46:47">
      <c r="AT56787" s="690"/>
      <c r="AU56787" s="690"/>
    </row>
    <row r="56788" spans="46:47">
      <c r="AT56788" s="690"/>
      <c r="AU56788" s="690"/>
    </row>
    <row r="56789" spans="46:47">
      <c r="AT56789" s="690"/>
      <c r="AU56789" s="690"/>
    </row>
    <row r="56790" spans="46:47">
      <c r="AT56790" s="690"/>
      <c r="AU56790" s="690"/>
    </row>
    <row r="56791" spans="46:47">
      <c r="AT56791" s="690"/>
      <c r="AU56791" s="690"/>
    </row>
    <row r="56792" spans="46:47">
      <c r="AT56792" s="690"/>
      <c r="AU56792" s="690"/>
    </row>
    <row r="56793" spans="46:47">
      <c r="AT56793" s="690"/>
      <c r="AU56793" s="690"/>
    </row>
    <row r="56794" spans="46:47">
      <c r="AT56794" s="690"/>
      <c r="AU56794" s="690"/>
    </row>
    <row r="56795" spans="46:47">
      <c r="AT56795" s="690"/>
      <c r="AU56795" s="690"/>
    </row>
    <row r="56796" spans="46:47">
      <c r="AT56796" s="690"/>
      <c r="AU56796" s="690"/>
    </row>
    <row r="56797" spans="46:47">
      <c r="AT56797" s="690"/>
      <c r="AU56797" s="690"/>
    </row>
    <row r="56798" spans="46:47">
      <c r="AT56798" s="690"/>
      <c r="AU56798" s="690"/>
    </row>
    <row r="56799" spans="46:47">
      <c r="AT56799" s="690"/>
      <c r="AU56799" s="690"/>
    </row>
    <row r="56800" spans="46:47">
      <c r="AT56800" s="690"/>
      <c r="AU56800" s="690"/>
    </row>
    <row r="56801" spans="46:47">
      <c r="AT56801" s="690"/>
      <c r="AU56801" s="690"/>
    </row>
    <row r="56802" spans="46:47">
      <c r="AT56802" s="690"/>
      <c r="AU56802" s="690"/>
    </row>
    <row r="56803" spans="46:47">
      <c r="AT56803" s="690"/>
      <c r="AU56803" s="690"/>
    </row>
    <row r="56804" spans="46:47">
      <c r="AT56804" s="690"/>
      <c r="AU56804" s="690"/>
    </row>
    <row r="56805" spans="46:47">
      <c r="AT56805" s="690"/>
      <c r="AU56805" s="690"/>
    </row>
    <row r="56806" spans="46:47">
      <c r="AT56806" s="690"/>
      <c r="AU56806" s="690"/>
    </row>
    <row r="56807" spans="46:47">
      <c r="AT56807" s="690"/>
      <c r="AU56807" s="690"/>
    </row>
    <row r="56808" spans="46:47">
      <c r="AT56808" s="690"/>
      <c r="AU56808" s="690"/>
    </row>
    <row r="56809" spans="46:47">
      <c r="AT56809" s="690"/>
      <c r="AU56809" s="690"/>
    </row>
    <row r="56810" spans="46:47">
      <c r="AT56810" s="690"/>
      <c r="AU56810" s="690"/>
    </row>
    <row r="56811" spans="46:47">
      <c r="AT56811" s="690"/>
      <c r="AU56811" s="690"/>
    </row>
    <row r="56812" spans="46:47">
      <c r="AT56812" s="690"/>
      <c r="AU56812" s="690"/>
    </row>
    <row r="56813" spans="46:47">
      <c r="AT56813" s="690"/>
      <c r="AU56813" s="690"/>
    </row>
    <row r="56814" spans="46:47">
      <c r="AT56814" s="690"/>
      <c r="AU56814" s="690"/>
    </row>
    <row r="56815" spans="46:47">
      <c r="AT56815" s="690"/>
      <c r="AU56815" s="690"/>
    </row>
    <row r="56816" spans="46:47">
      <c r="AT56816" s="690"/>
      <c r="AU56816" s="690"/>
    </row>
    <row r="56817" spans="46:47">
      <c r="AT56817" s="690"/>
      <c r="AU56817" s="690"/>
    </row>
    <row r="56818" spans="46:47">
      <c r="AT56818" s="690"/>
      <c r="AU56818" s="690"/>
    </row>
    <row r="56819" spans="46:47">
      <c r="AT56819" s="690"/>
      <c r="AU56819" s="690"/>
    </row>
    <row r="56820" spans="46:47">
      <c r="AT56820" s="690"/>
      <c r="AU56820" s="690"/>
    </row>
    <row r="56821" spans="46:47">
      <c r="AT56821" s="690"/>
      <c r="AU56821" s="690"/>
    </row>
    <row r="56822" spans="46:47">
      <c r="AT56822" s="690"/>
      <c r="AU56822" s="690"/>
    </row>
    <row r="56823" spans="46:47">
      <c r="AT56823" s="690"/>
      <c r="AU56823" s="690"/>
    </row>
    <row r="56824" spans="46:47">
      <c r="AT56824" s="690"/>
      <c r="AU56824" s="690"/>
    </row>
    <row r="56825" spans="46:47">
      <c r="AT56825" s="690"/>
      <c r="AU56825" s="690"/>
    </row>
    <row r="56826" spans="46:47">
      <c r="AT56826" s="690"/>
      <c r="AU56826" s="690"/>
    </row>
    <row r="56827" spans="46:47">
      <c r="AT56827" s="690"/>
      <c r="AU56827" s="690"/>
    </row>
    <row r="56828" spans="46:47">
      <c r="AT56828" s="690"/>
      <c r="AU56828" s="690"/>
    </row>
    <row r="56829" spans="46:47">
      <c r="AT56829" s="690"/>
      <c r="AU56829" s="690"/>
    </row>
    <row r="56830" spans="46:47">
      <c r="AT56830" s="690"/>
      <c r="AU56830" s="690"/>
    </row>
    <row r="56831" spans="46:47">
      <c r="AT56831" s="690"/>
      <c r="AU56831" s="690"/>
    </row>
    <row r="56832" spans="46:47">
      <c r="AT56832" s="690"/>
      <c r="AU56832" s="690"/>
    </row>
    <row r="56833" spans="46:47">
      <c r="AT56833" s="690"/>
      <c r="AU56833" s="690"/>
    </row>
    <row r="56834" spans="46:47">
      <c r="AT56834" s="690"/>
      <c r="AU56834" s="690"/>
    </row>
    <row r="56835" spans="46:47">
      <c r="AT56835" s="690"/>
      <c r="AU56835" s="690"/>
    </row>
    <row r="56836" spans="46:47">
      <c r="AT56836" s="690"/>
      <c r="AU56836" s="690"/>
    </row>
    <row r="56837" spans="46:47">
      <c r="AT56837" s="690"/>
      <c r="AU56837" s="690"/>
    </row>
    <row r="56838" spans="46:47">
      <c r="AT56838" s="690"/>
      <c r="AU56838" s="690"/>
    </row>
    <row r="56839" spans="46:47">
      <c r="AT56839" s="690"/>
      <c r="AU56839" s="690"/>
    </row>
    <row r="56840" spans="46:47">
      <c r="AT56840" s="690"/>
      <c r="AU56840" s="690"/>
    </row>
    <row r="56841" spans="46:47">
      <c r="AT56841" s="690"/>
      <c r="AU56841" s="690"/>
    </row>
    <row r="56842" spans="46:47">
      <c r="AT56842" s="690"/>
      <c r="AU56842" s="690"/>
    </row>
    <row r="56843" spans="46:47">
      <c r="AT56843" s="690"/>
      <c r="AU56843" s="690"/>
    </row>
    <row r="56844" spans="46:47">
      <c r="AT56844" s="690"/>
      <c r="AU56844" s="690"/>
    </row>
    <row r="56845" spans="46:47">
      <c r="AT56845" s="690"/>
      <c r="AU56845" s="690"/>
    </row>
    <row r="56846" spans="46:47">
      <c r="AT56846" s="690"/>
      <c r="AU56846" s="690"/>
    </row>
    <row r="56847" spans="46:47">
      <c r="AT56847" s="690"/>
      <c r="AU56847" s="690"/>
    </row>
    <row r="56848" spans="46:47">
      <c r="AT56848" s="690"/>
      <c r="AU56848" s="690"/>
    </row>
    <row r="56849" spans="46:47">
      <c r="AT56849" s="690"/>
      <c r="AU56849" s="690"/>
    </row>
    <row r="56850" spans="46:47">
      <c r="AT56850" s="690"/>
      <c r="AU56850" s="690"/>
    </row>
    <row r="56851" spans="46:47">
      <c r="AT56851" s="690"/>
      <c r="AU56851" s="690"/>
    </row>
    <row r="56852" spans="46:47">
      <c r="AT56852" s="690"/>
      <c r="AU56852" s="690"/>
    </row>
    <row r="56853" spans="46:47">
      <c r="AT56853" s="690"/>
      <c r="AU56853" s="690"/>
    </row>
    <row r="56854" spans="46:47">
      <c r="AT56854" s="690"/>
      <c r="AU56854" s="690"/>
    </row>
    <row r="56855" spans="46:47">
      <c r="AT56855" s="690"/>
      <c r="AU56855" s="690"/>
    </row>
    <row r="56856" spans="46:47">
      <c r="AT56856" s="690"/>
      <c r="AU56856" s="690"/>
    </row>
    <row r="56857" spans="46:47">
      <c r="AT56857" s="690"/>
      <c r="AU56857" s="690"/>
    </row>
    <row r="56858" spans="46:47">
      <c r="AT56858" s="690"/>
      <c r="AU56858" s="690"/>
    </row>
    <row r="56859" spans="46:47">
      <c r="AT56859" s="690"/>
      <c r="AU56859" s="690"/>
    </row>
    <row r="56860" spans="46:47">
      <c r="AT56860" s="690"/>
      <c r="AU56860" s="690"/>
    </row>
    <row r="56861" spans="46:47">
      <c r="AT56861" s="690"/>
      <c r="AU56861" s="690"/>
    </row>
    <row r="56862" spans="46:47">
      <c r="AT56862" s="690"/>
      <c r="AU56862" s="690"/>
    </row>
    <row r="56863" spans="46:47">
      <c r="AT56863" s="690"/>
      <c r="AU56863" s="690"/>
    </row>
    <row r="56864" spans="46:47">
      <c r="AT56864" s="690"/>
      <c r="AU56864" s="690"/>
    </row>
    <row r="56865" spans="46:47">
      <c r="AT56865" s="690"/>
      <c r="AU56865" s="690"/>
    </row>
    <row r="56866" spans="46:47">
      <c r="AT56866" s="690"/>
      <c r="AU56866" s="690"/>
    </row>
    <row r="56867" spans="46:47">
      <c r="AT56867" s="690"/>
      <c r="AU56867" s="690"/>
    </row>
    <row r="56868" spans="46:47">
      <c r="AT56868" s="690"/>
      <c r="AU56868" s="690"/>
    </row>
    <row r="56869" spans="46:47">
      <c r="AT56869" s="690"/>
      <c r="AU56869" s="690"/>
    </row>
    <row r="56870" spans="46:47">
      <c r="AT56870" s="690"/>
      <c r="AU56870" s="690"/>
    </row>
    <row r="56871" spans="46:47">
      <c r="AT56871" s="690"/>
      <c r="AU56871" s="690"/>
    </row>
    <row r="56872" spans="46:47">
      <c r="AT56872" s="690"/>
      <c r="AU56872" s="690"/>
    </row>
    <row r="56873" spans="46:47">
      <c r="AT56873" s="690"/>
      <c r="AU56873" s="690"/>
    </row>
    <row r="56874" spans="46:47">
      <c r="AT56874" s="690"/>
      <c r="AU56874" s="690"/>
    </row>
    <row r="56875" spans="46:47">
      <c r="AT56875" s="690"/>
      <c r="AU56875" s="690"/>
    </row>
    <row r="56876" spans="46:47">
      <c r="AT56876" s="690"/>
      <c r="AU56876" s="690"/>
    </row>
    <row r="56877" spans="46:47">
      <c r="AT56877" s="690"/>
      <c r="AU56877" s="690"/>
    </row>
    <row r="56878" spans="46:47">
      <c r="AT56878" s="690"/>
      <c r="AU56878" s="690"/>
    </row>
    <row r="56879" spans="46:47">
      <c r="AT56879" s="690"/>
      <c r="AU56879" s="690"/>
    </row>
    <row r="56880" spans="46:47">
      <c r="AT56880" s="690"/>
      <c r="AU56880" s="690"/>
    </row>
    <row r="56881" spans="46:47">
      <c r="AT56881" s="690"/>
      <c r="AU56881" s="690"/>
    </row>
    <row r="56882" spans="46:47">
      <c r="AT56882" s="690"/>
      <c r="AU56882" s="690"/>
    </row>
    <row r="56883" spans="46:47">
      <c r="AT56883" s="690"/>
      <c r="AU56883" s="690"/>
    </row>
    <row r="56884" spans="46:47">
      <c r="AT56884" s="690"/>
      <c r="AU56884" s="690"/>
    </row>
    <row r="56885" spans="46:47">
      <c r="AT56885" s="690"/>
      <c r="AU56885" s="690"/>
    </row>
    <row r="56886" spans="46:47">
      <c r="AT56886" s="690"/>
      <c r="AU56886" s="690"/>
    </row>
    <row r="56887" spans="46:47">
      <c r="AT56887" s="690"/>
      <c r="AU56887" s="690"/>
    </row>
    <row r="56888" spans="46:47">
      <c r="AT56888" s="690"/>
      <c r="AU56888" s="690"/>
    </row>
    <row r="56889" spans="46:47">
      <c r="AT56889" s="690"/>
      <c r="AU56889" s="690"/>
    </row>
    <row r="56890" spans="46:47">
      <c r="AT56890" s="690"/>
      <c r="AU56890" s="690"/>
    </row>
    <row r="56891" spans="46:47">
      <c r="AT56891" s="690"/>
      <c r="AU56891" s="690"/>
    </row>
    <row r="56892" spans="46:47">
      <c r="AT56892" s="690"/>
      <c r="AU56892" s="690"/>
    </row>
    <row r="56893" spans="46:47">
      <c r="AT56893" s="690"/>
      <c r="AU56893" s="690"/>
    </row>
    <row r="56894" spans="46:47">
      <c r="AT56894" s="690"/>
      <c r="AU56894" s="690"/>
    </row>
    <row r="56895" spans="46:47">
      <c r="AT56895" s="690"/>
      <c r="AU56895" s="690"/>
    </row>
    <row r="56896" spans="46:47">
      <c r="AT56896" s="690"/>
      <c r="AU56896" s="690"/>
    </row>
    <row r="56897" spans="46:47">
      <c r="AT56897" s="690"/>
      <c r="AU56897" s="690"/>
    </row>
    <row r="56898" spans="46:47">
      <c r="AT56898" s="690"/>
      <c r="AU56898" s="690"/>
    </row>
    <row r="56899" spans="46:47">
      <c r="AT56899" s="690"/>
      <c r="AU56899" s="690"/>
    </row>
    <row r="56900" spans="46:47">
      <c r="AT56900" s="690"/>
      <c r="AU56900" s="690"/>
    </row>
    <row r="56901" spans="46:47">
      <c r="AT56901" s="690"/>
      <c r="AU56901" s="690"/>
    </row>
    <row r="56902" spans="46:47">
      <c r="AT56902" s="690"/>
      <c r="AU56902" s="690"/>
    </row>
    <row r="56903" spans="46:47">
      <c r="AT56903" s="690"/>
      <c r="AU56903" s="690"/>
    </row>
    <row r="56904" spans="46:47">
      <c r="AT56904" s="690"/>
      <c r="AU56904" s="690"/>
    </row>
    <row r="56905" spans="46:47">
      <c r="AT56905" s="690"/>
      <c r="AU56905" s="690"/>
    </row>
    <row r="56906" spans="46:47">
      <c r="AT56906" s="690"/>
      <c r="AU56906" s="690"/>
    </row>
    <row r="56907" spans="46:47">
      <c r="AT56907" s="690"/>
      <c r="AU56907" s="690"/>
    </row>
    <row r="56908" spans="46:47">
      <c r="AT56908" s="690"/>
      <c r="AU56908" s="690"/>
    </row>
    <row r="56909" spans="46:47">
      <c r="AT56909" s="690"/>
      <c r="AU56909" s="690"/>
    </row>
    <row r="56910" spans="46:47">
      <c r="AT56910" s="690"/>
      <c r="AU56910" s="690"/>
    </row>
    <row r="56911" spans="46:47">
      <c r="AT56911" s="690"/>
      <c r="AU56911" s="690"/>
    </row>
    <row r="56912" spans="46:47">
      <c r="AT56912" s="690"/>
      <c r="AU56912" s="690"/>
    </row>
    <row r="56913" spans="46:47">
      <c r="AT56913" s="690"/>
      <c r="AU56913" s="690"/>
    </row>
    <row r="56914" spans="46:47">
      <c r="AT56914" s="690"/>
      <c r="AU56914" s="690"/>
    </row>
    <row r="56915" spans="46:47">
      <c r="AT56915" s="690"/>
      <c r="AU56915" s="690"/>
    </row>
    <row r="56916" spans="46:47">
      <c r="AT56916" s="690"/>
      <c r="AU56916" s="690"/>
    </row>
    <row r="56917" spans="46:47">
      <c r="AT56917" s="690"/>
      <c r="AU56917" s="690"/>
    </row>
    <row r="56918" spans="46:47">
      <c r="AT56918" s="690"/>
      <c r="AU56918" s="690"/>
    </row>
    <row r="56919" spans="46:47">
      <c r="AT56919" s="690"/>
      <c r="AU56919" s="690"/>
    </row>
    <row r="56920" spans="46:47">
      <c r="AT56920" s="690"/>
      <c r="AU56920" s="690"/>
    </row>
    <row r="56921" spans="46:47">
      <c r="AT56921" s="690"/>
      <c r="AU56921" s="690"/>
    </row>
    <row r="56922" spans="46:47">
      <c r="AT56922" s="690"/>
      <c r="AU56922" s="690"/>
    </row>
    <row r="56923" spans="46:47">
      <c r="AT56923" s="690"/>
      <c r="AU56923" s="690"/>
    </row>
    <row r="56924" spans="46:47">
      <c r="AT56924" s="690"/>
      <c r="AU56924" s="690"/>
    </row>
    <row r="56925" spans="46:47">
      <c r="AT56925" s="690"/>
      <c r="AU56925" s="690"/>
    </row>
    <row r="56926" spans="46:47">
      <c r="AT56926" s="690"/>
      <c r="AU56926" s="690"/>
    </row>
    <row r="56927" spans="46:47">
      <c r="AT56927" s="690"/>
      <c r="AU56927" s="690"/>
    </row>
    <row r="56928" spans="46:47">
      <c r="AT56928" s="690"/>
      <c r="AU56928" s="690"/>
    </row>
    <row r="56929" spans="46:47">
      <c r="AT56929" s="690"/>
      <c r="AU56929" s="690"/>
    </row>
    <row r="56930" spans="46:47">
      <c r="AT56930" s="690"/>
      <c r="AU56930" s="690"/>
    </row>
    <row r="56931" spans="46:47">
      <c r="AT56931" s="690"/>
      <c r="AU56931" s="690"/>
    </row>
    <row r="56932" spans="46:47">
      <c r="AT56932" s="690"/>
      <c r="AU56932" s="690"/>
    </row>
    <row r="56933" spans="46:47">
      <c r="AT56933" s="690"/>
      <c r="AU56933" s="690"/>
    </row>
    <row r="56934" spans="46:47">
      <c r="AT56934" s="690"/>
      <c r="AU56934" s="690"/>
    </row>
    <row r="56935" spans="46:47">
      <c r="AT56935" s="690"/>
      <c r="AU56935" s="690"/>
    </row>
    <row r="56936" spans="46:47">
      <c r="AT56936" s="690"/>
      <c r="AU56936" s="690"/>
    </row>
    <row r="56937" spans="46:47">
      <c r="AT56937" s="690"/>
      <c r="AU56937" s="690"/>
    </row>
    <row r="56938" spans="46:47">
      <c r="AT56938" s="690"/>
      <c r="AU56938" s="690"/>
    </row>
    <row r="56939" spans="46:47">
      <c r="AT56939" s="690"/>
      <c r="AU56939" s="690"/>
    </row>
    <row r="56940" spans="46:47">
      <c r="AT56940" s="690"/>
      <c r="AU56940" s="690"/>
    </row>
    <row r="56941" spans="46:47">
      <c r="AT56941" s="690"/>
      <c r="AU56941" s="690"/>
    </row>
    <row r="56942" spans="46:47">
      <c r="AT56942" s="690"/>
      <c r="AU56942" s="690"/>
    </row>
    <row r="56943" spans="46:47">
      <c r="AT56943" s="690"/>
      <c r="AU56943" s="690"/>
    </row>
    <row r="56944" spans="46:47">
      <c r="AT56944" s="690"/>
      <c r="AU56944" s="690"/>
    </row>
    <row r="56945" spans="46:47">
      <c r="AT56945" s="690"/>
      <c r="AU56945" s="690"/>
    </row>
    <row r="56946" spans="46:47">
      <c r="AT56946" s="690"/>
      <c r="AU56946" s="690"/>
    </row>
    <row r="56947" spans="46:47">
      <c r="AT56947" s="690"/>
      <c r="AU56947" s="690"/>
    </row>
    <row r="56948" spans="46:47">
      <c r="AT56948" s="690"/>
      <c r="AU56948" s="690"/>
    </row>
    <row r="56949" spans="46:47">
      <c r="AT56949" s="690"/>
      <c r="AU56949" s="690"/>
    </row>
    <row r="56950" spans="46:47">
      <c r="AT56950" s="690"/>
      <c r="AU56950" s="690"/>
    </row>
    <row r="56951" spans="46:47">
      <c r="AT56951" s="690"/>
      <c r="AU56951" s="690"/>
    </row>
    <row r="56952" spans="46:47">
      <c r="AT56952" s="690"/>
      <c r="AU56952" s="690"/>
    </row>
    <row r="56953" spans="46:47">
      <c r="AT56953" s="690"/>
      <c r="AU56953" s="690"/>
    </row>
    <row r="56954" spans="46:47">
      <c r="AT56954" s="690"/>
      <c r="AU56954" s="690"/>
    </row>
    <row r="56955" spans="46:47">
      <c r="AT56955" s="690"/>
      <c r="AU56955" s="690"/>
    </row>
    <row r="56956" spans="46:47">
      <c r="AT56956" s="690"/>
      <c r="AU56956" s="690"/>
    </row>
    <row r="56957" spans="46:47">
      <c r="AT56957" s="690"/>
      <c r="AU56957" s="690"/>
    </row>
    <row r="56958" spans="46:47">
      <c r="AT56958" s="690"/>
      <c r="AU56958" s="690"/>
    </row>
    <row r="56959" spans="46:47">
      <c r="AT56959" s="690"/>
      <c r="AU56959" s="690"/>
    </row>
    <row r="56960" spans="46:47">
      <c r="AT56960" s="690"/>
      <c r="AU56960" s="690"/>
    </row>
    <row r="56961" spans="46:47">
      <c r="AT56961" s="690"/>
      <c r="AU56961" s="690"/>
    </row>
    <row r="56962" spans="46:47">
      <c r="AT56962" s="690"/>
      <c r="AU56962" s="690"/>
    </row>
    <row r="56963" spans="46:47">
      <c r="AT56963" s="690"/>
      <c r="AU56963" s="690"/>
    </row>
    <row r="56964" spans="46:47">
      <c r="AT56964" s="690"/>
      <c r="AU56964" s="690"/>
    </row>
    <row r="56965" spans="46:47">
      <c r="AT56965" s="690"/>
      <c r="AU56965" s="690"/>
    </row>
    <row r="56966" spans="46:47">
      <c r="AT56966" s="690"/>
      <c r="AU56966" s="690"/>
    </row>
    <row r="56967" spans="46:47">
      <c r="AT56967" s="690"/>
      <c r="AU56967" s="690"/>
    </row>
    <row r="56968" spans="46:47">
      <c r="AT56968" s="690"/>
      <c r="AU56968" s="690"/>
    </row>
    <row r="56969" spans="46:47">
      <c r="AT56969" s="690"/>
      <c r="AU56969" s="690"/>
    </row>
    <row r="56970" spans="46:47">
      <c r="AT56970" s="690"/>
      <c r="AU56970" s="690"/>
    </row>
    <row r="56971" spans="46:47">
      <c r="AT56971" s="690"/>
      <c r="AU56971" s="690"/>
    </row>
    <row r="56972" spans="46:47">
      <c r="AT56972" s="690"/>
      <c r="AU56972" s="690"/>
    </row>
    <row r="56973" spans="46:47">
      <c r="AT56973" s="690"/>
      <c r="AU56973" s="690"/>
    </row>
    <row r="56974" spans="46:47">
      <c r="AT56974" s="690"/>
      <c r="AU56974" s="690"/>
    </row>
    <row r="56975" spans="46:47">
      <c r="AT56975" s="690"/>
      <c r="AU56975" s="690"/>
    </row>
    <row r="56976" spans="46:47">
      <c r="AT56976" s="690"/>
      <c r="AU56976" s="690"/>
    </row>
    <row r="56977" spans="46:47">
      <c r="AT56977" s="690"/>
      <c r="AU56977" s="690"/>
    </row>
    <row r="56978" spans="46:47">
      <c r="AT56978" s="690"/>
      <c r="AU56978" s="690"/>
    </row>
    <row r="56979" spans="46:47">
      <c r="AT56979" s="690"/>
      <c r="AU56979" s="690"/>
    </row>
    <row r="56980" spans="46:47">
      <c r="AT56980" s="690"/>
      <c r="AU56980" s="690"/>
    </row>
    <row r="56981" spans="46:47">
      <c r="AT56981" s="690"/>
      <c r="AU56981" s="690"/>
    </row>
    <row r="56982" spans="46:47">
      <c r="AT56982" s="690"/>
      <c r="AU56982" s="690"/>
    </row>
    <row r="56983" spans="46:47">
      <c r="AT56983" s="690"/>
      <c r="AU56983" s="690"/>
    </row>
    <row r="56984" spans="46:47">
      <c r="AT56984" s="690"/>
      <c r="AU56984" s="690"/>
    </row>
    <row r="56985" spans="46:47">
      <c r="AT56985" s="690"/>
      <c r="AU56985" s="690"/>
    </row>
    <row r="56986" spans="46:47">
      <c r="AT56986" s="690"/>
      <c r="AU56986" s="690"/>
    </row>
    <row r="56987" spans="46:47">
      <c r="AT56987" s="690"/>
      <c r="AU56987" s="690"/>
    </row>
    <row r="56988" spans="46:47">
      <c r="AT56988" s="690"/>
      <c r="AU56988" s="690"/>
    </row>
    <row r="56989" spans="46:47">
      <c r="AT56989" s="690"/>
      <c r="AU56989" s="690"/>
    </row>
    <row r="56990" spans="46:47">
      <c r="AT56990" s="690"/>
      <c r="AU56990" s="690"/>
    </row>
    <row r="56991" spans="46:47">
      <c r="AT56991" s="690"/>
      <c r="AU56991" s="690"/>
    </row>
    <row r="56992" spans="46:47">
      <c r="AT56992" s="690"/>
      <c r="AU56992" s="690"/>
    </row>
    <row r="56993" spans="46:47">
      <c r="AT56993" s="690"/>
      <c r="AU56993" s="690"/>
    </row>
    <row r="56994" spans="46:47">
      <c r="AT56994" s="690"/>
      <c r="AU56994" s="690"/>
    </row>
    <row r="56995" spans="46:47">
      <c r="AT56995" s="690"/>
      <c r="AU56995" s="690"/>
    </row>
    <row r="56996" spans="46:47">
      <c r="AT56996" s="690"/>
      <c r="AU56996" s="690"/>
    </row>
    <row r="56997" spans="46:47">
      <c r="AT56997" s="690"/>
      <c r="AU56997" s="690"/>
    </row>
    <row r="56998" spans="46:47">
      <c r="AT56998" s="690"/>
      <c r="AU56998" s="690"/>
    </row>
    <row r="56999" spans="46:47">
      <c r="AT56999" s="690"/>
      <c r="AU56999" s="690"/>
    </row>
    <row r="57000" spans="46:47">
      <c r="AT57000" s="690"/>
      <c r="AU57000" s="690"/>
    </row>
    <row r="57001" spans="46:47">
      <c r="AT57001" s="690"/>
      <c r="AU57001" s="690"/>
    </row>
    <row r="57002" spans="46:47">
      <c r="AT57002" s="690"/>
      <c r="AU57002" s="690"/>
    </row>
    <row r="57003" spans="46:47">
      <c r="AT57003" s="690"/>
      <c r="AU57003" s="690"/>
    </row>
    <row r="57004" spans="46:47">
      <c r="AT57004" s="690"/>
      <c r="AU57004" s="690"/>
    </row>
    <row r="57005" spans="46:47">
      <c r="AT57005" s="690"/>
      <c r="AU57005" s="690"/>
    </row>
    <row r="57006" spans="46:47">
      <c r="AT57006" s="690"/>
      <c r="AU57006" s="690"/>
    </row>
    <row r="57007" spans="46:47">
      <c r="AT57007" s="690"/>
      <c r="AU57007" s="690"/>
    </row>
    <row r="57008" spans="46:47">
      <c r="AT57008" s="690"/>
      <c r="AU57008" s="690"/>
    </row>
    <row r="57009" spans="46:47">
      <c r="AT57009" s="690"/>
      <c r="AU57009" s="690"/>
    </row>
    <row r="57010" spans="46:47">
      <c r="AT57010" s="690"/>
      <c r="AU57010" s="690"/>
    </row>
    <row r="57011" spans="46:47">
      <c r="AT57011" s="690"/>
      <c r="AU57011" s="690"/>
    </row>
    <row r="57012" spans="46:47">
      <c r="AT57012" s="690"/>
      <c r="AU57012" s="690"/>
    </row>
    <row r="57013" spans="46:47">
      <c r="AT57013" s="690"/>
      <c r="AU57013" s="690"/>
    </row>
    <row r="57014" spans="46:47">
      <c r="AT57014" s="690"/>
      <c r="AU57014" s="690"/>
    </row>
    <row r="57015" spans="46:47">
      <c r="AT57015" s="690"/>
      <c r="AU57015" s="690"/>
    </row>
    <row r="57016" spans="46:47">
      <c r="AT57016" s="690"/>
      <c r="AU57016" s="690"/>
    </row>
    <row r="57017" spans="46:47">
      <c r="AT57017" s="690"/>
      <c r="AU57017" s="690"/>
    </row>
    <row r="57018" spans="46:47">
      <c r="AT57018" s="690"/>
      <c r="AU57018" s="690"/>
    </row>
    <row r="57019" spans="46:47">
      <c r="AT57019" s="690"/>
      <c r="AU57019" s="690"/>
    </row>
    <row r="57020" spans="46:47">
      <c r="AT57020" s="690"/>
      <c r="AU57020" s="690"/>
    </row>
    <row r="57021" spans="46:47">
      <c r="AT57021" s="690"/>
      <c r="AU57021" s="690"/>
    </row>
    <row r="57022" spans="46:47">
      <c r="AT57022" s="690"/>
      <c r="AU57022" s="690"/>
    </row>
    <row r="57023" spans="46:47">
      <c r="AT57023" s="690"/>
      <c r="AU57023" s="690"/>
    </row>
    <row r="57024" spans="46:47">
      <c r="AT57024" s="690"/>
      <c r="AU57024" s="690"/>
    </row>
    <row r="57025" spans="46:47">
      <c r="AT57025" s="690"/>
      <c r="AU57025" s="690"/>
    </row>
    <row r="57026" spans="46:47">
      <c r="AT57026" s="690"/>
      <c r="AU57026" s="690"/>
    </row>
    <row r="57027" spans="46:47">
      <c r="AT57027" s="690"/>
      <c r="AU57027" s="690"/>
    </row>
    <row r="57028" spans="46:47">
      <c r="AT57028" s="690"/>
      <c r="AU57028" s="690"/>
    </row>
    <row r="57029" spans="46:47">
      <c r="AT57029" s="690"/>
      <c r="AU57029" s="690"/>
    </row>
    <row r="57030" spans="46:47">
      <c r="AT57030" s="690"/>
      <c r="AU57030" s="690"/>
    </row>
    <row r="57031" spans="46:47">
      <c r="AT57031" s="690"/>
      <c r="AU57031" s="690"/>
    </row>
    <row r="57032" spans="46:47">
      <c r="AT57032" s="690"/>
      <c r="AU57032" s="690"/>
    </row>
    <row r="57033" spans="46:47">
      <c r="AT57033" s="690"/>
      <c r="AU57033" s="690"/>
    </row>
    <row r="57034" spans="46:47">
      <c r="AT57034" s="690"/>
      <c r="AU57034" s="690"/>
    </row>
    <row r="57035" spans="46:47">
      <c r="AT57035" s="690"/>
      <c r="AU57035" s="690"/>
    </row>
    <row r="57036" spans="46:47">
      <c r="AT57036" s="690"/>
      <c r="AU57036" s="690"/>
    </row>
    <row r="57037" spans="46:47">
      <c r="AT57037" s="690"/>
      <c r="AU57037" s="690"/>
    </row>
    <row r="57038" spans="46:47">
      <c r="AT57038" s="690"/>
      <c r="AU57038" s="690"/>
    </row>
    <row r="57039" spans="46:47">
      <c r="AT57039" s="690"/>
      <c r="AU57039" s="690"/>
    </row>
    <row r="57040" spans="46:47">
      <c r="AT57040" s="690"/>
      <c r="AU57040" s="690"/>
    </row>
    <row r="57041" spans="46:47">
      <c r="AT57041" s="690"/>
      <c r="AU57041" s="690"/>
    </row>
    <row r="57042" spans="46:47">
      <c r="AT57042" s="690"/>
      <c r="AU57042" s="690"/>
    </row>
    <row r="57043" spans="46:47">
      <c r="AT57043" s="690"/>
      <c r="AU57043" s="690"/>
    </row>
    <row r="57044" spans="46:47">
      <c r="AT57044" s="690"/>
      <c r="AU57044" s="690"/>
    </row>
    <row r="57045" spans="46:47">
      <c r="AT57045" s="690"/>
      <c r="AU57045" s="690"/>
    </row>
    <row r="57046" spans="46:47">
      <c r="AT57046" s="690"/>
      <c r="AU57046" s="690"/>
    </row>
    <row r="57047" spans="46:47">
      <c r="AT57047" s="690"/>
      <c r="AU57047" s="690"/>
    </row>
    <row r="57048" spans="46:47">
      <c r="AT57048" s="690"/>
      <c r="AU57048" s="690"/>
    </row>
    <row r="57049" spans="46:47">
      <c r="AT57049" s="690"/>
      <c r="AU57049" s="690"/>
    </row>
    <row r="57050" spans="46:47">
      <c r="AT57050" s="690"/>
      <c r="AU57050" s="690"/>
    </row>
    <row r="57051" spans="46:47">
      <c r="AT57051" s="690"/>
      <c r="AU57051" s="690"/>
    </row>
    <row r="57052" spans="46:47">
      <c r="AT57052" s="690"/>
      <c r="AU57052" s="690"/>
    </row>
    <row r="57053" spans="46:47">
      <c r="AT57053" s="690"/>
      <c r="AU57053" s="690"/>
    </row>
    <row r="57054" spans="46:47">
      <c r="AT57054" s="690"/>
      <c r="AU57054" s="690"/>
    </row>
    <row r="57055" spans="46:47">
      <c r="AT57055" s="690"/>
      <c r="AU57055" s="690"/>
    </row>
    <row r="57056" spans="46:47">
      <c r="AT57056" s="690"/>
      <c r="AU57056" s="690"/>
    </row>
    <row r="57057" spans="46:47">
      <c r="AT57057" s="690"/>
      <c r="AU57057" s="690"/>
    </row>
    <row r="57058" spans="46:47">
      <c r="AT57058" s="690"/>
      <c r="AU57058" s="690"/>
    </row>
    <row r="57059" spans="46:47">
      <c r="AT57059" s="690"/>
      <c r="AU57059" s="690"/>
    </row>
    <row r="57060" spans="46:47">
      <c r="AT57060" s="690"/>
      <c r="AU57060" s="690"/>
    </row>
    <row r="57061" spans="46:47">
      <c r="AT57061" s="690"/>
      <c r="AU57061" s="690"/>
    </row>
    <row r="57062" spans="46:47">
      <c r="AT57062" s="690"/>
      <c r="AU57062" s="690"/>
    </row>
    <row r="57063" spans="46:47">
      <c r="AT57063" s="690"/>
      <c r="AU57063" s="690"/>
    </row>
    <row r="57064" spans="46:47">
      <c r="AT57064" s="690"/>
      <c r="AU57064" s="690"/>
    </row>
    <row r="57065" spans="46:47">
      <c r="AT57065" s="690"/>
      <c r="AU57065" s="690"/>
    </row>
    <row r="57066" spans="46:47">
      <c r="AT57066" s="690"/>
      <c r="AU57066" s="690"/>
    </row>
    <row r="57067" spans="46:47">
      <c r="AT57067" s="690"/>
      <c r="AU57067" s="690"/>
    </row>
    <row r="57068" spans="46:47">
      <c r="AT57068" s="690"/>
      <c r="AU57068" s="690"/>
    </row>
    <row r="57069" spans="46:47">
      <c r="AT57069" s="690"/>
      <c r="AU57069" s="690"/>
    </row>
    <row r="57070" spans="46:47">
      <c r="AT57070" s="690"/>
      <c r="AU57070" s="690"/>
    </row>
    <row r="57071" spans="46:47">
      <c r="AT57071" s="690"/>
      <c r="AU57071" s="690"/>
    </row>
    <row r="57072" spans="46:47">
      <c r="AT57072" s="690"/>
      <c r="AU57072" s="690"/>
    </row>
    <row r="57073" spans="46:47">
      <c r="AT57073" s="690"/>
      <c r="AU57073" s="690"/>
    </row>
    <row r="57074" spans="46:47">
      <c r="AT57074" s="690"/>
      <c r="AU57074" s="690"/>
    </row>
    <row r="57075" spans="46:47">
      <c r="AT57075" s="690"/>
      <c r="AU57075" s="690"/>
    </row>
    <row r="57076" spans="46:47">
      <c r="AT57076" s="690"/>
      <c r="AU57076" s="690"/>
    </row>
    <row r="57077" spans="46:47">
      <c r="AT57077" s="690"/>
      <c r="AU57077" s="690"/>
    </row>
    <row r="57078" spans="46:47">
      <c r="AT57078" s="690"/>
      <c r="AU57078" s="690"/>
    </row>
    <row r="57079" spans="46:47">
      <c r="AT57079" s="690"/>
      <c r="AU57079" s="690"/>
    </row>
    <row r="57080" spans="46:47">
      <c r="AT57080" s="690"/>
      <c r="AU57080" s="690"/>
    </row>
    <row r="57081" spans="46:47">
      <c r="AT57081" s="690"/>
      <c r="AU57081" s="690"/>
    </row>
    <row r="57082" spans="46:47">
      <c r="AT57082" s="690"/>
      <c r="AU57082" s="690"/>
    </row>
    <row r="57083" spans="46:47">
      <c r="AT57083" s="690"/>
      <c r="AU57083" s="690"/>
    </row>
    <row r="57084" spans="46:47">
      <c r="AT57084" s="690"/>
      <c r="AU57084" s="690"/>
    </row>
    <row r="57085" spans="46:47">
      <c r="AT57085" s="690"/>
      <c r="AU57085" s="690"/>
    </row>
    <row r="57086" spans="46:47">
      <c r="AT57086" s="690"/>
      <c r="AU57086" s="690"/>
    </row>
    <row r="57087" spans="46:47">
      <c r="AT57087" s="690"/>
      <c r="AU57087" s="690"/>
    </row>
    <row r="57088" spans="46:47">
      <c r="AT57088" s="690"/>
      <c r="AU57088" s="690"/>
    </row>
    <row r="57089" spans="46:47">
      <c r="AT57089" s="690"/>
      <c r="AU57089" s="690"/>
    </row>
    <row r="57090" spans="46:47">
      <c r="AT57090" s="690"/>
      <c r="AU57090" s="690"/>
    </row>
    <row r="57091" spans="46:47">
      <c r="AT57091" s="690"/>
      <c r="AU57091" s="690"/>
    </row>
    <row r="57092" spans="46:47">
      <c r="AT57092" s="690"/>
      <c r="AU57092" s="690"/>
    </row>
    <row r="57093" spans="46:47">
      <c r="AT57093" s="690"/>
      <c r="AU57093" s="690"/>
    </row>
    <row r="57094" spans="46:47">
      <c r="AT57094" s="690"/>
      <c r="AU57094" s="690"/>
    </row>
    <row r="57095" spans="46:47">
      <c r="AT57095" s="690"/>
      <c r="AU57095" s="690"/>
    </row>
    <row r="57096" spans="46:47">
      <c r="AT57096" s="690"/>
      <c r="AU57096" s="690"/>
    </row>
    <row r="57097" spans="46:47">
      <c r="AT57097" s="690"/>
      <c r="AU57097" s="690"/>
    </row>
    <row r="57098" spans="46:47">
      <c r="AT57098" s="690"/>
      <c r="AU57098" s="690"/>
    </row>
    <row r="57099" spans="46:47">
      <c r="AT57099" s="690"/>
      <c r="AU57099" s="690"/>
    </row>
    <row r="57100" spans="46:47">
      <c r="AT57100" s="690"/>
      <c r="AU57100" s="690"/>
    </row>
    <row r="57101" spans="46:47">
      <c r="AT57101" s="690"/>
      <c r="AU57101" s="690"/>
    </row>
    <row r="57102" spans="46:47">
      <c r="AT57102" s="690"/>
      <c r="AU57102" s="690"/>
    </row>
    <row r="57103" spans="46:47">
      <c r="AT57103" s="690"/>
      <c r="AU57103" s="690"/>
    </row>
    <row r="57104" spans="46:47">
      <c r="AT57104" s="690"/>
      <c r="AU57104" s="690"/>
    </row>
    <row r="57105" spans="46:47">
      <c r="AT57105" s="690"/>
      <c r="AU57105" s="690"/>
    </row>
    <row r="57106" spans="46:47">
      <c r="AT57106" s="690"/>
      <c r="AU57106" s="690"/>
    </row>
    <row r="57107" spans="46:47">
      <c r="AT57107" s="690"/>
      <c r="AU57107" s="690"/>
    </row>
    <row r="57108" spans="46:47">
      <c r="AT57108" s="690"/>
      <c r="AU57108" s="690"/>
    </row>
    <row r="57109" spans="46:47">
      <c r="AT57109" s="690"/>
      <c r="AU57109" s="690"/>
    </row>
    <row r="57110" spans="46:47">
      <c r="AT57110" s="690"/>
      <c r="AU57110" s="690"/>
    </row>
    <row r="57111" spans="46:47">
      <c r="AT57111" s="690"/>
      <c r="AU57111" s="690"/>
    </row>
    <row r="57112" spans="46:47">
      <c r="AT57112" s="690"/>
      <c r="AU57112" s="690"/>
    </row>
    <row r="57113" spans="46:47">
      <c r="AT57113" s="690"/>
      <c r="AU57113" s="690"/>
    </row>
    <row r="57114" spans="46:47">
      <c r="AT57114" s="690"/>
      <c r="AU57114" s="690"/>
    </row>
    <row r="57115" spans="46:47">
      <c r="AT57115" s="690"/>
      <c r="AU57115" s="690"/>
    </row>
    <row r="57116" spans="46:47">
      <c r="AT57116" s="690"/>
      <c r="AU57116" s="690"/>
    </row>
    <row r="57117" spans="46:47">
      <c r="AT57117" s="690"/>
      <c r="AU57117" s="690"/>
    </row>
    <row r="57118" spans="46:47">
      <c r="AT57118" s="690"/>
      <c r="AU57118" s="690"/>
    </row>
    <row r="57119" spans="46:47">
      <c r="AT57119" s="690"/>
      <c r="AU57119" s="690"/>
    </row>
    <row r="57120" spans="46:47">
      <c r="AT57120" s="690"/>
      <c r="AU57120" s="690"/>
    </row>
    <row r="57121" spans="46:47">
      <c r="AT57121" s="690"/>
      <c r="AU57121" s="690"/>
    </row>
    <row r="57122" spans="46:47">
      <c r="AT57122" s="690"/>
      <c r="AU57122" s="690"/>
    </row>
    <row r="57123" spans="46:47">
      <c r="AT57123" s="690"/>
      <c r="AU57123" s="690"/>
    </row>
    <row r="57124" spans="46:47">
      <c r="AT57124" s="690"/>
      <c r="AU57124" s="690"/>
    </row>
    <row r="57125" spans="46:47">
      <c r="AT57125" s="690"/>
      <c r="AU57125" s="690"/>
    </row>
    <row r="57126" spans="46:47">
      <c r="AT57126" s="690"/>
      <c r="AU57126" s="690"/>
    </row>
    <row r="57127" spans="46:47">
      <c r="AT57127" s="690"/>
      <c r="AU57127" s="690"/>
    </row>
    <row r="57128" spans="46:47">
      <c r="AT57128" s="690"/>
      <c r="AU57128" s="690"/>
    </row>
    <row r="57129" spans="46:47">
      <c r="AT57129" s="690"/>
      <c r="AU57129" s="690"/>
    </row>
    <row r="57130" spans="46:47">
      <c r="AT57130" s="690"/>
      <c r="AU57130" s="690"/>
    </row>
    <row r="57131" spans="46:47">
      <c r="AT57131" s="690"/>
      <c r="AU57131" s="690"/>
    </row>
    <row r="57132" spans="46:47">
      <c r="AT57132" s="690"/>
      <c r="AU57132" s="690"/>
    </row>
    <row r="57133" spans="46:47">
      <c r="AT57133" s="690"/>
      <c r="AU57133" s="690"/>
    </row>
    <row r="57134" spans="46:47">
      <c r="AT57134" s="690"/>
      <c r="AU57134" s="690"/>
    </row>
    <row r="57135" spans="46:47">
      <c r="AT57135" s="690"/>
      <c r="AU57135" s="690"/>
    </row>
    <row r="57136" spans="46:47">
      <c r="AT57136" s="690"/>
      <c r="AU57136" s="690"/>
    </row>
    <row r="57137" spans="46:47">
      <c r="AT57137" s="690"/>
      <c r="AU57137" s="690"/>
    </row>
    <row r="57138" spans="46:47">
      <c r="AT57138" s="690"/>
      <c r="AU57138" s="690"/>
    </row>
    <row r="57139" spans="46:47">
      <c r="AT57139" s="690"/>
      <c r="AU57139" s="690"/>
    </row>
    <row r="57140" spans="46:47">
      <c r="AT57140" s="690"/>
      <c r="AU57140" s="690"/>
    </row>
    <row r="57141" spans="46:47">
      <c r="AT57141" s="690"/>
      <c r="AU57141" s="690"/>
    </row>
    <row r="57142" spans="46:47">
      <c r="AT57142" s="690"/>
      <c r="AU57142" s="690"/>
    </row>
    <row r="57143" spans="46:47">
      <c r="AT57143" s="690"/>
      <c r="AU57143" s="690"/>
    </row>
    <row r="57144" spans="46:47">
      <c r="AT57144" s="690"/>
      <c r="AU57144" s="690"/>
    </row>
    <row r="57145" spans="46:47">
      <c r="AT57145" s="690"/>
      <c r="AU57145" s="690"/>
    </row>
    <row r="57146" spans="46:47">
      <c r="AT57146" s="690"/>
      <c r="AU57146" s="690"/>
    </row>
    <row r="57147" spans="46:47">
      <c r="AT57147" s="690"/>
      <c r="AU57147" s="690"/>
    </row>
    <row r="57148" spans="46:47">
      <c r="AT57148" s="690"/>
      <c r="AU57148" s="690"/>
    </row>
    <row r="57149" spans="46:47">
      <c r="AT57149" s="690"/>
      <c r="AU57149" s="690"/>
    </row>
    <row r="57150" spans="46:47">
      <c r="AT57150" s="690"/>
      <c r="AU57150" s="690"/>
    </row>
    <row r="57151" spans="46:47">
      <c r="AT57151" s="690"/>
      <c r="AU57151" s="690"/>
    </row>
    <row r="57152" spans="46:47">
      <c r="AT57152" s="690"/>
      <c r="AU57152" s="690"/>
    </row>
    <row r="57153" spans="46:47">
      <c r="AT57153" s="690"/>
      <c r="AU57153" s="690"/>
    </row>
    <row r="57154" spans="46:47">
      <c r="AT57154" s="690"/>
      <c r="AU57154" s="690"/>
    </row>
    <row r="57155" spans="46:47">
      <c r="AT57155" s="690"/>
      <c r="AU57155" s="690"/>
    </row>
    <row r="57156" spans="46:47">
      <c r="AT57156" s="690"/>
      <c r="AU57156" s="690"/>
    </row>
    <row r="57157" spans="46:47">
      <c r="AT57157" s="690"/>
      <c r="AU57157" s="690"/>
    </row>
    <row r="57158" spans="46:47">
      <c r="AT57158" s="690"/>
      <c r="AU57158" s="690"/>
    </row>
    <row r="57159" spans="46:47">
      <c r="AT57159" s="690"/>
      <c r="AU57159" s="690"/>
    </row>
    <row r="57160" spans="46:47">
      <c r="AT57160" s="690"/>
      <c r="AU57160" s="690"/>
    </row>
    <row r="57161" spans="46:47">
      <c r="AT57161" s="690"/>
      <c r="AU57161" s="690"/>
    </row>
    <row r="57162" spans="46:47">
      <c r="AT57162" s="690"/>
      <c r="AU57162" s="690"/>
    </row>
    <row r="57163" spans="46:47">
      <c r="AT57163" s="690"/>
      <c r="AU57163" s="690"/>
    </row>
    <row r="57164" spans="46:47">
      <c r="AT57164" s="690"/>
      <c r="AU57164" s="690"/>
    </row>
    <row r="57165" spans="46:47">
      <c r="AT57165" s="690"/>
      <c r="AU57165" s="690"/>
    </row>
    <row r="57166" spans="46:47">
      <c r="AT57166" s="690"/>
      <c r="AU57166" s="690"/>
    </row>
    <row r="57167" spans="46:47">
      <c r="AT57167" s="690"/>
      <c r="AU57167" s="690"/>
    </row>
    <row r="57168" spans="46:47">
      <c r="AT57168" s="690"/>
      <c r="AU57168" s="690"/>
    </row>
    <row r="57169" spans="46:47">
      <c r="AT57169" s="690"/>
      <c r="AU57169" s="690"/>
    </row>
    <row r="57170" spans="46:47">
      <c r="AT57170" s="690"/>
      <c r="AU57170" s="690"/>
    </row>
    <row r="57171" spans="46:47">
      <c r="AT57171" s="690"/>
      <c r="AU57171" s="690"/>
    </row>
    <row r="57172" spans="46:47">
      <c r="AT57172" s="690"/>
      <c r="AU57172" s="690"/>
    </row>
    <row r="57173" spans="46:47">
      <c r="AT57173" s="690"/>
      <c r="AU57173" s="690"/>
    </row>
    <row r="57174" spans="46:47">
      <c r="AT57174" s="690"/>
      <c r="AU57174" s="690"/>
    </row>
    <row r="57175" spans="46:47">
      <c r="AT57175" s="690"/>
      <c r="AU57175" s="690"/>
    </row>
    <row r="57176" spans="46:47">
      <c r="AT57176" s="690"/>
      <c r="AU57176" s="690"/>
    </row>
    <row r="57177" spans="46:47">
      <c r="AT57177" s="690"/>
      <c r="AU57177" s="690"/>
    </row>
    <row r="57178" spans="46:47">
      <c r="AT57178" s="690"/>
      <c r="AU57178" s="690"/>
    </row>
    <row r="57179" spans="46:47">
      <c r="AT57179" s="690"/>
      <c r="AU57179" s="690"/>
    </row>
    <row r="57180" spans="46:47">
      <c r="AT57180" s="690"/>
      <c r="AU57180" s="690"/>
    </row>
    <row r="57181" spans="46:47">
      <c r="AT57181" s="690"/>
      <c r="AU57181" s="690"/>
    </row>
    <row r="57182" spans="46:47">
      <c r="AT57182" s="690"/>
      <c r="AU57182" s="690"/>
    </row>
    <row r="57183" spans="46:47">
      <c r="AT57183" s="690"/>
      <c r="AU57183" s="690"/>
    </row>
    <row r="57184" spans="46:47">
      <c r="AT57184" s="690"/>
      <c r="AU57184" s="690"/>
    </row>
    <row r="57185" spans="46:47">
      <c r="AT57185" s="690"/>
      <c r="AU57185" s="690"/>
    </row>
    <row r="57186" spans="46:47">
      <c r="AT57186" s="690"/>
      <c r="AU57186" s="690"/>
    </row>
    <row r="57187" spans="46:47">
      <c r="AT57187" s="690"/>
      <c r="AU57187" s="690"/>
    </row>
    <row r="57188" spans="46:47">
      <c r="AT57188" s="690"/>
      <c r="AU57188" s="690"/>
    </row>
    <row r="57189" spans="46:47">
      <c r="AT57189" s="690"/>
      <c r="AU57189" s="690"/>
    </row>
    <row r="57190" spans="46:47">
      <c r="AT57190" s="690"/>
      <c r="AU57190" s="690"/>
    </row>
    <row r="57191" spans="46:47">
      <c r="AT57191" s="690"/>
      <c r="AU57191" s="690"/>
    </row>
    <row r="57192" spans="46:47">
      <c r="AT57192" s="690"/>
      <c r="AU57192" s="690"/>
    </row>
    <row r="57193" spans="46:47">
      <c r="AT57193" s="690"/>
      <c r="AU57193" s="690"/>
    </row>
    <row r="57194" spans="46:47">
      <c r="AT57194" s="690"/>
      <c r="AU57194" s="690"/>
    </row>
    <row r="57195" spans="46:47">
      <c r="AT57195" s="690"/>
      <c r="AU57195" s="690"/>
    </row>
    <row r="57196" spans="46:47">
      <c r="AT57196" s="690"/>
      <c r="AU57196" s="690"/>
    </row>
    <row r="57197" spans="46:47">
      <c r="AT57197" s="690"/>
      <c r="AU57197" s="690"/>
    </row>
    <row r="57198" spans="46:47">
      <c r="AT57198" s="690"/>
      <c r="AU57198" s="690"/>
    </row>
    <row r="57199" spans="46:47">
      <c r="AT57199" s="690"/>
      <c r="AU57199" s="690"/>
    </row>
    <row r="57200" spans="46:47">
      <c r="AT57200" s="690"/>
      <c r="AU57200" s="690"/>
    </row>
    <row r="57201" spans="46:47">
      <c r="AT57201" s="690"/>
      <c r="AU57201" s="690"/>
    </row>
    <row r="57202" spans="46:47">
      <c r="AT57202" s="690"/>
      <c r="AU57202" s="690"/>
    </row>
    <row r="57203" spans="46:47">
      <c r="AT57203" s="690"/>
      <c r="AU57203" s="690"/>
    </row>
    <row r="57204" spans="46:47">
      <c r="AT57204" s="690"/>
      <c r="AU57204" s="690"/>
    </row>
    <row r="57205" spans="46:47">
      <c r="AT57205" s="690"/>
      <c r="AU57205" s="690"/>
    </row>
    <row r="57206" spans="46:47">
      <c r="AT57206" s="690"/>
      <c r="AU57206" s="690"/>
    </row>
    <row r="57207" spans="46:47">
      <c r="AT57207" s="690"/>
      <c r="AU57207" s="690"/>
    </row>
    <row r="57208" spans="46:47">
      <c r="AT57208" s="690"/>
      <c r="AU57208" s="690"/>
    </row>
    <row r="57209" spans="46:47">
      <c r="AT57209" s="690"/>
      <c r="AU57209" s="690"/>
    </row>
    <row r="57210" spans="46:47">
      <c r="AT57210" s="690"/>
      <c r="AU57210" s="690"/>
    </row>
    <row r="57211" spans="46:47">
      <c r="AT57211" s="690"/>
      <c r="AU57211" s="690"/>
    </row>
    <row r="57212" spans="46:47">
      <c r="AT57212" s="690"/>
      <c r="AU57212" s="690"/>
    </row>
    <row r="57213" spans="46:47">
      <c r="AT57213" s="690"/>
      <c r="AU57213" s="690"/>
    </row>
    <row r="57214" spans="46:47">
      <c r="AT57214" s="690"/>
      <c r="AU57214" s="690"/>
    </row>
    <row r="57215" spans="46:47">
      <c r="AT57215" s="690"/>
      <c r="AU57215" s="690"/>
    </row>
    <row r="57216" spans="46:47">
      <c r="AT57216" s="690"/>
      <c r="AU57216" s="690"/>
    </row>
    <row r="57217" spans="46:47">
      <c r="AT57217" s="690"/>
      <c r="AU57217" s="690"/>
    </row>
    <row r="57218" spans="46:47">
      <c r="AT57218" s="690"/>
      <c r="AU57218" s="690"/>
    </row>
    <row r="57219" spans="46:47">
      <c r="AT57219" s="690"/>
      <c r="AU57219" s="690"/>
    </row>
    <row r="57220" spans="46:47">
      <c r="AT57220" s="690"/>
      <c r="AU57220" s="690"/>
    </row>
    <row r="57221" spans="46:47">
      <c r="AT57221" s="690"/>
      <c r="AU57221" s="690"/>
    </row>
    <row r="57222" spans="46:47">
      <c r="AT57222" s="690"/>
      <c r="AU57222" s="690"/>
    </row>
    <row r="57223" spans="46:47">
      <c r="AT57223" s="690"/>
      <c r="AU57223" s="690"/>
    </row>
    <row r="57224" spans="46:47">
      <c r="AT57224" s="690"/>
      <c r="AU57224" s="690"/>
    </row>
    <row r="57225" spans="46:47">
      <c r="AT57225" s="690"/>
      <c r="AU57225" s="690"/>
    </row>
    <row r="57226" spans="46:47">
      <c r="AT57226" s="690"/>
      <c r="AU57226" s="690"/>
    </row>
    <row r="57227" spans="46:47">
      <c r="AT57227" s="690"/>
      <c r="AU57227" s="690"/>
    </row>
    <row r="57228" spans="46:47">
      <c r="AT57228" s="690"/>
      <c r="AU57228" s="690"/>
    </row>
    <row r="57229" spans="46:47">
      <c r="AT57229" s="690"/>
      <c r="AU57229" s="690"/>
    </row>
    <row r="57230" spans="46:47">
      <c r="AT57230" s="690"/>
      <c r="AU57230" s="690"/>
    </row>
    <row r="57231" spans="46:47">
      <c r="AT57231" s="690"/>
      <c r="AU57231" s="690"/>
    </row>
    <row r="57232" spans="46:47">
      <c r="AT57232" s="690"/>
      <c r="AU57232" s="690"/>
    </row>
    <row r="57233" spans="46:47">
      <c r="AT57233" s="690"/>
      <c r="AU57233" s="690"/>
    </row>
    <row r="57234" spans="46:47">
      <c r="AT57234" s="690"/>
      <c r="AU57234" s="690"/>
    </row>
    <row r="57235" spans="46:47">
      <c r="AT57235" s="690"/>
      <c r="AU57235" s="690"/>
    </row>
    <row r="57236" spans="46:47">
      <c r="AT57236" s="690"/>
      <c r="AU57236" s="690"/>
    </row>
    <row r="57237" spans="46:47">
      <c r="AT57237" s="690"/>
      <c r="AU57237" s="690"/>
    </row>
    <row r="57238" spans="46:47">
      <c r="AT57238" s="690"/>
      <c r="AU57238" s="690"/>
    </row>
    <row r="57239" spans="46:47">
      <c r="AT57239" s="690"/>
      <c r="AU57239" s="690"/>
    </row>
    <row r="57240" spans="46:47">
      <c r="AT57240" s="690"/>
      <c r="AU57240" s="690"/>
    </row>
    <row r="57241" spans="46:47">
      <c r="AT57241" s="690"/>
      <c r="AU57241" s="690"/>
    </row>
    <row r="57242" spans="46:47">
      <c r="AT57242" s="690"/>
      <c r="AU57242" s="690"/>
    </row>
    <row r="57243" spans="46:47">
      <c r="AT57243" s="690"/>
      <c r="AU57243" s="690"/>
    </row>
    <row r="57244" spans="46:47">
      <c r="AT57244" s="690"/>
      <c r="AU57244" s="690"/>
    </row>
    <row r="57245" spans="46:47">
      <c r="AT57245" s="690"/>
      <c r="AU57245" s="690"/>
    </row>
    <row r="57246" spans="46:47">
      <c r="AT57246" s="690"/>
      <c r="AU57246" s="690"/>
    </row>
    <row r="57247" spans="46:47">
      <c r="AT57247" s="690"/>
      <c r="AU57247" s="690"/>
    </row>
    <row r="57248" spans="46:47">
      <c r="AT57248" s="690"/>
      <c r="AU57248" s="690"/>
    </row>
    <row r="57249" spans="46:47">
      <c r="AT57249" s="690"/>
      <c r="AU57249" s="690"/>
    </row>
    <row r="57250" spans="46:47">
      <c r="AT57250" s="690"/>
      <c r="AU57250" s="690"/>
    </row>
    <row r="57251" spans="46:47">
      <c r="AT57251" s="690"/>
      <c r="AU57251" s="690"/>
    </row>
    <row r="57252" spans="46:47">
      <c r="AT57252" s="690"/>
      <c r="AU57252" s="690"/>
    </row>
    <row r="57253" spans="46:47">
      <c r="AT57253" s="690"/>
      <c r="AU57253" s="690"/>
    </row>
    <row r="57254" spans="46:47">
      <c r="AT57254" s="690"/>
      <c r="AU57254" s="690"/>
    </row>
    <row r="57255" spans="46:47">
      <c r="AT57255" s="690"/>
      <c r="AU57255" s="690"/>
    </row>
    <row r="57256" spans="46:47">
      <c r="AT57256" s="690"/>
      <c r="AU57256" s="690"/>
    </row>
    <row r="57257" spans="46:47">
      <c r="AT57257" s="690"/>
      <c r="AU57257" s="690"/>
    </row>
    <row r="57258" spans="46:47">
      <c r="AT57258" s="690"/>
      <c r="AU57258" s="690"/>
    </row>
    <row r="57259" spans="46:47">
      <c r="AT57259" s="690"/>
      <c r="AU57259" s="690"/>
    </row>
    <row r="57260" spans="46:47">
      <c r="AT57260" s="690"/>
      <c r="AU57260" s="690"/>
    </row>
    <row r="57261" spans="46:47">
      <c r="AT57261" s="690"/>
      <c r="AU57261" s="690"/>
    </row>
    <row r="57262" spans="46:47">
      <c r="AT57262" s="690"/>
      <c r="AU57262" s="690"/>
    </row>
    <row r="57263" spans="46:47">
      <c r="AT57263" s="690"/>
      <c r="AU57263" s="690"/>
    </row>
    <row r="57264" spans="46:47">
      <c r="AT57264" s="690"/>
      <c r="AU57264" s="690"/>
    </row>
    <row r="57265" spans="46:47">
      <c r="AT57265" s="690"/>
      <c r="AU57265" s="690"/>
    </row>
    <row r="57266" spans="46:47">
      <c r="AT57266" s="690"/>
      <c r="AU57266" s="690"/>
    </row>
    <row r="57267" spans="46:47">
      <c r="AT57267" s="690"/>
      <c r="AU57267" s="690"/>
    </row>
    <row r="57268" spans="46:47">
      <c r="AT57268" s="690"/>
      <c r="AU57268" s="690"/>
    </row>
    <row r="57269" spans="46:47">
      <c r="AT57269" s="690"/>
      <c r="AU57269" s="690"/>
    </row>
    <row r="57270" spans="46:47">
      <c r="AT57270" s="690"/>
      <c r="AU57270" s="690"/>
    </row>
    <row r="57271" spans="46:47">
      <c r="AT57271" s="690"/>
      <c r="AU57271" s="690"/>
    </row>
    <row r="57272" spans="46:47">
      <c r="AT57272" s="690"/>
      <c r="AU57272" s="690"/>
    </row>
    <row r="57273" spans="46:47">
      <c r="AT57273" s="690"/>
      <c r="AU57273" s="690"/>
    </row>
    <row r="57274" spans="46:47">
      <c r="AT57274" s="690"/>
      <c r="AU57274" s="690"/>
    </row>
    <row r="57275" spans="46:47">
      <c r="AT57275" s="690"/>
      <c r="AU57275" s="690"/>
    </row>
    <row r="57276" spans="46:47">
      <c r="AT57276" s="690"/>
      <c r="AU57276" s="690"/>
    </row>
    <row r="57277" spans="46:47">
      <c r="AT57277" s="690"/>
      <c r="AU57277" s="690"/>
    </row>
    <row r="57278" spans="46:47">
      <c r="AT57278" s="690"/>
      <c r="AU57278" s="690"/>
    </row>
    <row r="57279" spans="46:47">
      <c r="AT57279" s="690"/>
      <c r="AU57279" s="690"/>
    </row>
    <row r="57280" spans="46:47">
      <c r="AT57280" s="690"/>
      <c r="AU57280" s="690"/>
    </row>
    <row r="57281" spans="46:47">
      <c r="AT57281" s="690"/>
      <c r="AU57281" s="690"/>
    </row>
    <row r="57282" spans="46:47">
      <c r="AT57282" s="690"/>
      <c r="AU57282" s="690"/>
    </row>
    <row r="57283" spans="46:47">
      <c r="AT57283" s="690"/>
      <c r="AU57283" s="690"/>
    </row>
    <row r="57284" spans="46:47">
      <c r="AT57284" s="690"/>
      <c r="AU57284" s="690"/>
    </row>
    <row r="57285" spans="46:47">
      <c r="AT57285" s="690"/>
      <c r="AU57285" s="690"/>
    </row>
    <row r="57286" spans="46:47">
      <c r="AT57286" s="690"/>
      <c r="AU57286" s="690"/>
    </row>
    <row r="57287" spans="46:47">
      <c r="AT57287" s="690"/>
      <c r="AU57287" s="690"/>
    </row>
    <row r="57288" spans="46:47">
      <c r="AT57288" s="690"/>
      <c r="AU57288" s="690"/>
    </row>
    <row r="57289" spans="46:47">
      <c r="AT57289" s="690"/>
      <c r="AU57289" s="690"/>
    </row>
    <row r="57290" spans="46:47">
      <c r="AT57290" s="690"/>
      <c r="AU57290" s="690"/>
    </row>
    <row r="57291" spans="46:47">
      <c r="AT57291" s="690"/>
      <c r="AU57291" s="690"/>
    </row>
    <row r="57292" spans="46:47">
      <c r="AT57292" s="690"/>
      <c r="AU57292" s="690"/>
    </row>
    <row r="57293" spans="46:47">
      <c r="AT57293" s="690"/>
      <c r="AU57293" s="690"/>
    </row>
    <row r="57294" spans="46:47">
      <c r="AT57294" s="690"/>
      <c r="AU57294" s="690"/>
    </row>
    <row r="57295" spans="46:47">
      <c r="AT57295" s="690"/>
      <c r="AU57295" s="690"/>
    </row>
    <row r="57296" spans="46:47">
      <c r="AT57296" s="690"/>
      <c r="AU57296" s="690"/>
    </row>
    <row r="57297" spans="46:47">
      <c r="AT57297" s="690"/>
      <c r="AU57297" s="690"/>
    </row>
    <row r="57298" spans="46:47">
      <c r="AT57298" s="690"/>
      <c r="AU57298" s="690"/>
    </row>
    <row r="57299" spans="46:47">
      <c r="AT57299" s="690"/>
      <c r="AU57299" s="690"/>
    </row>
    <row r="57300" spans="46:47">
      <c r="AT57300" s="690"/>
      <c r="AU57300" s="690"/>
    </row>
    <row r="57301" spans="46:47">
      <c r="AT57301" s="690"/>
      <c r="AU57301" s="690"/>
    </row>
    <row r="57302" spans="46:47">
      <c r="AT57302" s="690"/>
      <c r="AU57302" s="690"/>
    </row>
    <row r="57303" spans="46:47">
      <c r="AT57303" s="690"/>
      <c r="AU57303" s="690"/>
    </row>
    <row r="57304" spans="46:47">
      <c r="AT57304" s="690"/>
      <c r="AU57304" s="690"/>
    </row>
    <row r="57305" spans="46:47">
      <c r="AT57305" s="690"/>
      <c r="AU57305" s="690"/>
    </row>
    <row r="57306" spans="46:47">
      <c r="AT57306" s="690"/>
      <c r="AU57306" s="690"/>
    </row>
    <row r="57307" spans="46:47">
      <c r="AT57307" s="690"/>
      <c r="AU57307" s="690"/>
    </row>
    <row r="57308" spans="46:47">
      <c r="AT57308" s="690"/>
      <c r="AU57308" s="690"/>
    </row>
    <row r="57309" spans="46:47">
      <c r="AT57309" s="690"/>
      <c r="AU57309" s="690"/>
    </row>
    <row r="57310" spans="46:47">
      <c r="AT57310" s="690"/>
      <c r="AU57310" s="690"/>
    </row>
    <row r="57311" spans="46:47">
      <c r="AT57311" s="690"/>
      <c r="AU57311" s="690"/>
    </row>
    <row r="57312" spans="46:47">
      <c r="AT57312" s="690"/>
      <c r="AU57312" s="690"/>
    </row>
    <row r="57313" spans="46:47">
      <c r="AT57313" s="690"/>
      <c r="AU57313" s="690"/>
    </row>
    <row r="57314" spans="46:47">
      <c r="AT57314" s="690"/>
      <c r="AU57314" s="690"/>
    </row>
    <row r="57315" spans="46:47">
      <c r="AT57315" s="690"/>
      <c r="AU57315" s="690"/>
    </row>
    <row r="57316" spans="46:47">
      <c r="AT57316" s="690"/>
      <c r="AU57316" s="690"/>
    </row>
    <row r="57317" spans="46:47">
      <c r="AT57317" s="690"/>
      <c r="AU57317" s="690"/>
    </row>
    <row r="57318" spans="46:47">
      <c r="AT57318" s="690"/>
      <c r="AU57318" s="690"/>
    </row>
    <row r="57319" spans="46:47">
      <c r="AT57319" s="690"/>
      <c r="AU57319" s="690"/>
    </row>
    <row r="57320" spans="46:47">
      <c r="AT57320" s="690"/>
      <c r="AU57320" s="690"/>
    </row>
    <row r="57321" spans="46:47">
      <c r="AT57321" s="690"/>
      <c r="AU57321" s="690"/>
    </row>
    <row r="57322" spans="46:47">
      <c r="AT57322" s="690"/>
      <c r="AU57322" s="690"/>
    </row>
    <row r="57323" spans="46:47">
      <c r="AT57323" s="690"/>
      <c r="AU57323" s="690"/>
    </row>
    <row r="57324" spans="46:47">
      <c r="AT57324" s="690"/>
      <c r="AU57324" s="690"/>
    </row>
    <row r="57325" spans="46:47">
      <c r="AT57325" s="690"/>
      <c r="AU57325" s="690"/>
    </row>
    <row r="57326" spans="46:47">
      <c r="AT57326" s="690"/>
      <c r="AU57326" s="690"/>
    </row>
    <row r="57327" spans="46:47">
      <c r="AT57327" s="690"/>
      <c r="AU57327" s="690"/>
    </row>
    <row r="57328" spans="46:47">
      <c r="AT57328" s="690"/>
      <c r="AU57328" s="690"/>
    </row>
    <row r="57329" spans="46:47">
      <c r="AT57329" s="690"/>
      <c r="AU57329" s="690"/>
    </row>
    <row r="57330" spans="46:47">
      <c r="AT57330" s="690"/>
      <c r="AU57330" s="690"/>
    </row>
    <row r="57331" spans="46:47">
      <c r="AT57331" s="690"/>
      <c r="AU57331" s="690"/>
    </row>
    <row r="57332" spans="46:47">
      <c r="AT57332" s="690"/>
      <c r="AU57332" s="690"/>
    </row>
    <row r="57333" spans="46:47">
      <c r="AT57333" s="690"/>
      <c r="AU57333" s="690"/>
    </row>
    <row r="57334" spans="46:47">
      <c r="AT57334" s="690"/>
      <c r="AU57334" s="690"/>
    </row>
    <row r="57335" spans="46:47">
      <c r="AT57335" s="690"/>
      <c r="AU57335" s="690"/>
    </row>
    <row r="57336" spans="46:47">
      <c r="AT57336" s="690"/>
      <c r="AU57336" s="690"/>
    </row>
    <row r="57337" spans="46:47">
      <c r="AT57337" s="690"/>
      <c r="AU57337" s="690"/>
    </row>
    <row r="57338" spans="46:47">
      <c r="AT57338" s="690"/>
      <c r="AU57338" s="690"/>
    </row>
    <row r="57339" spans="46:47">
      <c r="AT57339" s="690"/>
      <c r="AU57339" s="690"/>
    </row>
    <row r="57340" spans="46:47">
      <c r="AT57340" s="690"/>
      <c r="AU57340" s="690"/>
    </row>
    <row r="57341" spans="46:47">
      <c r="AT57341" s="690"/>
      <c r="AU57341" s="690"/>
    </row>
    <row r="57342" spans="46:47">
      <c r="AT57342" s="690"/>
      <c r="AU57342" s="690"/>
    </row>
    <row r="57343" spans="46:47">
      <c r="AT57343" s="690"/>
      <c r="AU57343" s="690"/>
    </row>
    <row r="57344" spans="46:47">
      <c r="AT57344" s="690"/>
      <c r="AU57344" s="690"/>
    </row>
    <row r="57345" spans="46:47">
      <c r="AT57345" s="690"/>
      <c r="AU57345" s="690"/>
    </row>
    <row r="57346" spans="46:47">
      <c r="AT57346" s="690"/>
      <c r="AU57346" s="690"/>
    </row>
    <row r="57347" spans="46:47">
      <c r="AT57347" s="690"/>
      <c r="AU57347" s="690"/>
    </row>
    <row r="57348" spans="46:47">
      <c r="AT57348" s="690"/>
      <c r="AU57348" s="690"/>
    </row>
    <row r="57349" spans="46:47">
      <c r="AT57349" s="690"/>
      <c r="AU57349" s="690"/>
    </row>
    <row r="57350" spans="46:47">
      <c r="AT57350" s="690"/>
      <c r="AU57350" s="690"/>
    </row>
    <row r="57351" spans="46:47">
      <c r="AT57351" s="690"/>
      <c r="AU57351" s="690"/>
    </row>
    <row r="57352" spans="46:47">
      <c r="AT57352" s="690"/>
      <c r="AU57352" s="690"/>
    </row>
    <row r="57353" spans="46:47">
      <c r="AT57353" s="690"/>
      <c r="AU57353" s="690"/>
    </row>
    <row r="57354" spans="46:47">
      <c r="AT57354" s="690"/>
      <c r="AU57354" s="690"/>
    </row>
    <row r="57355" spans="46:47">
      <c r="AT57355" s="690"/>
      <c r="AU57355" s="690"/>
    </row>
    <row r="57356" spans="46:47">
      <c r="AT57356" s="690"/>
      <c r="AU57356" s="690"/>
    </row>
    <row r="57357" spans="46:47">
      <c r="AT57357" s="690"/>
      <c r="AU57357" s="690"/>
    </row>
    <row r="57358" spans="46:47">
      <c r="AT57358" s="690"/>
      <c r="AU57358" s="690"/>
    </row>
    <row r="57359" spans="46:47">
      <c r="AT57359" s="690"/>
      <c r="AU57359" s="690"/>
    </row>
    <row r="57360" spans="46:47">
      <c r="AT57360" s="690"/>
      <c r="AU57360" s="690"/>
    </row>
    <row r="57361" spans="46:47">
      <c r="AT57361" s="690"/>
      <c r="AU57361" s="690"/>
    </row>
    <row r="57362" spans="46:47">
      <c r="AT57362" s="690"/>
      <c r="AU57362" s="690"/>
    </row>
    <row r="57363" spans="46:47">
      <c r="AT57363" s="690"/>
      <c r="AU57363" s="690"/>
    </row>
    <row r="57364" spans="46:47">
      <c r="AT57364" s="690"/>
      <c r="AU57364" s="690"/>
    </row>
    <row r="57365" spans="46:47">
      <c r="AT57365" s="690"/>
      <c r="AU57365" s="690"/>
    </row>
    <row r="57366" spans="46:47">
      <c r="AT57366" s="690"/>
      <c r="AU57366" s="690"/>
    </row>
    <row r="57367" spans="46:47">
      <c r="AT57367" s="690"/>
      <c r="AU57367" s="690"/>
    </row>
    <row r="57368" spans="46:47">
      <c r="AT57368" s="690"/>
      <c r="AU57368" s="690"/>
    </row>
    <row r="57369" spans="46:47">
      <c r="AT57369" s="690"/>
      <c r="AU57369" s="690"/>
    </row>
    <row r="57370" spans="46:47">
      <c r="AT57370" s="690"/>
      <c r="AU57370" s="690"/>
    </row>
    <row r="57371" spans="46:47">
      <c r="AT57371" s="690"/>
      <c r="AU57371" s="690"/>
    </row>
    <row r="57372" spans="46:47">
      <c r="AT57372" s="690"/>
      <c r="AU57372" s="690"/>
    </row>
    <row r="57373" spans="46:47">
      <c r="AT57373" s="690"/>
      <c r="AU57373" s="690"/>
    </row>
    <row r="57374" spans="46:47">
      <c r="AT57374" s="690"/>
      <c r="AU57374" s="690"/>
    </row>
    <row r="57375" spans="46:47">
      <c r="AT57375" s="690"/>
      <c r="AU57375" s="690"/>
    </row>
    <row r="57376" spans="46:47">
      <c r="AT57376" s="690"/>
      <c r="AU57376" s="690"/>
    </row>
    <row r="57377" spans="46:47">
      <c r="AT57377" s="690"/>
      <c r="AU57377" s="690"/>
    </row>
    <row r="57378" spans="46:47">
      <c r="AT57378" s="690"/>
      <c r="AU57378" s="690"/>
    </row>
    <row r="57379" spans="46:47">
      <c r="AT57379" s="690"/>
      <c r="AU57379" s="690"/>
    </row>
    <row r="57380" spans="46:47">
      <c r="AT57380" s="690"/>
      <c r="AU57380" s="690"/>
    </row>
    <row r="57381" spans="46:47">
      <c r="AT57381" s="690"/>
      <c r="AU57381" s="690"/>
    </row>
    <row r="57382" spans="46:47">
      <c r="AT57382" s="690"/>
      <c r="AU57382" s="690"/>
    </row>
    <row r="57383" spans="46:47">
      <c r="AT57383" s="690"/>
      <c r="AU57383" s="690"/>
    </row>
    <row r="57384" spans="46:47">
      <c r="AT57384" s="690"/>
      <c r="AU57384" s="690"/>
    </row>
    <row r="57385" spans="46:47">
      <c r="AT57385" s="690"/>
      <c r="AU57385" s="690"/>
    </row>
    <row r="57386" spans="46:47">
      <c r="AT57386" s="690"/>
      <c r="AU57386" s="690"/>
    </row>
    <row r="57387" spans="46:47">
      <c r="AT57387" s="690"/>
      <c r="AU57387" s="690"/>
    </row>
    <row r="57388" spans="46:47">
      <c r="AT57388" s="690"/>
      <c r="AU57388" s="690"/>
    </row>
    <row r="57389" spans="46:47">
      <c r="AT57389" s="690"/>
      <c r="AU57389" s="690"/>
    </row>
    <row r="57390" spans="46:47">
      <c r="AT57390" s="690"/>
      <c r="AU57390" s="690"/>
    </row>
    <row r="57391" spans="46:47">
      <c r="AT57391" s="690"/>
      <c r="AU57391" s="690"/>
    </row>
    <row r="57392" spans="46:47">
      <c r="AT57392" s="690"/>
      <c r="AU57392" s="690"/>
    </row>
    <row r="57393" spans="46:47">
      <c r="AT57393" s="690"/>
      <c r="AU57393" s="690"/>
    </row>
    <row r="57394" spans="46:47">
      <c r="AT57394" s="690"/>
      <c r="AU57394" s="690"/>
    </row>
    <row r="57395" spans="46:47">
      <c r="AT57395" s="690"/>
      <c r="AU57395" s="690"/>
    </row>
    <row r="57396" spans="46:47">
      <c r="AT57396" s="690"/>
      <c r="AU57396" s="690"/>
    </row>
    <row r="57397" spans="46:47">
      <c r="AT57397" s="690"/>
      <c r="AU57397" s="690"/>
    </row>
    <row r="57398" spans="46:47">
      <c r="AT57398" s="690"/>
      <c r="AU57398" s="690"/>
    </row>
    <row r="57399" spans="46:47">
      <c r="AT57399" s="690"/>
      <c r="AU57399" s="690"/>
    </row>
    <row r="57400" spans="46:47">
      <c r="AT57400" s="690"/>
      <c r="AU57400" s="690"/>
    </row>
    <row r="57401" spans="46:47">
      <c r="AT57401" s="690"/>
      <c r="AU57401" s="690"/>
    </row>
    <row r="57402" spans="46:47">
      <c r="AT57402" s="690"/>
      <c r="AU57402" s="690"/>
    </row>
    <row r="57403" spans="46:47">
      <c r="AT57403" s="690"/>
      <c r="AU57403" s="690"/>
    </row>
    <row r="57404" spans="46:47">
      <c r="AT57404" s="690"/>
      <c r="AU57404" s="690"/>
    </row>
    <row r="57405" spans="46:47">
      <c r="AT57405" s="690"/>
      <c r="AU57405" s="690"/>
    </row>
    <row r="57406" spans="46:47">
      <c r="AT57406" s="690"/>
      <c r="AU57406" s="690"/>
    </row>
    <row r="57407" spans="46:47">
      <c r="AT57407" s="690"/>
      <c r="AU57407" s="690"/>
    </row>
    <row r="57408" spans="46:47">
      <c r="AT57408" s="690"/>
      <c r="AU57408" s="690"/>
    </row>
    <row r="57409" spans="46:47">
      <c r="AT57409" s="690"/>
      <c r="AU57409" s="690"/>
    </row>
    <row r="57410" spans="46:47">
      <c r="AT57410" s="690"/>
      <c r="AU57410" s="690"/>
    </row>
    <row r="57411" spans="46:47">
      <c r="AT57411" s="690"/>
      <c r="AU57411" s="690"/>
    </row>
    <row r="57412" spans="46:47">
      <c r="AT57412" s="690"/>
      <c r="AU57412" s="690"/>
    </row>
    <row r="57413" spans="46:47">
      <c r="AT57413" s="690"/>
      <c r="AU57413" s="690"/>
    </row>
    <row r="57414" spans="46:47">
      <c r="AT57414" s="690"/>
      <c r="AU57414" s="690"/>
    </row>
    <row r="57415" spans="46:47">
      <c r="AT57415" s="690"/>
      <c r="AU57415" s="690"/>
    </row>
    <row r="57416" spans="46:47">
      <c r="AT57416" s="690"/>
      <c r="AU57416" s="690"/>
    </row>
    <row r="57417" spans="46:47">
      <c r="AT57417" s="690"/>
      <c r="AU57417" s="690"/>
    </row>
    <row r="57418" spans="46:47">
      <c r="AT57418" s="690"/>
      <c r="AU57418" s="690"/>
    </row>
    <row r="57419" spans="46:47">
      <c r="AT57419" s="690"/>
      <c r="AU57419" s="690"/>
    </row>
    <row r="57420" spans="46:47">
      <c r="AT57420" s="690"/>
      <c r="AU57420" s="690"/>
    </row>
    <row r="57421" spans="46:47">
      <c r="AT57421" s="690"/>
      <c r="AU57421" s="690"/>
    </row>
    <row r="57422" spans="46:47">
      <c r="AT57422" s="690"/>
      <c r="AU57422" s="690"/>
    </row>
    <row r="57423" spans="46:47">
      <c r="AT57423" s="690"/>
      <c r="AU57423" s="690"/>
    </row>
    <row r="57424" spans="46:47">
      <c r="AT57424" s="690"/>
      <c r="AU57424" s="690"/>
    </row>
    <row r="57425" spans="46:47">
      <c r="AT57425" s="690"/>
      <c r="AU57425" s="690"/>
    </row>
    <row r="57426" spans="46:47">
      <c r="AT57426" s="690"/>
      <c r="AU57426" s="690"/>
    </row>
    <row r="57427" spans="46:47">
      <c r="AT57427" s="690"/>
      <c r="AU57427" s="690"/>
    </row>
    <row r="57428" spans="46:47">
      <c r="AT57428" s="690"/>
      <c r="AU57428" s="690"/>
    </row>
    <row r="57429" spans="46:47">
      <c r="AT57429" s="690"/>
      <c r="AU57429" s="690"/>
    </row>
    <row r="57430" spans="46:47">
      <c r="AT57430" s="690"/>
      <c r="AU57430" s="690"/>
    </row>
    <row r="57431" spans="46:47">
      <c r="AT57431" s="690"/>
      <c r="AU57431" s="690"/>
    </row>
    <row r="57432" spans="46:47">
      <c r="AT57432" s="690"/>
      <c r="AU57432" s="690"/>
    </row>
    <row r="57433" spans="46:47">
      <c r="AT57433" s="690"/>
      <c r="AU57433" s="690"/>
    </row>
    <row r="57434" spans="46:47">
      <c r="AT57434" s="690"/>
      <c r="AU57434" s="690"/>
    </row>
    <row r="57435" spans="46:47">
      <c r="AT57435" s="690"/>
      <c r="AU57435" s="690"/>
    </row>
    <row r="57436" spans="46:47">
      <c r="AT57436" s="690"/>
      <c r="AU57436" s="690"/>
    </row>
    <row r="57437" spans="46:47">
      <c r="AT57437" s="690"/>
      <c r="AU57437" s="690"/>
    </row>
    <row r="57438" spans="46:47">
      <c r="AT57438" s="690"/>
      <c r="AU57438" s="690"/>
    </row>
    <row r="57439" spans="46:47">
      <c r="AT57439" s="690"/>
      <c r="AU57439" s="690"/>
    </row>
    <row r="57440" spans="46:47">
      <c r="AT57440" s="690"/>
      <c r="AU57440" s="690"/>
    </row>
    <row r="57441" spans="46:47">
      <c r="AT57441" s="690"/>
      <c r="AU57441" s="690"/>
    </row>
    <row r="57442" spans="46:47">
      <c r="AT57442" s="690"/>
      <c r="AU57442" s="690"/>
    </row>
    <row r="57443" spans="46:47">
      <c r="AT57443" s="690"/>
      <c r="AU57443" s="690"/>
    </row>
    <row r="57444" spans="46:47">
      <c r="AT57444" s="690"/>
      <c r="AU57444" s="690"/>
    </row>
    <row r="57445" spans="46:47">
      <c r="AT57445" s="690"/>
      <c r="AU57445" s="690"/>
    </row>
    <row r="57446" spans="46:47">
      <c r="AT57446" s="690"/>
      <c r="AU57446" s="690"/>
    </row>
    <row r="57447" spans="46:47">
      <c r="AT57447" s="690"/>
      <c r="AU57447" s="690"/>
    </row>
    <row r="57448" spans="46:47">
      <c r="AT57448" s="690"/>
      <c r="AU57448" s="690"/>
    </row>
    <row r="57449" spans="46:47">
      <c r="AT57449" s="690"/>
      <c r="AU57449" s="690"/>
    </row>
    <row r="57450" spans="46:47">
      <c r="AT57450" s="690"/>
      <c r="AU57450" s="690"/>
    </row>
    <row r="57451" spans="46:47">
      <c r="AT57451" s="690"/>
      <c r="AU57451" s="690"/>
    </row>
    <row r="57452" spans="46:47">
      <c r="AT57452" s="690"/>
      <c r="AU57452" s="690"/>
    </row>
    <row r="57453" spans="46:47">
      <c r="AT57453" s="690"/>
      <c r="AU57453" s="690"/>
    </row>
    <row r="57454" spans="46:47">
      <c r="AT57454" s="690"/>
      <c r="AU57454" s="690"/>
    </row>
    <row r="57455" spans="46:47">
      <c r="AT57455" s="690"/>
      <c r="AU57455" s="690"/>
    </row>
    <row r="57456" spans="46:47">
      <c r="AT57456" s="690"/>
      <c r="AU57456" s="690"/>
    </row>
    <row r="57457" spans="46:47">
      <c r="AT57457" s="690"/>
      <c r="AU57457" s="690"/>
    </row>
    <row r="57458" spans="46:47">
      <c r="AT57458" s="690"/>
      <c r="AU57458" s="690"/>
    </row>
    <row r="57459" spans="46:47">
      <c r="AT57459" s="690"/>
      <c r="AU57459" s="690"/>
    </row>
    <row r="57460" spans="46:47">
      <c r="AT57460" s="690"/>
      <c r="AU57460" s="690"/>
    </row>
    <row r="57461" spans="46:47">
      <c r="AT57461" s="690"/>
      <c r="AU57461" s="690"/>
    </row>
    <row r="57462" spans="46:47">
      <c r="AT57462" s="690"/>
      <c r="AU57462" s="690"/>
    </row>
    <row r="57463" spans="46:47">
      <c r="AT57463" s="690"/>
      <c r="AU57463" s="690"/>
    </row>
    <row r="57464" spans="46:47">
      <c r="AT57464" s="690"/>
      <c r="AU57464" s="690"/>
    </row>
    <row r="57465" spans="46:47">
      <c r="AT57465" s="690"/>
      <c r="AU57465" s="690"/>
    </row>
    <row r="57466" spans="46:47">
      <c r="AT57466" s="690"/>
      <c r="AU57466" s="690"/>
    </row>
    <row r="57467" spans="46:47">
      <c r="AT57467" s="690"/>
      <c r="AU57467" s="690"/>
    </row>
    <row r="57468" spans="46:47">
      <c r="AT57468" s="690"/>
      <c r="AU57468" s="690"/>
    </row>
    <row r="57469" spans="46:47">
      <c r="AT57469" s="690"/>
      <c r="AU57469" s="690"/>
    </row>
    <row r="57470" spans="46:47">
      <c r="AT57470" s="690"/>
      <c r="AU57470" s="690"/>
    </row>
    <row r="57471" spans="46:47">
      <c r="AT57471" s="690"/>
      <c r="AU57471" s="690"/>
    </row>
    <row r="57472" spans="46:47">
      <c r="AT57472" s="690"/>
      <c r="AU57472" s="690"/>
    </row>
    <row r="57473" spans="46:47">
      <c r="AT57473" s="690"/>
      <c r="AU57473" s="690"/>
    </row>
    <row r="57474" spans="46:47">
      <c r="AT57474" s="690"/>
      <c r="AU57474" s="690"/>
    </row>
    <row r="57475" spans="46:47">
      <c r="AT57475" s="690"/>
      <c r="AU57475" s="690"/>
    </row>
    <row r="57476" spans="46:47">
      <c r="AT57476" s="690"/>
      <c r="AU57476" s="690"/>
    </row>
    <row r="57477" spans="46:47">
      <c r="AT57477" s="690"/>
      <c r="AU57477" s="690"/>
    </row>
    <row r="57478" spans="46:47">
      <c r="AT57478" s="690"/>
      <c r="AU57478" s="690"/>
    </row>
    <row r="57479" spans="46:47">
      <c r="AT57479" s="690"/>
      <c r="AU57479" s="690"/>
    </row>
    <row r="57480" spans="46:47">
      <c r="AT57480" s="690"/>
      <c r="AU57480" s="690"/>
    </row>
    <row r="57481" spans="46:47">
      <c r="AT57481" s="690"/>
      <c r="AU57481" s="690"/>
    </row>
    <row r="57482" spans="46:47">
      <c r="AT57482" s="690"/>
      <c r="AU57482" s="690"/>
    </row>
    <row r="57483" spans="46:47">
      <c r="AT57483" s="690"/>
      <c r="AU57483" s="690"/>
    </row>
    <row r="57484" spans="46:47">
      <c r="AT57484" s="690"/>
      <c r="AU57484" s="690"/>
    </row>
    <row r="57485" spans="46:47">
      <c r="AT57485" s="690"/>
      <c r="AU57485" s="690"/>
    </row>
    <row r="57486" spans="46:47">
      <c r="AT57486" s="690"/>
      <c r="AU57486" s="690"/>
    </row>
    <row r="57487" spans="46:47">
      <c r="AT57487" s="690"/>
      <c r="AU57487" s="690"/>
    </row>
    <row r="57488" spans="46:47">
      <c r="AT57488" s="690"/>
      <c r="AU57488" s="690"/>
    </row>
    <row r="57489" spans="46:47">
      <c r="AT57489" s="690"/>
      <c r="AU57489" s="690"/>
    </row>
    <row r="57490" spans="46:47">
      <c r="AT57490" s="690"/>
      <c r="AU57490" s="690"/>
    </row>
    <row r="57491" spans="46:47">
      <c r="AT57491" s="690"/>
      <c r="AU57491" s="690"/>
    </row>
    <row r="57492" spans="46:47">
      <c r="AT57492" s="690"/>
      <c r="AU57492" s="690"/>
    </row>
    <row r="57493" spans="46:47">
      <c r="AT57493" s="690"/>
      <c r="AU57493" s="690"/>
    </row>
    <row r="57494" spans="46:47">
      <c r="AT57494" s="690"/>
      <c r="AU57494" s="690"/>
    </row>
    <row r="57495" spans="46:47">
      <c r="AT57495" s="690"/>
      <c r="AU57495" s="690"/>
    </row>
    <row r="57496" spans="46:47">
      <c r="AT57496" s="690"/>
      <c r="AU57496" s="690"/>
    </row>
    <row r="57497" spans="46:47">
      <c r="AT57497" s="690"/>
      <c r="AU57497" s="690"/>
    </row>
    <row r="57498" spans="46:47">
      <c r="AT57498" s="690"/>
      <c r="AU57498" s="690"/>
    </row>
    <row r="57499" spans="46:47">
      <c r="AT57499" s="690"/>
      <c r="AU57499" s="690"/>
    </row>
    <row r="57500" spans="46:47">
      <c r="AT57500" s="690"/>
      <c r="AU57500" s="690"/>
    </row>
    <row r="57501" spans="46:47">
      <c r="AT57501" s="690"/>
      <c r="AU57501" s="690"/>
    </row>
    <row r="57502" spans="46:47">
      <c r="AT57502" s="690"/>
      <c r="AU57502" s="690"/>
    </row>
    <row r="57503" spans="46:47">
      <c r="AT57503" s="690"/>
      <c r="AU57503" s="690"/>
    </row>
    <row r="57504" spans="46:47">
      <c r="AT57504" s="690"/>
      <c r="AU57504" s="690"/>
    </row>
    <row r="57505" spans="46:47">
      <c r="AT57505" s="690"/>
      <c r="AU57505" s="690"/>
    </row>
    <row r="57506" spans="46:47">
      <c r="AT57506" s="690"/>
      <c r="AU57506" s="690"/>
    </row>
    <row r="57507" spans="46:47">
      <c r="AT57507" s="690"/>
      <c r="AU57507" s="690"/>
    </row>
    <row r="57508" spans="46:47">
      <c r="AT57508" s="690"/>
      <c r="AU57508" s="690"/>
    </row>
    <row r="57509" spans="46:47">
      <c r="AT57509" s="690"/>
      <c r="AU57509" s="690"/>
    </row>
    <row r="57510" spans="46:47">
      <c r="AT57510" s="690"/>
      <c r="AU57510" s="690"/>
    </row>
    <row r="57511" spans="46:47">
      <c r="AT57511" s="690"/>
      <c r="AU57511" s="690"/>
    </row>
    <row r="57512" spans="46:47">
      <c r="AT57512" s="690"/>
      <c r="AU57512" s="690"/>
    </row>
    <row r="57513" spans="46:47">
      <c r="AT57513" s="690"/>
      <c r="AU57513" s="690"/>
    </row>
    <row r="57514" spans="46:47">
      <c r="AT57514" s="690"/>
      <c r="AU57514" s="690"/>
    </row>
    <row r="57515" spans="46:47">
      <c r="AT57515" s="690"/>
      <c r="AU57515" s="690"/>
    </row>
    <row r="57516" spans="46:47">
      <c r="AT57516" s="690"/>
      <c r="AU57516" s="690"/>
    </row>
    <row r="57517" spans="46:47">
      <c r="AT57517" s="690"/>
      <c r="AU57517" s="690"/>
    </row>
    <row r="57518" spans="46:47">
      <c r="AT57518" s="690"/>
      <c r="AU57518" s="690"/>
    </row>
    <row r="57519" spans="46:47">
      <c r="AT57519" s="690"/>
      <c r="AU57519" s="690"/>
    </row>
    <row r="57520" spans="46:47">
      <c r="AT57520" s="690"/>
      <c r="AU57520" s="690"/>
    </row>
    <row r="57521" spans="46:47">
      <c r="AT57521" s="690"/>
      <c r="AU57521" s="690"/>
    </row>
    <row r="57522" spans="46:47">
      <c r="AT57522" s="690"/>
      <c r="AU57522" s="690"/>
    </row>
    <row r="57523" spans="46:47">
      <c r="AT57523" s="690"/>
      <c r="AU57523" s="690"/>
    </row>
    <row r="57524" spans="46:47">
      <c r="AT57524" s="690"/>
      <c r="AU57524" s="690"/>
    </row>
    <row r="57525" spans="46:47">
      <c r="AT57525" s="690"/>
      <c r="AU57525" s="690"/>
    </row>
    <row r="57526" spans="46:47">
      <c r="AT57526" s="690"/>
      <c r="AU57526" s="690"/>
    </row>
    <row r="57527" spans="46:47">
      <c r="AT57527" s="690"/>
      <c r="AU57527" s="690"/>
    </row>
    <row r="57528" spans="46:47">
      <c r="AT57528" s="690"/>
      <c r="AU57528" s="690"/>
    </row>
    <row r="57529" spans="46:47">
      <c r="AT57529" s="690"/>
      <c r="AU57529" s="690"/>
    </row>
    <row r="57530" spans="46:47">
      <c r="AT57530" s="690"/>
      <c r="AU57530" s="690"/>
    </row>
    <row r="57531" spans="46:47">
      <c r="AT57531" s="690"/>
      <c r="AU57531" s="690"/>
    </row>
    <row r="57532" spans="46:47">
      <c r="AT57532" s="690"/>
      <c r="AU57532" s="690"/>
    </row>
    <row r="57533" spans="46:47">
      <c r="AT57533" s="690"/>
      <c r="AU57533" s="690"/>
    </row>
    <row r="57534" spans="46:47">
      <c r="AT57534" s="690"/>
      <c r="AU57534" s="690"/>
    </row>
    <row r="57535" spans="46:47">
      <c r="AT57535" s="690"/>
      <c r="AU57535" s="690"/>
    </row>
    <row r="57536" spans="46:47">
      <c r="AT57536" s="690"/>
      <c r="AU57536" s="690"/>
    </row>
    <row r="57537" spans="46:47">
      <c r="AT57537" s="690"/>
      <c r="AU57537" s="690"/>
    </row>
    <row r="57538" spans="46:47">
      <c r="AT57538" s="690"/>
      <c r="AU57538" s="690"/>
    </row>
    <row r="57539" spans="46:47">
      <c r="AT57539" s="690"/>
      <c r="AU57539" s="690"/>
    </row>
    <row r="57540" spans="46:47">
      <c r="AT57540" s="690"/>
      <c r="AU57540" s="690"/>
    </row>
    <row r="57541" spans="46:47">
      <c r="AT57541" s="690"/>
      <c r="AU57541" s="690"/>
    </row>
    <row r="57542" spans="46:47">
      <c r="AT57542" s="690"/>
      <c r="AU57542" s="690"/>
    </row>
    <row r="57543" spans="46:47">
      <c r="AT57543" s="690"/>
      <c r="AU57543" s="690"/>
    </row>
    <row r="57544" spans="46:47">
      <c r="AT57544" s="690"/>
      <c r="AU57544" s="690"/>
    </row>
    <row r="57545" spans="46:47">
      <c r="AT57545" s="690"/>
      <c r="AU57545" s="690"/>
    </row>
    <row r="57546" spans="46:47">
      <c r="AT57546" s="690"/>
      <c r="AU57546" s="690"/>
    </row>
    <row r="57547" spans="46:47">
      <c r="AT57547" s="690"/>
      <c r="AU57547" s="690"/>
    </row>
    <row r="57548" spans="46:47">
      <c r="AT57548" s="690"/>
      <c r="AU57548" s="690"/>
    </row>
    <row r="57549" spans="46:47">
      <c r="AT57549" s="690"/>
      <c r="AU57549" s="690"/>
    </row>
    <row r="57550" spans="46:47">
      <c r="AT57550" s="690"/>
      <c r="AU57550" s="690"/>
    </row>
    <row r="57551" spans="46:47">
      <c r="AT57551" s="690"/>
      <c r="AU57551" s="690"/>
    </row>
    <row r="57552" spans="46:47">
      <c r="AT57552" s="690"/>
      <c r="AU57552" s="690"/>
    </row>
    <row r="57553" spans="46:47">
      <c r="AT57553" s="690"/>
      <c r="AU57553" s="690"/>
    </row>
    <row r="57554" spans="46:47">
      <c r="AT57554" s="690"/>
      <c r="AU57554" s="690"/>
    </row>
    <row r="57555" spans="46:47">
      <c r="AT57555" s="690"/>
      <c r="AU57555" s="690"/>
    </row>
    <row r="57556" spans="46:47">
      <c r="AT57556" s="690"/>
      <c r="AU57556" s="690"/>
    </row>
    <row r="57557" spans="46:47">
      <c r="AT57557" s="690"/>
      <c r="AU57557" s="690"/>
    </row>
    <row r="57558" spans="46:47">
      <c r="AT57558" s="690"/>
      <c r="AU57558" s="690"/>
    </row>
    <row r="57559" spans="46:47">
      <c r="AT57559" s="690"/>
      <c r="AU57559" s="690"/>
    </row>
    <row r="57560" spans="46:47">
      <c r="AT57560" s="690"/>
      <c r="AU57560" s="690"/>
    </row>
    <row r="57561" spans="46:47">
      <c r="AT57561" s="690"/>
      <c r="AU57561" s="690"/>
    </row>
    <row r="57562" spans="46:47">
      <c r="AT57562" s="690"/>
      <c r="AU57562" s="690"/>
    </row>
    <row r="57563" spans="46:47">
      <c r="AT57563" s="690"/>
      <c r="AU57563" s="690"/>
    </row>
    <row r="57564" spans="46:47">
      <c r="AT57564" s="690"/>
      <c r="AU57564" s="690"/>
    </row>
    <row r="57565" spans="46:47">
      <c r="AT57565" s="690"/>
      <c r="AU57565" s="690"/>
    </row>
    <row r="57566" spans="46:47">
      <c r="AT57566" s="690"/>
      <c r="AU57566" s="690"/>
    </row>
    <row r="57567" spans="46:47">
      <c r="AT57567" s="690"/>
      <c r="AU57567" s="690"/>
    </row>
    <row r="57568" spans="46:47">
      <c r="AT57568" s="690"/>
      <c r="AU57568" s="690"/>
    </row>
    <row r="57569" spans="46:47">
      <c r="AT57569" s="690"/>
      <c r="AU57569" s="690"/>
    </row>
    <row r="57570" spans="46:47">
      <c r="AT57570" s="690"/>
      <c r="AU57570" s="690"/>
    </row>
    <row r="57571" spans="46:47">
      <c r="AT57571" s="690"/>
      <c r="AU57571" s="690"/>
    </row>
    <row r="57572" spans="46:47">
      <c r="AT57572" s="690"/>
      <c r="AU57572" s="690"/>
    </row>
    <row r="57573" spans="46:47">
      <c r="AT57573" s="690"/>
      <c r="AU57573" s="690"/>
    </row>
    <row r="57574" spans="46:47">
      <c r="AT57574" s="690"/>
      <c r="AU57574" s="690"/>
    </row>
    <row r="57575" spans="46:47">
      <c r="AT57575" s="690"/>
      <c r="AU57575" s="690"/>
    </row>
    <row r="57576" spans="46:47">
      <c r="AT57576" s="690"/>
      <c r="AU57576" s="690"/>
    </row>
    <row r="57577" spans="46:47">
      <c r="AT57577" s="690"/>
      <c r="AU57577" s="690"/>
    </row>
    <row r="57578" spans="46:47">
      <c r="AT57578" s="690"/>
      <c r="AU57578" s="690"/>
    </row>
    <row r="57579" spans="46:47">
      <c r="AT57579" s="690"/>
      <c r="AU57579" s="690"/>
    </row>
    <row r="57580" spans="46:47">
      <c r="AT57580" s="690"/>
      <c r="AU57580" s="690"/>
    </row>
    <row r="57581" spans="46:47">
      <c r="AT57581" s="690"/>
      <c r="AU57581" s="690"/>
    </row>
    <row r="57582" spans="46:47">
      <c r="AT57582" s="690"/>
      <c r="AU57582" s="690"/>
    </row>
    <row r="57583" spans="46:47">
      <c r="AT57583" s="690"/>
      <c r="AU57583" s="690"/>
    </row>
    <row r="57584" spans="46:47">
      <c r="AT57584" s="690"/>
      <c r="AU57584" s="690"/>
    </row>
    <row r="57585" spans="46:47">
      <c r="AT57585" s="690"/>
      <c r="AU57585" s="690"/>
    </row>
    <row r="57586" spans="46:47">
      <c r="AT57586" s="690"/>
      <c r="AU57586" s="690"/>
    </row>
    <row r="57587" spans="46:47">
      <c r="AT57587" s="690"/>
      <c r="AU57587" s="690"/>
    </row>
    <row r="57588" spans="46:47">
      <c r="AT57588" s="690"/>
      <c r="AU57588" s="690"/>
    </row>
    <row r="57589" spans="46:47">
      <c r="AT57589" s="690"/>
      <c r="AU57589" s="690"/>
    </row>
    <row r="57590" spans="46:47">
      <c r="AT57590" s="690"/>
      <c r="AU57590" s="690"/>
    </row>
    <row r="57591" spans="46:47">
      <c r="AT57591" s="690"/>
      <c r="AU57591" s="690"/>
    </row>
    <row r="57592" spans="46:47">
      <c r="AT57592" s="690"/>
      <c r="AU57592" s="690"/>
    </row>
    <row r="57593" spans="46:47">
      <c r="AT57593" s="690"/>
      <c r="AU57593" s="690"/>
    </row>
    <row r="57594" spans="46:47">
      <c r="AT57594" s="690"/>
      <c r="AU57594" s="690"/>
    </row>
    <row r="57595" spans="46:47">
      <c r="AT57595" s="690"/>
      <c r="AU57595" s="690"/>
    </row>
    <row r="57596" spans="46:47">
      <c r="AT57596" s="690"/>
      <c r="AU57596" s="690"/>
    </row>
    <row r="57597" spans="46:47">
      <c r="AT57597" s="690"/>
      <c r="AU57597" s="690"/>
    </row>
    <row r="57598" spans="46:47">
      <c r="AT57598" s="690"/>
      <c r="AU57598" s="690"/>
    </row>
    <row r="57599" spans="46:47">
      <c r="AT57599" s="690"/>
      <c r="AU57599" s="690"/>
    </row>
    <row r="57600" spans="46:47">
      <c r="AT57600" s="690"/>
      <c r="AU57600" s="690"/>
    </row>
    <row r="57601" spans="46:47">
      <c r="AT57601" s="690"/>
      <c r="AU57601" s="690"/>
    </row>
    <row r="57602" spans="46:47">
      <c r="AT57602" s="690"/>
      <c r="AU57602" s="690"/>
    </row>
    <row r="57603" spans="46:47">
      <c r="AT57603" s="690"/>
      <c r="AU57603" s="690"/>
    </row>
    <row r="57604" spans="46:47">
      <c r="AT57604" s="690"/>
      <c r="AU57604" s="690"/>
    </row>
    <row r="57605" spans="46:47">
      <c r="AT57605" s="690"/>
      <c r="AU57605" s="690"/>
    </row>
    <row r="57606" spans="46:47">
      <c r="AT57606" s="690"/>
      <c r="AU57606" s="690"/>
    </row>
    <row r="57607" spans="46:47">
      <c r="AT57607" s="690"/>
      <c r="AU57607" s="690"/>
    </row>
    <row r="57608" spans="46:47">
      <c r="AT57608" s="690"/>
      <c r="AU57608" s="690"/>
    </row>
    <row r="57609" spans="46:47">
      <c r="AT57609" s="690"/>
      <c r="AU57609" s="690"/>
    </row>
    <row r="57610" spans="46:47">
      <c r="AT57610" s="690"/>
      <c r="AU57610" s="690"/>
    </row>
    <row r="57611" spans="46:47">
      <c r="AT57611" s="690"/>
      <c r="AU57611" s="690"/>
    </row>
    <row r="57612" spans="46:47">
      <c r="AT57612" s="690"/>
      <c r="AU57612" s="690"/>
    </row>
    <row r="57613" spans="46:47">
      <c r="AT57613" s="690"/>
      <c r="AU57613" s="690"/>
    </row>
    <row r="57614" spans="46:47">
      <c r="AT57614" s="690"/>
      <c r="AU57614" s="690"/>
    </row>
    <row r="57615" spans="46:47">
      <c r="AT57615" s="690"/>
      <c r="AU57615" s="690"/>
    </row>
    <row r="57616" spans="46:47">
      <c r="AT57616" s="690"/>
      <c r="AU57616" s="690"/>
    </row>
    <row r="57617" spans="46:47">
      <c r="AT57617" s="690"/>
      <c r="AU57617" s="690"/>
    </row>
    <row r="57618" spans="46:47">
      <c r="AT57618" s="690"/>
      <c r="AU57618" s="690"/>
    </row>
    <row r="57619" spans="46:47">
      <c r="AT57619" s="690"/>
      <c r="AU57619" s="690"/>
    </row>
    <row r="57620" spans="46:47">
      <c r="AT57620" s="690"/>
      <c r="AU57620" s="690"/>
    </row>
    <row r="57621" spans="46:47">
      <c r="AT57621" s="690"/>
      <c r="AU57621" s="690"/>
    </row>
    <row r="57622" spans="46:47">
      <c r="AT57622" s="690"/>
      <c r="AU57622" s="690"/>
    </row>
    <row r="57623" spans="46:47">
      <c r="AT57623" s="690"/>
      <c r="AU57623" s="690"/>
    </row>
    <row r="57624" spans="46:47">
      <c r="AT57624" s="690"/>
      <c r="AU57624" s="690"/>
    </row>
    <row r="57625" spans="46:47">
      <c r="AT57625" s="690"/>
      <c r="AU57625" s="690"/>
    </row>
    <row r="57626" spans="46:47">
      <c r="AT57626" s="690"/>
      <c r="AU57626" s="690"/>
    </row>
    <row r="57627" spans="46:47">
      <c r="AT57627" s="690"/>
      <c r="AU57627" s="690"/>
    </row>
    <row r="57628" spans="46:47">
      <c r="AT57628" s="690"/>
      <c r="AU57628" s="690"/>
    </row>
    <row r="57629" spans="46:47">
      <c r="AT57629" s="690"/>
      <c r="AU57629" s="690"/>
    </row>
    <row r="57630" spans="46:47">
      <c r="AT57630" s="690"/>
      <c r="AU57630" s="690"/>
    </row>
    <row r="57631" spans="46:47">
      <c r="AT57631" s="690"/>
      <c r="AU57631" s="690"/>
    </row>
    <row r="57632" spans="46:47">
      <c r="AT57632" s="690"/>
      <c r="AU57632" s="690"/>
    </row>
    <row r="57633" spans="46:47">
      <c r="AT57633" s="690"/>
      <c r="AU57633" s="690"/>
    </row>
    <row r="57634" spans="46:47">
      <c r="AT57634" s="690"/>
      <c r="AU57634" s="690"/>
    </row>
    <row r="57635" spans="46:47">
      <c r="AT57635" s="690"/>
      <c r="AU57635" s="690"/>
    </row>
    <row r="57636" spans="46:47">
      <c r="AT57636" s="690"/>
      <c r="AU57636" s="690"/>
    </row>
    <row r="57637" spans="46:47">
      <c r="AT57637" s="690"/>
      <c r="AU57637" s="690"/>
    </row>
    <row r="57638" spans="46:47">
      <c r="AT57638" s="690"/>
      <c r="AU57638" s="690"/>
    </row>
    <row r="57639" spans="46:47">
      <c r="AT57639" s="690"/>
      <c r="AU57639" s="690"/>
    </row>
    <row r="57640" spans="46:47">
      <c r="AT57640" s="690"/>
      <c r="AU57640" s="690"/>
    </row>
    <row r="57641" spans="46:47">
      <c r="AT57641" s="690"/>
      <c r="AU57641" s="690"/>
    </row>
    <row r="57642" spans="46:47">
      <c r="AT57642" s="690"/>
      <c r="AU57642" s="690"/>
    </row>
    <row r="57643" spans="46:47">
      <c r="AT57643" s="690"/>
      <c r="AU57643" s="690"/>
    </row>
    <row r="57644" spans="46:47">
      <c r="AT57644" s="690"/>
      <c r="AU57644" s="690"/>
    </row>
    <row r="57645" spans="46:47">
      <c r="AT57645" s="690"/>
      <c r="AU57645" s="690"/>
    </row>
    <row r="57646" spans="46:47">
      <c r="AT57646" s="690"/>
      <c r="AU57646" s="690"/>
    </row>
    <row r="57647" spans="46:47">
      <c r="AT57647" s="690"/>
      <c r="AU57647" s="690"/>
    </row>
    <row r="57648" spans="46:47">
      <c r="AT57648" s="690"/>
      <c r="AU57648" s="690"/>
    </row>
    <row r="57649" spans="46:47">
      <c r="AT57649" s="690"/>
      <c r="AU57649" s="690"/>
    </row>
    <row r="57650" spans="46:47">
      <c r="AT57650" s="690"/>
      <c r="AU57650" s="690"/>
    </row>
    <row r="57651" spans="46:47">
      <c r="AT57651" s="690"/>
      <c r="AU57651" s="690"/>
    </row>
    <row r="57652" spans="46:47">
      <c r="AT57652" s="690"/>
      <c r="AU57652" s="690"/>
    </row>
    <row r="57653" spans="46:47">
      <c r="AT57653" s="690"/>
      <c r="AU57653" s="690"/>
    </row>
    <row r="57654" spans="46:47">
      <c r="AT57654" s="690"/>
      <c r="AU57654" s="690"/>
    </row>
    <row r="57655" spans="46:47">
      <c r="AT57655" s="690"/>
      <c r="AU57655" s="690"/>
    </row>
    <row r="57656" spans="46:47">
      <c r="AT57656" s="690"/>
      <c r="AU57656" s="690"/>
    </row>
    <row r="57657" spans="46:47">
      <c r="AT57657" s="690"/>
      <c r="AU57657" s="690"/>
    </row>
    <row r="57658" spans="46:47">
      <c r="AT57658" s="690"/>
      <c r="AU57658" s="690"/>
    </row>
    <row r="57659" spans="46:47">
      <c r="AT57659" s="690"/>
      <c r="AU57659" s="690"/>
    </row>
    <row r="57660" spans="46:47">
      <c r="AT57660" s="690"/>
      <c r="AU57660" s="690"/>
    </row>
    <row r="57661" spans="46:47">
      <c r="AT57661" s="690"/>
      <c r="AU57661" s="690"/>
    </row>
    <row r="57662" spans="46:47">
      <c r="AT57662" s="690"/>
      <c r="AU57662" s="690"/>
    </row>
    <row r="57663" spans="46:47">
      <c r="AT57663" s="690"/>
      <c r="AU57663" s="690"/>
    </row>
    <row r="57664" spans="46:47">
      <c r="AT57664" s="690"/>
      <c r="AU57664" s="690"/>
    </row>
    <row r="57665" spans="46:47">
      <c r="AT57665" s="690"/>
      <c r="AU57665" s="690"/>
    </row>
    <row r="57666" spans="46:47">
      <c r="AT57666" s="690"/>
      <c r="AU57666" s="690"/>
    </row>
    <row r="57667" spans="46:47">
      <c r="AT57667" s="690"/>
      <c r="AU57667" s="690"/>
    </row>
    <row r="57668" spans="46:47">
      <c r="AT57668" s="690"/>
      <c r="AU57668" s="690"/>
    </row>
    <row r="57669" spans="46:47">
      <c r="AT57669" s="690"/>
      <c r="AU57669" s="690"/>
    </row>
    <row r="57670" spans="46:47">
      <c r="AT57670" s="690"/>
      <c r="AU57670" s="690"/>
    </row>
    <row r="57671" spans="46:47">
      <c r="AT57671" s="690"/>
      <c r="AU57671" s="690"/>
    </row>
    <row r="57672" spans="46:47">
      <c r="AT57672" s="690"/>
      <c r="AU57672" s="690"/>
    </row>
    <row r="57673" spans="46:47">
      <c r="AT57673" s="690"/>
      <c r="AU57673" s="690"/>
    </row>
    <row r="57674" spans="46:47">
      <c r="AT57674" s="690"/>
      <c r="AU57674" s="690"/>
    </row>
    <row r="57675" spans="46:47">
      <c r="AT57675" s="690"/>
      <c r="AU57675" s="690"/>
    </row>
    <row r="57676" spans="46:47">
      <c r="AT57676" s="690"/>
      <c r="AU57676" s="690"/>
    </row>
    <row r="57677" spans="46:47">
      <c r="AT57677" s="690"/>
      <c r="AU57677" s="690"/>
    </row>
    <row r="57678" spans="46:47">
      <c r="AT57678" s="690"/>
      <c r="AU57678" s="690"/>
    </row>
    <row r="57679" spans="46:47">
      <c r="AT57679" s="690"/>
      <c r="AU57679" s="690"/>
    </row>
    <row r="57680" spans="46:47">
      <c r="AT57680" s="690"/>
      <c r="AU57680" s="690"/>
    </row>
    <row r="57681" spans="46:47">
      <c r="AT57681" s="690"/>
      <c r="AU57681" s="690"/>
    </row>
    <row r="57682" spans="46:47">
      <c r="AT57682" s="690"/>
      <c r="AU57682" s="690"/>
    </row>
    <row r="57683" spans="46:47">
      <c r="AT57683" s="690"/>
      <c r="AU57683" s="690"/>
    </row>
    <row r="57684" spans="46:47">
      <c r="AT57684" s="690"/>
      <c r="AU57684" s="690"/>
    </row>
    <row r="57685" spans="46:47">
      <c r="AT57685" s="690"/>
      <c r="AU57685" s="690"/>
    </row>
    <row r="57686" spans="46:47">
      <c r="AT57686" s="690"/>
      <c r="AU57686" s="690"/>
    </row>
    <row r="57687" spans="46:47">
      <c r="AT57687" s="690"/>
      <c r="AU57687" s="690"/>
    </row>
    <row r="57688" spans="46:47">
      <c r="AT57688" s="690"/>
      <c r="AU57688" s="690"/>
    </row>
    <row r="57689" spans="46:47">
      <c r="AT57689" s="690"/>
      <c r="AU57689" s="690"/>
    </row>
    <row r="57690" spans="46:47">
      <c r="AT57690" s="690"/>
      <c r="AU57690" s="690"/>
    </row>
    <row r="57691" spans="46:47">
      <c r="AT57691" s="690"/>
      <c r="AU57691" s="690"/>
    </row>
    <row r="57692" spans="46:47">
      <c r="AT57692" s="690"/>
      <c r="AU57692" s="690"/>
    </row>
    <row r="57693" spans="46:47">
      <c r="AT57693" s="690"/>
      <c r="AU57693" s="690"/>
    </row>
    <row r="57694" spans="46:47">
      <c r="AT57694" s="690"/>
      <c r="AU57694" s="690"/>
    </row>
    <row r="57695" spans="46:47">
      <c r="AT57695" s="690"/>
      <c r="AU57695" s="690"/>
    </row>
    <row r="57696" spans="46:47">
      <c r="AT57696" s="690"/>
      <c r="AU57696" s="690"/>
    </row>
    <row r="57697" spans="46:47">
      <c r="AT57697" s="690"/>
      <c r="AU57697" s="690"/>
    </row>
    <row r="57698" spans="46:47">
      <c r="AT57698" s="690"/>
      <c r="AU57698" s="690"/>
    </row>
    <row r="57699" spans="46:47">
      <c r="AT57699" s="690"/>
      <c r="AU57699" s="690"/>
    </row>
    <row r="57700" spans="46:47">
      <c r="AT57700" s="690"/>
      <c r="AU57700" s="690"/>
    </row>
    <row r="57701" spans="46:47">
      <c r="AT57701" s="690"/>
      <c r="AU57701" s="690"/>
    </row>
    <row r="57702" spans="46:47">
      <c r="AT57702" s="690"/>
      <c r="AU57702" s="690"/>
    </row>
    <row r="57703" spans="46:47">
      <c r="AT57703" s="690"/>
      <c r="AU57703" s="690"/>
    </row>
    <row r="57704" spans="46:47">
      <c r="AT57704" s="690"/>
      <c r="AU57704" s="690"/>
    </row>
    <row r="57705" spans="46:47">
      <c r="AT57705" s="690"/>
      <c r="AU57705" s="690"/>
    </row>
    <row r="57706" spans="46:47">
      <c r="AT57706" s="690"/>
      <c r="AU57706" s="690"/>
    </row>
    <row r="57707" spans="46:47">
      <c r="AT57707" s="690"/>
      <c r="AU57707" s="690"/>
    </row>
    <row r="57708" spans="46:47">
      <c r="AT57708" s="690"/>
      <c r="AU57708" s="690"/>
    </row>
    <row r="57709" spans="46:47">
      <c r="AT57709" s="690"/>
      <c r="AU57709" s="690"/>
    </row>
    <row r="57710" spans="46:47">
      <c r="AT57710" s="690"/>
      <c r="AU57710" s="690"/>
    </row>
    <row r="57711" spans="46:47">
      <c r="AT57711" s="690"/>
      <c r="AU57711" s="690"/>
    </row>
    <row r="57712" spans="46:47">
      <c r="AT57712" s="690"/>
      <c r="AU57712" s="690"/>
    </row>
    <row r="57713" spans="46:47">
      <c r="AT57713" s="690"/>
      <c r="AU57713" s="690"/>
    </row>
    <row r="57714" spans="46:47">
      <c r="AT57714" s="690"/>
      <c r="AU57714" s="690"/>
    </row>
    <row r="57715" spans="46:47">
      <c r="AT57715" s="690"/>
      <c r="AU57715" s="690"/>
    </row>
    <row r="57716" spans="46:47">
      <c r="AT57716" s="690"/>
      <c r="AU57716" s="690"/>
    </row>
    <row r="57717" spans="46:47">
      <c r="AT57717" s="690"/>
      <c r="AU57717" s="690"/>
    </row>
    <row r="57718" spans="46:47">
      <c r="AT57718" s="690"/>
      <c r="AU57718" s="690"/>
    </row>
    <row r="57719" spans="46:47">
      <c r="AT57719" s="690"/>
      <c r="AU57719" s="690"/>
    </row>
    <row r="57720" spans="46:47">
      <c r="AT57720" s="690"/>
      <c r="AU57720" s="690"/>
    </row>
    <row r="57721" spans="46:47">
      <c r="AT57721" s="690"/>
      <c r="AU57721" s="690"/>
    </row>
    <row r="57722" spans="46:47">
      <c r="AT57722" s="690"/>
      <c r="AU57722" s="690"/>
    </row>
    <row r="57723" spans="46:47">
      <c r="AT57723" s="690"/>
      <c r="AU57723" s="690"/>
    </row>
    <row r="57724" spans="46:47">
      <c r="AT57724" s="690"/>
      <c r="AU57724" s="690"/>
    </row>
    <row r="57725" spans="46:47">
      <c r="AT57725" s="690"/>
      <c r="AU57725" s="690"/>
    </row>
    <row r="57726" spans="46:47">
      <c r="AT57726" s="690"/>
      <c r="AU57726" s="690"/>
    </row>
    <row r="57727" spans="46:47">
      <c r="AT57727" s="690"/>
      <c r="AU57727" s="690"/>
    </row>
    <row r="57728" spans="46:47">
      <c r="AT57728" s="690"/>
      <c r="AU57728" s="690"/>
    </row>
    <row r="57729" spans="46:47">
      <c r="AT57729" s="690"/>
      <c r="AU57729" s="690"/>
    </row>
    <row r="57730" spans="46:47">
      <c r="AT57730" s="690"/>
      <c r="AU57730" s="690"/>
    </row>
    <row r="57731" spans="46:47">
      <c r="AT57731" s="690"/>
      <c r="AU57731" s="690"/>
    </row>
    <row r="57732" spans="46:47">
      <c r="AT57732" s="690"/>
      <c r="AU57732" s="690"/>
    </row>
    <row r="57733" spans="46:47">
      <c r="AT57733" s="690"/>
      <c r="AU57733" s="690"/>
    </row>
    <row r="57734" spans="46:47">
      <c r="AT57734" s="690"/>
      <c r="AU57734" s="690"/>
    </row>
    <row r="57735" spans="46:47">
      <c r="AT57735" s="690"/>
      <c r="AU57735" s="690"/>
    </row>
    <row r="57736" spans="46:47">
      <c r="AT57736" s="690"/>
      <c r="AU57736" s="690"/>
    </row>
    <row r="57737" spans="46:47">
      <c r="AT57737" s="690"/>
      <c r="AU57737" s="690"/>
    </row>
    <row r="57738" spans="46:47">
      <c r="AT57738" s="690"/>
      <c r="AU57738" s="690"/>
    </row>
    <row r="57739" spans="46:47">
      <c r="AT57739" s="690"/>
      <c r="AU57739" s="690"/>
    </row>
    <row r="57740" spans="46:47">
      <c r="AT57740" s="690"/>
      <c r="AU57740" s="690"/>
    </row>
    <row r="57741" spans="46:47">
      <c r="AT57741" s="690"/>
      <c r="AU57741" s="690"/>
    </row>
    <row r="57742" spans="46:47">
      <c r="AT57742" s="690"/>
      <c r="AU57742" s="690"/>
    </row>
    <row r="57743" spans="46:47">
      <c r="AT57743" s="690"/>
      <c r="AU57743" s="690"/>
    </row>
    <row r="57744" spans="46:47">
      <c r="AT57744" s="690"/>
      <c r="AU57744" s="690"/>
    </row>
    <row r="57745" spans="46:47">
      <c r="AT57745" s="690"/>
      <c r="AU57745" s="690"/>
    </row>
    <row r="57746" spans="46:47">
      <c r="AT57746" s="690"/>
      <c r="AU57746" s="690"/>
    </row>
    <row r="57747" spans="46:47">
      <c r="AT57747" s="690"/>
      <c r="AU57747" s="690"/>
    </row>
    <row r="57748" spans="46:47">
      <c r="AT57748" s="690"/>
      <c r="AU57748" s="690"/>
    </row>
    <row r="57749" spans="46:47">
      <c r="AT57749" s="690"/>
      <c r="AU57749" s="690"/>
    </row>
    <row r="57750" spans="46:47">
      <c r="AT57750" s="690"/>
      <c r="AU57750" s="690"/>
    </row>
    <row r="57751" spans="46:47">
      <c r="AT57751" s="690"/>
      <c r="AU57751" s="690"/>
    </row>
    <row r="57752" spans="46:47">
      <c r="AT57752" s="690"/>
      <c r="AU57752" s="690"/>
    </row>
    <row r="57753" spans="46:47">
      <c r="AT57753" s="690"/>
      <c r="AU57753" s="690"/>
    </row>
    <row r="57754" spans="46:47">
      <c r="AT57754" s="690"/>
      <c r="AU57754" s="690"/>
    </row>
    <row r="57755" spans="46:47">
      <c r="AT57755" s="690"/>
      <c r="AU57755" s="690"/>
    </row>
    <row r="57756" spans="46:47">
      <c r="AT57756" s="690"/>
      <c r="AU57756" s="690"/>
    </row>
    <row r="57757" spans="46:47">
      <c r="AT57757" s="690"/>
      <c r="AU57757" s="690"/>
    </row>
    <row r="57758" spans="46:47">
      <c r="AT57758" s="690"/>
      <c r="AU57758" s="690"/>
    </row>
    <row r="57759" spans="46:47">
      <c r="AT57759" s="690"/>
      <c r="AU57759" s="690"/>
    </row>
    <row r="57760" spans="46:47">
      <c r="AT57760" s="690"/>
      <c r="AU57760" s="690"/>
    </row>
    <row r="57761" spans="46:47">
      <c r="AT57761" s="690"/>
      <c r="AU57761" s="690"/>
    </row>
    <row r="57762" spans="46:47">
      <c r="AT57762" s="690"/>
      <c r="AU57762" s="690"/>
    </row>
    <row r="57763" spans="46:47">
      <c r="AT57763" s="690"/>
      <c r="AU57763" s="690"/>
    </row>
    <row r="57764" spans="46:47">
      <c r="AT57764" s="690"/>
      <c r="AU57764" s="690"/>
    </row>
    <row r="57765" spans="46:47">
      <c r="AT57765" s="690"/>
      <c r="AU57765" s="690"/>
    </row>
    <row r="57766" spans="46:47">
      <c r="AT57766" s="690"/>
      <c r="AU57766" s="690"/>
    </row>
    <row r="57767" spans="46:47">
      <c r="AT57767" s="690"/>
      <c r="AU57767" s="690"/>
    </row>
    <row r="57768" spans="46:47">
      <c r="AT57768" s="690"/>
      <c r="AU57768" s="690"/>
    </row>
    <row r="57769" spans="46:47">
      <c r="AT57769" s="690"/>
      <c r="AU57769" s="690"/>
    </row>
    <row r="57770" spans="46:47">
      <c r="AT57770" s="690"/>
      <c r="AU57770" s="690"/>
    </row>
    <row r="57771" spans="46:47">
      <c r="AT57771" s="690"/>
      <c r="AU57771" s="690"/>
    </row>
    <row r="57772" spans="46:47">
      <c r="AT57772" s="690"/>
      <c r="AU57772" s="690"/>
    </row>
    <row r="57773" spans="46:47">
      <c r="AT57773" s="690"/>
      <c r="AU57773" s="690"/>
    </row>
    <row r="57774" spans="46:47">
      <c r="AT57774" s="690"/>
      <c r="AU57774" s="690"/>
    </row>
    <row r="57775" spans="46:47">
      <c r="AT57775" s="690"/>
      <c r="AU57775" s="690"/>
    </row>
    <row r="57776" spans="46:47">
      <c r="AT57776" s="690"/>
      <c r="AU57776" s="690"/>
    </row>
    <row r="57777" spans="46:47">
      <c r="AT57777" s="690"/>
      <c r="AU57777" s="690"/>
    </row>
    <row r="57778" spans="46:47">
      <c r="AT57778" s="690"/>
      <c r="AU57778" s="690"/>
    </row>
    <row r="57779" spans="46:47">
      <c r="AT57779" s="690"/>
      <c r="AU57779" s="690"/>
    </row>
    <row r="57780" spans="46:47">
      <c r="AT57780" s="690"/>
      <c r="AU57780" s="690"/>
    </row>
    <row r="57781" spans="46:47">
      <c r="AT57781" s="690"/>
      <c r="AU57781" s="690"/>
    </row>
    <row r="57782" spans="46:47">
      <c r="AT57782" s="690"/>
      <c r="AU57782" s="690"/>
    </row>
    <row r="57783" spans="46:47">
      <c r="AT57783" s="690"/>
      <c r="AU57783" s="690"/>
    </row>
    <row r="57784" spans="46:47">
      <c r="AT57784" s="690"/>
      <c r="AU57784" s="690"/>
    </row>
    <row r="57785" spans="46:47">
      <c r="AT57785" s="690"/>
      <c r="AU57785" s="690"/>
    </row>
    <row r="57786" spans="46:47">
      <c r="AT57786" s="690"/>
      <c r="AU57786" s="690"/>
    </row>
    <row r="57787" spans="46:47">
      <c r="AT57787" s="690"/>
      <c r="AU57787" s="690"/>
    </row>
    <row r="57788" spans="46:47">
      <c r="AT57788" s="690"/>
      <c r="AU57788" s="690"/>
    </row>
    <row r="57789" spans="46:47">
      <c r="AT57789" s="690"/>
      <c r="AU57789" s="690"/>
    </row>
    <row r="57790" spans="46:47">
      <c r="AT57790" s="690"/>
      <c r="AU57790" s="690"/>
    </row>
    <row r="57791" spans="46:47">
      <c r="AT57791" s="690"/>
      <c r="AU57791" s="690"/>
    </row>
    <row r="57792" spans="46:47">
      <c r="AT57792" s="690"/>
      <c r="AU57792" s="690"/>
    </row>
    <row r="57793" spans="46:47">
      <c r="AT57793" s="690"/>
      <c r="AU57793" s="690"/>
    </row>
    <row r="57794" spans="46:47">
      <c r="AT57794" s="690"/>
      <c r="AU57794" s="690"/>
    </row>
    <row r="57795" spans="46:47">
      <c r="AT57795" s="690"/>
      <c r="AU57795" s="690"/>
    </row>
    <row r="57796" spans="46:47">
      <c r="AT57796" s="690"/>
      <c r="AU57796" s="690"/>
    </row>
    <row r="57797" spans="46:47">
      <c r="AT57797" s="690"/>
      <c r="AU57797" s="690"/>
    </row>
    <row r="57798" spans="46:47">
      <c r="AT57798" s="690"/>
      <c r="AU57798" s="690"/>
    </row>
    <row r="57799" spans="46:47">
      <c r="AT57799" s="690"/>
      <c r="AU57799" s="690"/>
    </row>
    <row r="57800" spans="46:47">
      <c r="AT57800" s="690"/>
      <c r="AU57800" s="690"/>
    </row>
    <row r="57801" spans="46:47">
      <c r="AT57801" s="690"/>
      <c r="AU57801" s="690"/>
    </row>
    <row r="57802" spans="46:47">
      <c r="AT57802" s="690"/>
      <c r="AU57802" s="690"/>
    </row>
    <row r="57803" spans="46:47">
      <c r="AT57803" s="690"/>
      <c r="AU57803" s="690"/>
    </row>
    <row r="57804" spans="46:47">
      <c r="AT57804" s="690"/>
      <c r="AU57804" s="690"/>
    </row>
    <row r="57805" spans="46:47">
      <c r="AT57805" s="690"/>
      <c r="AU57805" s="690"/>
    </row>
    <row r="57806" spans="46:47">
      <c r="AT57806" s="690"/>
      <c r="AU57806" s="690"/>
    </row>
    <row r="57807" spans="46:47">
      <c r="AT57807" s="690"/>
      <c r="AU57807" s="690"/>
    </row>
    <row r="57808" spans="46:47">
      <c r="AT57808" s="690"/>
      <c r="AU57808" s="690"/>
    </row>
    <row r="57809" spans="46:47">
      <c r="AT57809" s="690"/>
      <c r="AU57809" s="690"/>
    </row>
    <row r="57810" spans="46:47">
      <c r="AT57810" s="690"/>
      <c r="AU57810" s="690"/>
    </row>
    <row r="57811" spans="46:47">
      <c r="AT57811" s="690"/>
      <c r="AU57811" s="690"/>
    </row>
    <row r="57812" spans="46:47">
      <c r="AT57812" s="690"/>
      <c r="AU57812" s="690"/>
    </row>
    <row r="57813" spans="46:47">
      <c r="AT57813" s="690"/>
      <c r="AU57813" s="690"/>
    </row>
    <row r="57814" spans="46:47">
      <c r="AT57814" s="690"/>
      <c r="AU57814" s="690"/>
    </row>
    <row r="57815" spans="46:47">
      <c r="AT57815" s="690"/>
      <c r="AU57815" s="690"/>
    </row>
    <row r="57816" spans="46:47">
      <c r="AT57816" s="690"/>
      <c r="AU57816" s="690"/>
    </row>
    <row r="57817" spans="46:47">
      <c r="AT57817" s="690"/>
      <c r="AU57817" s="690"/>
    </row>
    <row r="57818" spans="46:47">
      <c r="AT57818" s="690"/>
      <c r="AU57818" s="690"/>
    </row>
    <row r="57819" spans="46:47">
      <c r="AT57819" s="690"/>
      <c r="AU57819" s="690"/>
    </row>
    <row r="57820" spans="46:47">
      <c r="AT57820" s="690"/>
      <c r="AU57820" s="690"/>
    </row>
    <row r="57821" spans="46:47">
      <c r="AT57821" s="690"/>
      <c r="AU57821" s="690"/>
    </row>
    <row r="57822" spans="46:47">
      <c r="AT57822" s="690"/>
      <c r="AU57822" s="690"/>
    </row>
    <row r="57823" spans="46:47">
      <c r="AT57823" s="690"/>
      <c r="AU57823" s="690"/>
    </row>
    <row r="57824" spans="46:47">
      <c r="AT57824" s="690"/>
      <c r="AU57824" s="690"/>
    </row>
    <row r="57825" spans="46:47">
      <c r="AT57825" s="690"/>
      <c r="AU57825" s="690"/>
    </row>
    <row r="57826" spans="46:47">
      <c r="AT57826" s="690"/>
      <c r="AU57826" s="690"/>
    </row>
    <row r="57827" spans="46:47">
      <c r="AT57827" s="690"/>
      <c r="AU57827" s="690"/>
    </row>
    <row r="57828" spans="46:47">
      <c r="AT57828" s="690"/>
      <c r="AU57828" s="690"/>
    </row>
    <row r="57829" spans="46:47">
      <c r="AT57829" s="690"/>
      <c r="AU57829" s="690"/>
    </row>
    <row r="57830" spans="46:47">
      <c r="AT57830" s="690"/>
      <c r="AU57830" s="690"/>
    </row>
    <row r="57831" spans="46:47">
      <c r="AT57831" s="690"/>
      <c r="AU57831" s="690"/>
    </row>
    <row r="57832" spans="46:47">
      <c r="AT57832" s="690"/>
      <c r="AU57832" s="690"/>
    </row>
    <row r="57833" spans="46:47">
      <c r="AT57833" s="690"/>
      <c r="AU57833" s="690"/>
    </row>
    <row r="57834" spans="46:47">
      <c r="AT57834" s="690"/>
      <c r="AU57834" s="690"/>
    </row>
    <row r="57835" spans="46:47">
      <c r="AT57835" s="690"/>
      <c r="AU57835" s="690"/>
    </row>
    <row r="57836" spans="46:47">
      <c r="AT57836" s="690"/>
      <c r="AU57836" s="690"/>
    </row>
    <row r="57837" spans="46:47">
      <c r="AT57837" s="690"/>
      <c r="AU57837" s="690"/>
    </row>
    <row r="57838" spans="46:47">
      <c r="AT57838" s="690"/>
      <c r="AU57838" s="690"/>
    </row>
    <row r="57839" spans="46:47">
      <c r="AT57839" s="690"/>
      <c r="AU57839" s="690"/>
    </row>
    <row r="57840" spans="46:47">
      <c r="AT57840" s="690"/>
      <c r="AU57840" s="690"/>
    </row>
    <row r="57841" spans="46:47">
      <c r="AT57841" s="690"/>
      <c r="AU57841" s="690"/>
    </row>
    <row r="57842" spans="46:47">
      <c r="AT57842" s="690"/>
      <c r="AU57842" s="690"/>
    </row>
    <row r="57843" spans="46:47">
      <c r="AT57843" s="690"/>
      <c r="AU57843" s="690"/>
    </row>
    <row r="57844" spans="46:47">
      <c r="AT57844" s="690"/>
      <c r="AU57844" s="690"/>
    </row>
    <row r="57845" spans="46:47">
      <c r="AT57845" s="690"/>
      <c r="AU57845" s="690"/>
    </row>
    <row r="57846" spans="46:47">
      <c r="AT57846" s="690"/>
      <c r="AU57846" s="690"/>
    </row>
    <row r="57847" spans="46:47">
      <c r="AT57847" s="690"/>
      <c r="AU57847" s="690"/>
    </row>
    <row r="57848" spans="46:47">
      <c r="AT57848" s="690"/>
      <c r="AU57848" s="690"/>
    </row>
    <row r="57849" spans="46:47">
      <c r="AT57849" s="690"/>
      <c r="AU57849" s="690"/>
    </row>
    <row r="57850" spans="46:47">
      <c r="AT57850" s="690"/>
      <c r="AU57850" s="690"/>
    </row>
    <row r="57851" spans="46:47">
      <c r="AT57851" s="690"/>
      <c r="AU57851" s="690"/>
    </row>
    <row r="57852" spans="46:47">
      <c r="AT57852" s="690"/>
      <c r="AU57852" s="690"/>
    </row>
    <row r="57853" spans="46:47">
      <c r="AT57853" s="690"/>
      <c r="AU57853" s="690"/>
    </row>
    <row r="57854" spans="46:47">
      <c r="AT57854" s="690"/>
      <c r="AU57854" s="690"/>
    </row>
    <row r="57855" spans="46:47">
      <c r="AT57855" s="690"/>
      <c r="AU57855" s="690"/>
    </row>
    <row r="57856" spans="46:47">
      <c r="AT57856" s="690"/>
      <c r="AU57856" s="690"/>
    </row>
    <row r="57857" spans="46:47">
      <c r="AT57857" s="690"/>
      <c r="AU57857" s="690"/>
    </row>
    <row r="57858" spans="46:47">
      <c r="AT57858" s="690"/>
      <c r="AU57858" s="690"/>
    </row>
    <row r="57859" spans="46:47">
      <c r="AT57859" s="690"/>
      <c r="AU57859" s="690"/>
    </row>
    <row r="57860" spans="46:47">
      <c r="AT57860" s="690"/>
      <c r="AU57860" s="690"/>
    </row>
    <row r="57861" spans="46:47">
      <c r="AT57861" s="690"/>
      <c r="AU57861" s="690"/>
    </row>
    <row r="57862" spans="46:47">
      <c r="AT57862" s="690"/>
      <c r="AU57862" s="690"/>
    </row>
    <row r="57863" spans="46:47">
      <c r="AT57863" s="690"/>
      <c r="AU57863" s="690"/>
    </row>
    <row r="57864" spans="46:47">
      <c r="AT57864" s="690"/>
      <c r="AU57864" s="690"/>
    </row>
    <row r="57865" spans="46:47">
      <c r="AT57865" s="690"/>
      <c r="AU57865" s="690"/>
    </row>
    <row r="57866" spans="46:47">
      <c r="AT57866" s="690"/>
      <c r="AU57866" s="690"/>
    </row>
    <row r="57867" spans="46:47">
      <c r="AT57867" s="690"/>
      <c r="AU57867" s="690"/>
    </row>
    <row r="57868" spans="46:47">
      <c r="AT57868" s="690"/>
      <c r="AU57868" s="690"/>
    </row>
    <row r="57869" spans="46:47">
      <c r="AT57869" s="690"/>
      <c r="AU57869" s="690"/>
    </row>
    <row r="57870" spans="46:47">
      <c r="AT57870" s="690"/>
      <c r="AU57870" s="690"/>
    </row>
    <row r="57871" spans="46:47">
      <c r="AT57871" s="690"/>
      <c r="AU57871" s="690"/>
    </row>
    <row r="57872" spans="46:47">
      <c r="AT57872" s="690"/>
      <c r="AU57872" s="690"/>
    </row>
    <row r="57873" spans="46:47">
      <c r="AT57873" s="690"/>
      <c r="AU57873" s="690"/>
    </row>
    <row r="57874" spans="46:47">
      <c r="AT57874" s="690"/>
      <c r="AU57874" s="690"/>
    </row>
    <row r="57875" spans="46:47">
      <c r="AT57875" s="690"/>
      <c r="AU57875" s="690"/>
    </row>
    <row r="57876" spans="46:47">
      <c r="AT57876" s="690"/>
      <c r="AU57876" s="690"/>
    </row>
    <row r="57877" spans="46:47">
      <c r="AT57877" s="690"/>
      <c r="AU57877" s="690"/>
    </row>
    <row r="57878" spans="46:47">
      <c r="AT57878" s="690"/>
      <c r="AU57878" s="690"/>
    </row>
    <row r="57879" spans="46:47">
      <c r="AT57879" s="690"/>
      <c r="AU57879" s="690"/>
    </row>
    <row r="57880" spans="46:47">
      <c r="AT57880" s="690"/>
      <c r="AU57880" s="690"/>
    </row>
    <row r="57881" spans="46:47">
      <c r="AT57881" s="690"/>
      <c r="AU57881" s="690"/>
    </row>
    <row r="57882" spans="46:47">
      <c r="AT57882" s="690"/>
      <c r="AU57882" s="690"/>
    </row>
    <row r="57883" spans="46:47">
      <c r="AT57883" s="690"/>
      <c r="AU57883" s="690"/>
    </row>
    <row r="57884" spans="46:47">
      <c r="AT57884" s="690"/>
      <c r="AU57884" s="690"/>
    </row>
    <row r="57885" spans="46:47">
      <c r="AT57885" s="690"/>
      <c r="AU57885" s="690"/>
    </row>
    <row r="57886" spans="46:47">
      <c r="AT57886" s="690"/>
      <c r="AU57886" s="690"/>
    </row>
    <row r="57887" spans="46:47">
      <c r="AT57887" s="690"/>
      <c r="AU57887" s="690"/>
    </row>
    <row r="57888" spans="46:47">
      <c r="AT57888" s="690"/>
      <c r="AU57888" s="690"/>
    </row>
    <row r="57889" spans="46:47">
      <c r="AT57889" s="690"/>
      <c r="AU57889" s="690"/>
    </row>
    <row r="57890" spans="46:47">
      <c r="AT57890" s="690"/>
      <c r="AU57890" s="690"/>
    </row>
    <row r="57891" spans="46:47">
      <c r="AT57891" s="690"/>
      <c r="AU57891" s="690"/>
    </row>
    <row r="57892" spans="46:47">
      <c r="AT57892" s="690"/>
      <c r="AU57892" s="690"/>
    </row>
    <row r="57893" spans="46:47">
      <c r="AT57893" s="690"/>
      <c r="AU57893" s="690"/>
    </row>
    <row r="57894" spans="46:47">
      <c r="AT57894" s="690"/>
      <c r="AU57894" s="690"/>
    </row>
    <row r="57895" spans="46:47">
      <c r="AT57895" s="690"/>
      <c r="AU57895" s="690"/>
    </row>
    <row r="57896" spans="46:47">
      <c r="AT57896" s="690"/>
      <c r="AU57896" s="690"/>
    </row>
    <row r="57897" spans="46:47">
      <c r="AT57897" s="690"/>
      <c r="AU57897" s="690"/>
    </row>
    <row r="57898" spans="46:47">
      <c r="AT57898" s="690"/>
      <c r="AU57898" s="690"/>
    </row>
    <row r="57899" spans="46:47">
      <c r="AT57899" s="690"/>
      <c r="AU57899" s="690"/>
    </row>
    <row r="57900" spans="46:47">
      <c r="AT57900" s="690"/>
      <c r="AU57900" s="690"/>
    </row>
    <row r="57901" spans="46:47">
      <c r="AT57901" s="690"/>
      <c r="AU57901" s="690"/>
    </row>
    <row r="57902" spans="46:47">
      <c r="AT57902" s="690"/>
      <c r="AU57902" s="690"/>
    </row>
    <row r="57903" spans="46:47">
      <c r="AT57903" s="690"/>
      <c r="AU57903" s="690"/>
    </row>
    <row r="57904" spans="46:47">
      <c r="AT57904" s="690"/>
      <c r="AU57904" s="690"/>
    </row>
    <row r="57905" spans="46:47">
      <c r="AT57905" s="690"/>
      <c r="AU57905" s="690"/>
    </row>
    <row r="57906" spans="46:47">
      <c r="AT57906" s="690"/>
      <c r="AU57906" s="690"/>
    </row>
    <row r="57907" spans="46:47">
      <c r="AT57907" s="690"/>
      <c r="AU57907" s="690"/>
    </row>
    <row r="57908" spans="46:47">
      <c r="AT57908" s="690"/>
      <c r="AU57908" s="690"/>
    </row>
    <row r="57909" spans="46:47">
      <c r="AT57909" s="690"/>
      <c r="AU57909" s="690"/>
    </row>
    <row r="57910" spans="46:47">
      <c r="AT57910" s="690"/>
      <c r="AU57910" s="690"/>
    </row>
    <row r="57911" spans="46:47">
      <c r="AT57911" s="690"/>
      <c r="AU57911" s="690"/>
    </row>
    <row r="57912" spans="46:47">
      <c r="AT57912" s="690"/>
      <c r="AU57912" s="690"/>
    </row>
    <row r="57913" spans="46:47">
      <c r="AT57913" s="690"/>
      <c r="AU57913" s="690"/>
    </row>
    <row r="57914" spans="46:47">
      <c r="AT57914" s="690"/>
      <c r="AU57914" s="690"/>
    </row>
    <row r="57915" spans="46:47">
      <c r="AT57915" s="690"/>
      <c r="AU57915" s="690"/>
    </row>
    <row r="57916" spans="46:47">
      <c r="AT57916" s="690"/>
      <c r="AU57916" s="690"/>
    </row>
    <row r="57917" spans="46:47">
      <c r="AT57917" s="690"/>
      <c r="AU57917" s="690"/>
    </row>
    <row r="57918" spans="46:47">
      <c r="AT57918" s="690"/>
      <c r="AU57918" s="690"/>
    </row>
    <row r="57919" spans="46:47">
      <c r="AT57919" s="690"/>
      <c r="AU57919" s="690"/>
    </row>
    <row r="57920" spans="46:47">
      <c r="AT57920" s="690"/>
      <c r="AU57920" s="690"/>
    </row>
    <row r="57921" spans="46:47">
      <c r="AT57921" s="690"/>
      <c r="AU57921" s="690"/>
    </row>
    <row r="57922" spans="46:47">
      <c r="AT57922" s="690"/>
      <c r="AU57922" s="690"/>
    </row>
    <row r="57923" spans="46:47">
      <c r="AT57923" s="690"/>
      <c r="AU57923" s="690"/>
    </row>
    <row r="57924" spans="46:47">
      <c r="AT57924" s="690"/>
      <c r="AU57924" s="690"/>
    </row>
    <row r="57925" spans="46:47">
      <c r="AT57925" s="690"/>
      <c r="AU57925" s="690"/>
    </row>
    <row r="57926" spans="46:47">
      <c r="AT57926" s="690"/>
      <c r="AU57926" s="690"/>
    </row>
    <row r="57927" spans="46:47">
      <c r="AT57927" s="690"/>
      <c r="AU57927" s="690"/>
    </row>
    <row r="57928" spans="46:47">
      <c r="AT57928" s="690"/>
      <c r="AU57928" s="690"/>
    </row>
    <row r="57929" spans="46:47">
      <c r="AT57929" s="690"/>
      <c r="AU57929" s="690"/>
    </row>
    <row r="57930" spans="46:47">
      <c r="AT57930" s="690"/>
      <c r="AU57930" s="690"/>
    </row>
    <row r="57931" spans="46:47">
      <c r="AT57931" s="690"/>
      <c r="AU57931" s="690"/>
    </row>
    <row r="57932" spans="46:47">
      <c r="AT57932" s="690"/>
      <c r="AU57932" s="690"/>
    </row>
    <row r="57933" spans="46:47">
      <c r="AT57933" s="690"/>
      <c r="AU57933" s="690"/>
    </row>
    <row r="57934" spans="46:47">
      <c r="AT57934" s="690"/>
      <c r="AU57934" s="690"/>
    </row>
    <row r="57935" spans="46:47">
      <c r="AT57935" s="690"/>
      <c r="AU57935" s="690"/>
    </row>
    <row r="57936" spans="46:47">
      <c r="AT57936" s="690"/>
      <c r="AU57936" s="690"/>
    </row>
    <row r="57937" spans="46:47">
      <c r="AT57937" s="690"/>
      <c r="AU57937" s="690"/>
    </row>
    <row r="57938" spans="46:47">
      <c r="AT57938" s="690"/>
      <c r="AU57938" s="690"/>
    </row>
    <row r="57939" spans="46:47">
      <c r="AT57939" s="690"/>
      <c r="AU57939" s="690"/>
    </row>
    <row r="57940" spans="46:47">
      <c r="AT57940" s="690"/>
      <c r="AU57940" s="690"/>
    </row>
    <row r="57941" spans="46:47">
      <c r="AT57941" s="690"/>
      <c r="AU57941" s="690"/>
    </row>
    <row r="57942" spans="46:47">
      <c r="AT57942" s="690"/>
      <c r="AU57942" s="690"/>
    </row>
    <row r="57943" spans="46:47">
      <c r="AT57943" s="690"/>
      <c r="AU57943" s="690"/>
    </row>
    <row r="57944" spans="46:47">
      <c r="AT57944" s="690"/>
      <c r="AU57944" s="690"/>
    </row>
    <row r="57945" spans="46:47">
      <c r="AT57945" s="690"/>
      <c r="AU57945" s="690"/>
    </row>
    <row r="57946" spans="46:47">
      <c r="AT57946" s="690"/>
      <c r="AU57946" s="690"/>
    </row>
    <row r="57947" spans="46:47">
      <c r="AT57947" s="690"/>
      <c r="AU57947" s="690"/>
    </row>
    <row r="57948" spans="46:47">
      <c r="AT57948" s="690"/>
      <c r="AU57948" s="690"/>
    </row>
    <row r="57949" spans="46:47">
      <c r="AT57949" s="690"/>
      <c r="AU57949" s="690"/>
    </row>
    <row r="57950" spans="46:47">
      <c r="AT57950" s="690"/>
      <c r="AU57950" s="690"/>
    </row>
    <row r="57951" spans="46:47">
      <c r="AT57951" s="690"/>
      <c r="AU57951" s="690"/>
    </row>
    <row r="57952" spans="46:47">
      <c r="AT57952" s="690"/>
      <c r="AU57952" s="690"/>
    </row>
    <row r="57953" spans="46:47">
      <c r="AT57953" s="690"/>
      <c r="AU57953" s="690"/>
    </row>
    <row r="57954" spans="46:47">
      <c r="AT57954" s="690"/>
      <c r="AU57954" s="690"/>
    </row>
    <row r="57955" spans="46:47">
      <c r="AT57955" s="690"/>
      <c r="AU57955" s="690"/>
    </row>
    <row r="57956" spans="46:47">
      <c r="AT57956" s="690"/>
      <c r="AU57956" s="690"/>
    </row>
    <row r="57957" spans="46:47">
      <c r="AT57957" s="690"/>
      <c r="AU57957" s="690"/>
    </row>
    <row r="57958" spans="46:47">
      <c r="AT57958" s="690"/>
      <c r="AU57958" s="690"/>
    </row>
    <row r="57959" spans="46:47">
      <c r="AT57959" s="690"/>
      <c r="AU57959" s="690"/>
    </row>
    <row r="57960" spans="46:47">
      <c r="AT57960" s="690"/>
      <c r="AU57960" s="690"/>
    </row>
    <row r="57961" spans="46:47">
      <c r="AT57961" s="690"/>
      <c r="AU57961" s="690"/>
    </row>
    <row r="57962" spans="46:47">
      <c r="AT57962" s="690"/>
      <c r="AU57962" s="690"/>
    </row>
    <row r="57963" spans="46:47">
      <c r="AT57963" s="690"/>
      <c r="AU57963" s="690"/>
    </row>
    <row r="57964" spans="46:47">
      <c r="AT57964" s="690"/>
      <c r="AU57964" s="690"/>
    </row>
    <row r="57965" spans="46:47">
      <c r="AT57965" s="690"/>
      <c r="AU57965" s="690"/>
    </row>
    <row r="57966" spans="46:47">
      <c r="AT57966" s="690"/>
      <c r="AU57966" s="690"/>
    </row>
    <row r="57967" spans="46:47">
      <c r="AT57967" s="690"/>
      <c r="AU57967" s="690"/>
    </row>
    <row r="57968" spans="46:47">
      <c r="AT57968" s="690"/>
      <c r="AU57968" s="690"/>
    </row>
    <row r="57969" spans="46:47">
      <c r="AT57969" s="690"/>
      <c r="AU57969" s="690"/>
    </row>
    <row r="57970" spans="46:47">
      <c r="AT57970" s="690"/>
      <c r="AU57970" s="690"/>
    </row>
    <row r="57971" spans="46:47">
      <c r="AT57971" s="690"/>
      <c r="AU57971" s="690"/>
    </row>
    <row r="57972" spans="46:47">
      <c r="AT57972" s="690"/>
      <c r="AU57972" s="690"/>
    </row>
    <row r="57973" spans="46:47">
      <c r="AT57973" s="690"/>
      <c r="AU57973" s="690"/>
    </row>
    <row r="57974" spans="46:47">
      <c r="AT57974" s="690"/>
      <c r="AU57974" s="690"/>
    </row>
    <row r="57975" spans="46:47">
      <c r="AT57975" s="690"/>
      <c r="AU57975" s="690"/>
    </row>
    <row r="57976" spans="46:47">
      <c r="AT57976" s="690"/>
      <c r="AU57976" s="690"/>
    </row>
    <row r="57977" spans="46:47">
      <c r="AT57977" s="690"/>
      <c r="AU57977" s="690"/>
    </row>
    <row r="57978" spans="46:47">
      <c r="AT57978" s="690"/>
      <c r="AU57978" s="690"/>
    </row>
    <row r="57979" spans="46:47">
      <c r="AT57979" s="690"/>
      <c r="AU57979" s="690"/>
    </row>
    <row r="57980" spans="46:47">
      <c r="AT57980" s="690"/>
      <c r="AU57980" s="690"/>
    </row>
    <row r="57981" spans="46:47">
      <c r="AT57981" s="690"/>
      <c r="AU57981" s="690"/>
    </row>
    <row r="57982" spans="46:47">
      <c r="AT57982" s="690"/>
      <c r="AU57982" s="690"/>
    </row>
    <row r="57983" spans="46:47">
      <c r="AT57983" s="690"/>
      <c r="AU57983" s="690"/>
    </row>
    <row r="57984" spans="46:47">
      <c r="AT57984" s="690"/>
      <c r="AU57984" s="690"/>
    </row>
    <row r="57985" spans="46:47">
      <c r="AT57985" s="690"/>
      <c r="AU57985" s="690"/>
    </row>
    <row r="57986" spans="46:47">
      <c r="AT57986" s="690"/>
      <c r="AU57986" s="690"/>
    </row>
    <row r="57987" spans="46:47">
      <c r="AT57987" s="690"/>
      <c r="AU57987" s="690"/>
    </row>
    <row r="57988" spans="46:47">
      <c r="AT57988" s="690"/>
      <c r="AU57988" s="690"/>
    </row>
    <row r="57989" spans="46:47">
      <c r="AT57989" s="690"/>
      <c r="AU57989" s="690"/>
    </row>
    <row r="57990" spans="46:47">
      <c r="AT57990" s="690"/>
      <c r="AU57990" s="690"/>
    </row>
    <row r="57991" spans="46:47">
      <c r="AT57991" s="690"/>
      <c r="AU57991" s="690"/>
    </row>
    <row r="57992" spans="46:47">
      <c r="AT57992" s="690"/>
      <c r="AU57992" s="690"/>
    </row>
    <row r="57993" spans="46:47">
      <c r="AT57993" s="690"/>
      <c r="AU57993" s="690"/>
    </row>
    <row r="57994" spans="46:47">
      <c r="AT57994" s="690"/>
      <c r="AU57994" s="690"/>
    </row>
    <row r="57995" spans="46:47">
      <c r="AT57995" s="690"/>
      <c r="AU57995" s="690"/>
    </row>
    <row r="57996" spans="46:47">
      <c r="AT57996" s="690"/>
      <c r="AU57996" s="690"/>
    </row>
    <row r="57997" spans="46:47">
      <c r="AT57997" s="690"/>
      <c r="AU57997" s="690"/>
    </row>
    <row r="57998" spans="46:47">
      <c r="AT57998" s="690"/>
      <c r="AU57998" s="690"/>
    </row>
    <row r="57999" spans="46:47">
      <c r="AT57999" s="690"/>
      <c r="AU57999" s="690"/>
    </row>
    <row r="58000" spans="46:47">
      <c r="AT58000" s="690"/>
      <c r="AU58000" s="690"/>
    </row>
    <row r="58001" spans="46:47">
      <c r="AT58001" s="690"/>
      <c r="AU58001" s="690"/>
    </row>
    <row r="58002" spans="46:47">
      <c r="AT58002" s="690"/>
      <c r="AU58002" s="690"/>
    </row>
    <row r="58003" spans="46:47">
      <c r="AT58003" s="690"/>
      <c r="AU58003" s="690"/>
    </row>
    <row r="58004" spans="46:47">
      <c r="AT58004" s="690"/>
      <c r="AU58004" s="690"/>
    </row>
    <row r="58005" spans="46:47">
      <c r="AT58005" s="690"/>
      <c r="AU58005" s="690"/>
    </row>
    <row r="58006" spans="46:47">
      <c r="AT58006" s="690"/>
      <c r="AU58006" s="690"/>
    </row>
    <row r="58007" spans="46:47">
      <c r="AT58007" s="690"/>
      <c r="AU58007" s="690"/>
    </row>
    <row r="58008" spans="46:47">
      <c r="AT58008" s="690"/>
      <c r="AU58008" s="690"/>
    </row>
    <row r="58009" spans="46:47">
      <c r="AT58009" s="690"/>
      <c r="AU58009" s="690"/>
    </row>
    <row r="58010" spans="46:47">
      <c r="AT58010" s="690"/>
      <c r="AU58010" s="690"/>
    </row>
    <row r="58011" spans="46:47">
      <c r="AT58011" s="690"/>
      <c r="AU58011" s="690"/>
    </row>
    <row r="58012" spans="46:47">
      <c r="AT58012" s="690"/>
      <c r="AU58012" s="690"/>
    </row>
    <row r="58013" spans="46:47">
      <c r="AT58013" s="690"/>
      <c r="AU58013" s="690"/>
    </row>
    <row r="58014" spans="46:47">
      <c r="AT58014" s="690"/>
      <c r="AU58014" s="690"/>
    </row>
    <row r="58015" spans="46:47">
      <c r="AT58015" s="690"/>
      <c r="AU58015" s="690"/>
    </row>
    <row r="58016" spans="46:47">
      <c r="AT58016" s="690"/>
      <c r="AU58016" s="690"/>
    </row>
    <row r="58017" spans="46:47">
      <c r="AT58017" s="690"/>
      <c r="AU58017" s="690"/>
    </row>
    <row r="58018" spans="46:47">
      <c r="AT58018" s="690"/>
      <c r="AU58018" s="690"/>
    </row>
    <row r="58019" spans="46:47">
      <c r="AT58019" s="690"/>
      <c r="AU58019" s="690"/>
    </row>
    <row r="58020" spans="46:47">
      <c r="AT58020" s="690"/>
      <c r="AU58020" s="690"/>
    </row>
    <row r="58021" spans="46:47">
      <c r="AT58021" s="690"/>
      <c r="AU58021" s="690"/>
    </row>
    <row r="58022" spans="46:47">
      <c r="AT58022" s="690"/>
      <c r="AU58022" s="690"/>
    </row>
    <row r="58023" spans="46:47">
      <c r="AT58023" s="690"/>
      <c r="AU58023" s="690"/>
    </row>
    <row r="58024" spans="46:47">
      <c r="AT58024" s="690"/>
      <c r="AU58024" s="690"/>
    </row>
    <row r="58025" spans="46:47">
      <c r="AT58025" s="690"/>
      <c r="AU58025" s="690"/>
    </row>
    <row r="58026" spans="46:47">
      <c r="AT58026" s="690"/>
      <c r="AU58026" s="690"/>
    </row>
    <row r="58027" spans="46:47">
      <c r="AT58027" s="690"/>
      <c r="AU58027" s="690"/>
    </row>
    <row r="58028" spans="46:47">
      <c r="AT58028" s="690"/>
      <c r="AU58028" s="690"/>
    </row>
    <row r="58029" spans="46:47">
      <c r="AT58029" s="690"/>
      <c r="AU58029" s="690"/>
    </row>
    <row r="58030" spans="46:47">
      <c r="AT58030" s="690"/>
      <c r="AU58030" s="690"/>
    </row>
    <row r="58031" spans="46:47">
      <c r="AT58031" s="690"/>
      <c r="AU58031" s="690"/>
    </row>
    <row r="58032" spans="46:47">
      <c r="AT58032" s="690"/>
      <c r="AU58032" s="690"/>
    </row>
    <row r="58033" spans="46:47">
      <c r="AT58033" s="690"/>
      <c r="AU58033" s="690"/>
    </row>
    <row r="58034" spans="46:47">
      <c r="AT58034" s="690"/>
      <c r="AU58034" s="690"/>
    </row>
    <row r="58035" spans="46:47">
      <c r="AT58035" s="690"/>
      <c r="AU58035" s="690"/>
    </row>
    <row r="58036" spans="46:47">
      <c r="AT58036" s="690"/>
      <c r="AU58036" s="690"/>
    </row>
    <row r="58037" spans="46:47">
      <c r="AT58037" s="690"/>
      <c r="AU58037" s="690"/>
    </row>
    <row r="58038" spans="46:47">
      <c r="AT58038" s="690"/>
      <c r="AU58038" s="690"/>
    </row>
    <row r="58039" spans="46:47">
      <c r="AT58039" s="690"/>
      <c r="AU58039" s="690"/>
    </row>
    <row r="58040" spans="46:47">
      <c r="AT58040" s="690"/>
      <c r="AU58040" s="690"/>
    </row>
    <row r="58041" spans="46:47">
      <c r="AT58041" s="690"/>
      <c r="AU58041" s="690"/>
    </row>
    <row r="58042" spans="46:47">
      <c r="AT58042" s="690"/>
      <c r="AU58042" s="690"/>
    </row>
    <row r="58043" spans="46:47">
      <c r="AT58043" s="690"/>
      <c r="AU58043" s="690"/>
    </row>
    <row r="58044" spans="46:47">
      <c r="AT58044" s="690"/>
      <c r="AU58044" s="690"/>
    </row>
    <row r="58045" spans="46:47">
      <c r="AT58045" s="690"/>
      <c r="AU58045" s="690"/>
    </row>
    <row r="58046" spans="46:47">
      <c r="AT58046" s="690"/>
      <c r="AU58046" s="690"/>
    </row>
    <row r="58047" spans="46:47">
      <c r="AT58047" s="690"/>
      <c r="AU58047" s="690"/>
    </row>
    <row r="58048" spans="46:47">
      <c r="AT58048" s="690"/>
      <c r="AU58048" s="690"/>
    </row>
    <row r="58049" spans="46:47">
      <c r="AT58049" s="690"/>
      <c r="AU58049" s="690"/>
    </row>
    <row r="58050" spans="46:47">
      <c r="AT58050" s="690"/>
      <c r="AU58050" s="690"/>
    </row>
    <row r="58051" spans="46:47">
      <c r="AT58051" s="690"/>
      <c r="AU58051" s="690"/>
    </row>
    <row r="58052" spans="46:47">
      <c r="AT58052" s="690"/>
      <c r="AU58052" s="690"/>
    </row>
    <row r="58053" spans="46:47">
      <c r="AT58053" s="690"/>
      <c r="AU58053" s="690"/>
    </row>
    <row r="58054" spans="46:47">
      <c r="AT58054" s="690"/>
      <c r="AU58054" s="690"/>
    </row>
    <row r="58055" spans="46:47">
      <c r="AT58055" s="690"/>
      <c r="AU58055" s="690"/>
    </row>
    <row r="58056" spans="46:47">
      <c r="AT58056" s="690"/>
      <c r="AU58056" s="690"/>
    </row>
    <row r="58057" spans="46:47">
      <c r="AT58057" s="690"/>
      <c r="AU58057" s="690"/>
    </row>
    <row r="58058" spans="46:47">
      <c r="AT58058" s="690"/>
      <c r="AU58058" s="690"/>
    </row>
    <row r="58059" spans="46:47">
      <c r="AT58059" s="690"/>
      <c r="AU58059" s="690"/>
    </row>
    <row r="58060" spans="46:47">
      <c r="AT58060" s="690"/>
      <c r="AU58060" s="690"/>
    </row>
    <row r="58061" spans="46:47">
      <c r="AT58061" s="690"/>
      <c r="AU58061" s="690"/>
    </row>
    <row r="58062" spans="46:47">
      <c r="AT58062" s="690"/>
      <c r="AU58062" s="690"/>
    </row>
    <row r="58063" spans="46:47">
      <c r="AT58063" s="690"/>
      <c r="AU58063" s="690"/>
    </row>
    <row r="58064" spans="46:47">
      <c r="AT58064" s="690"/>
      <c r="AU58064" s="690"/>
    </row>
    <row r="58065" spans="46:47">
      <c r="AT58065" s="690"/>
      <c r="AU58065" s="690"/>
    </row>
    <row r="58066" spans="46:47">
      <c r="AT58066" s="690"/>
      <c r="AU58066" s="690"/>
    </row>
    <row r="58067" spans="46:47">
      <c r="AT58067" s="690"/>
      <c r="AU58067" s="690"/>
    </row>
    <row r="58068" spans="46:47">
      <c r="AT58068" s="690"/>
      <c r="AU58068" s="690"/>
    </row>
    <row r="58069" spans="46:47">
      <c r="AT58069" s="690"/>
      <c r="AU58069" s="690"/>
    </row>
    <row r="58070" spans="46:47">
      <c r="AT58070" s="690"/>
      <c r="AU58070" s="690"/>
    </row>
    <row r="58071" spans="46:47">
      <c r="AT58071" s="690"/>
      <c r="AU58071" s="690"/>
    </row>
    <row r="58072" spans="46:47">
      <c r="AT58072" s="690"/>
      <c r="AU58072" s="690"/>
    </row>
    <row r="58073" spans="46:47">
      <c r="AT58073" s="690"/>
      <c r="AU58073" s="690"/>
    </row>
    <row r="58074" spans="46:47">
      <c r="AT58074" s="690"/>
      <c r="AU58074" s="690"/>
    </row>
    <row r="58075" spans="46:47">
      <c r="AT58075" s="690"/>
      <c r="AU58075" s="690"/>
    </row>
    <row r="58076" spans="46:47">
      <c r="AT58076" s="690"/>
      <c r="AU58076" s="690"/>
    </row>
    <row r="58077" spans="46:47">
      <c r="AT58077" s="690"/>
      <c r="AU58077" s="690"/>
    </row>
    <row r="58078" spans="46:47">
      <c r="AT58078" s="690"/>
      <c r="AU58078" s="690"/>
    </row>
    <row r="58079" spans="46:47">
      <c r="AT58079" s="690"/>
      <c r="AU58079" s="690"/>
    </row>
    <row r="58080" spans="46:47">
      <c r="AT58080" s="690"/>
      <c r="AU58080" s="690"/>
    </row>
    <row r="58081" spans="46:47">
      <c r="AT58081" s="690"/>
      <c r="AU58081" s="690"/>
    </row>
    <row r="58082" spans="46:47">
      <c r="AT58082" s="690"/>
      <c r="AU58082" s="690"/>
    </row>
    <row r="58083" spans="46:47">
      <c r="AT58083" s="690"/>
      <c r="AU58083" s="690"/>
    </row>
    <row r="58084" spans="46:47">
      <c r="AT58084" s="690"/>
      <c r="AU58084" s="690"/>
    </row>
    <row r="58085" spans="46:47">
      <c r="AT58085" s="690"/>
      <c r="AU58085" s="690"/>
    </row>
    <row r="58086" spans="46:47">
      <c r="AT58086" s="690"/>
      <c r="AU58086" s="690"/>
    </row>
    <row r="58087" spans="46:47">
      <c r="AT58087" s="690"/>
      <c r="AU58087" s="690"/>
    </row>
    <row r="58088" spans="46:47">
      <c r="AT58088" s="690"/>
      <c r="AU58088" s="690"/>
    </row>
    <row r="58089" spans="46:47">
      <c r="AT58089" s="690"/>
      <c r="AU58089" s="690"/>
    </row>
    <row r="58090" spans="46:47">
      <c r="AT58090" s="690"/>
      <c r="AU58090" s="690"/>
    </row>
    <row r="58091" spans="46:47">
      <c r="AT58091" s="690"/>
      <c r="AU58091" s="690"/>
    </row>
    <row r="58092" spans="46:47">
      <c r="AT58092" s="690"/>
      <c r="AU58092" s="690"/>
    </row>
    <row r="58093" spans="46:47">
      <c r="AT58093" s="690"/>
      <c r="AU58093" s="690"/>
    </row>
    <row r="58094" spans="46:47">
      <c r="AT58094" s="690"/>
      <c r="AU58094" s="690"/>
    </row>
    <row r="58095" spans="46:47">
      <c r="AT58095" s="690"/>
      <c r="AU58095" s="690"/>
    </row>
    <row r="58096" spans="46:47">
      <c r="AT58096" s="690"/>
      <c r="AU58096" s="690"/>
    </row>
    <row r="58097" spans="46:47">
      <c r="AT58097" s="690"/>
      <c r="AU58097" s="690"/>
    </row>
    <row r="58098" spans="46:47">
      <c r="AT58098" s="690"/>
      <c r="AU58098" s="690"/>
    </row>
    <row r="58099" spans="46:47">
      <c r="AT58099" s="690"/>
      <c r="AU58099" s="690"/>
    </row>
    <row r="58100" spans="46:47">
      <c r="AT58100" s="690"/>
      <c r="AU58100" s="690"/>
    </row>
    <row r="58101" spans="46:47">
      <c r="AT58101" s="690"/>
      <c r="AU58101" s="690"/>
    </row>
    <row r="58102" spans="46:47">
      <c r="AT58102" s="690"/>
      <c r="AU58102" s="690"/>
    </row>
    <row r="58103" spans="46:47">
      <c r="AT58103" s="690"/>
      <c r="AU58103" s="690"/>
    </row>
    <row r="58104" spans="46:47">
      <c r="AT58104" s="690"/>
      <c r="AU58104" s="690"/>
    </row>
    <row r="58105" spans="46:47">
      <c r="AT58105" s="690"/>
      <c r="AU58105" s="690"/>
    </row>
    <row r="58106" spans="46:47">
      <c r="AT58106" s="690"/>
      <c r="AU58106" s="690"/>
    </row>
    <row r="58107" spans="46:47">
      <c r="AT58107" s="690"/>
      <c r="AU58107" s="690"/>
    </row>
    <row r="58108" spans="46:47">
      <c r="AT58108" s="690"/>
      <c r="AU58108" s="690"/>
    </row>
    <row r="58109" spans="46:47">
      <c r="AT58109" s="690"/>
      <c r="AU58109" s="690"/>
    </row>
    <row r="58110" spans="46:47">
      <c r="AT58110" s="690"/>
      <c r="AU58110" s="690"/>
    </row>
    <row r="58111" spans="46:47">
      <c r="AT58111" s="690"/>
      <c r="AU58111" s="690"/>
    </row>
    <row r="58112" spans="46:47">
      <c r="AT58112" s="690"/>
      <c r="AU58112" s="690"/>
    </row>
    <row r="58113" spans="46:47">
      <c r="AT58113" s="690"/>
      <c r="AU58113" s="690"/>
    </row>
    <row r="58114" spans="46:47">
      <c r="AT58114" s="690"/>
      <c r="AU58114" s="690"/>
    </row>
    <row r="58115" spans="46:47">
      <c r="AT58115" s="690"/>
      <c r="AU58115" s="690"/>
    </row>
    <row r="58116" spans="46:47">
      <c r="AT58116" s="690"/>
      <c r="AU58116" s="690"/>
    </row>
    <row r="58117" spans="46:47">
      <c r="AT58117" s="690"/>
      <c r="AU58117" s="690"/>
    </row>
    <row r="58118" spans="46:47">
      <c r="AT58118" s="690"/>
      <c r="AU58118" s="690"/>
    </row>
    <row r="58119" spans="46:47">
      <c r="AT58119" s="690"/>
      <c r="AU58119" s="690"/>
    </row>
    <row r="58120" spans="46:47">
      <c r="AT58120" s="690"/>
      <c r="AU58120" s="690"/>
    </row>
    <row r="58121" spans="46:47">
      <c r="AT58121" s="690"/>
      <c r="AU58121" s="690"/>
    </row>
    <row r="58122" spans="46:47">
      <c r="AT58122" s="690"/>
      <c r="AU58122" s="690"/>
    </row>
    <row r="58123" spans="46:47">
      <c r="AT58123" s="690"/>
      <c r="AU58123" s="690"/>
    </row>
    <row r="58124" spans="46:47">
      <c r="AT58124" s="690"/>
      <c r="AU58124" s="690"/>
    </row>
    <row r="58125" spans="46:47">
      <c r="AT58125" s="690"/>
      <c r="AU58125" s="690"/>
    </row>
    <row r="58126" spans="46:47">
      <c r="AT58126" s="690"/>
      <c r="AU58126" s="690"/>
    </row>
    <row r="58127" spans="46:47">
      <c r="AT58127" s="690"/>
      <c r="AU58127" s="690"/>
    </row>
    <row r="58128" spans="46:47">
      <c r="AT58128" s="690"/>
      <c r="AU58128" s="690"/>
    </row>
    <row r="58129" spans="46:47">
      <c r="AT58129" s="690"/>
      <c r="AU58129" s="690"/>
    </row>
    <row r="58130" spans="46:47">
      <c r="AT58130" s="690"/>
      <c r="AU58130" s="690"/>
    </row>
    <row r="58131" spans="46:47">
      <c r="AT58131" s="690"/>
      <c r="AU58131" s="690"/>
    </row>
    <row r="58132" spans="46:47">
      <c r="AT58132" s="690"/>
      <c r="AU58132" s="690"/>
    </row>
    <row r="58133" spans="46:47">
      <c r="AT58133" s="690"/>
      <c r="AU58133" s="690"/>
    </row>
    <row r="58134" spans="46:47">
      <c r="AT58134" s="690"/>
      <c r="AU58134" s="690"/>
    </row>
    <row r="58135" spans="46:47">
      <c r="AT58135" s="690"/>
      <c r="AU58135" s="690"/>
    </row>
    <row r="58136" spans="46:47">
      <c r="AT58136" s="690"/>
      <c r="AU58136" s="690"/>
    </row>
    <row r="58137" spans="46:47">
      <c r="AT58137" s="690"/>
      <c r="AU58137" s="690"/>
    </row>
    <row r="58138" spans="46:47">
      <c r="AT58138" s="690"/>
      <c r="AU58138" s="690"/>
    </row>
    <row r="58139" spans="46:47">
      <c r="AT58139" s="690"/>
      <c r="AU58139" s="690"/>
    </row>
    <row r="58140" spans="46:47">
      <c r="AT58140" s="690"/>
      <c r="AU58140" s="690"/>
    </row>
    <row r="58141" spans="46:47">
      <c r="AT58141" s="690"/>
      <c r="AU58141" s="690"/>
    </row>
    <row r="58142" spans="46:47">
      <c r="AT58142" s="690"/>
      <c r="AU58142" s="690"/>
    </row>
    <row r="58143" spans="46:47">
      <c r="AT58143" s="690"/>
      <c r="AU58143" s="690"/>
    </row>
    <row r="58144" spans="46:47">
      <c r="AT58144" s="690"/>
      <c r="AU58144" s="690"/>
    </row>
    <row r="58145" spans="46:47">
      <c r="AT58145" s="690"/>
      <c r="AU58145" s="690"/>
    </row>
    <row r="58146" spans="46:47">
      <c r="AT58146" s="690"/>
      <c r="AU58146" s="690"/>
    </row>
    <row r="58147" spans="46:47">
      <c r="AT58147" s="690"/>
      <c r="AU58147" s="690"/>
    </row>
    <row r="58148" spans="46:47">
      <c r="AT58148" s="690"/>
      <c r="AU58148" s="690"/>
    </row>
    <row r="58149" spans="46:47">
      <c r="AT58149" s="690"/>
      <c r="AU58149" s="690"/>
    </row>
    <row r="58150" spans="46:47">
      <c r="AT58150" s="690"/>
      <c r="AU58150" s="690"/>
    </row>
    <row r="58151" spans="46:47">
      <c r="AT58151" s="690"/>
      <c r="AU58151" s="690"/>
    </row>
    <row r="58152" spans="46:47">
      <c r="AT58152" s="690"/>
      <c r="AU58152" s="690"/>
    </row>
    <row r="58153" spans="46:47">
      <c r="AT58153" s="690"/>
      <c r="AU58153" s="690"/>
    </row>
    <row r="58154" spans="46:47">
      <c r="AT58154" s="690"/>
      <c r="AU58154" s="690"/>
    </row>
    <row r="58155" spans="46:47">
      <c r="AT58155" s="690"/>
      <c r="AU58155" s="690"/>
    </row>
    <row r="58156" spans="46:47">
      <c r="AT58156" s="690"/>
      <c r="AU58156" s="690"/>
    </row>
    <row r="58157" spans="46:47">
      <c r="AT58157" s="690"/>
      <c r="AU58157" s="690"/>
    </row>
    <row r="58158" spans="46:47">
      <c r="AT58158" s="690"/>
      <c r="AU58158" s="690"/>
    </row>
    <row r="58159" spans="46:47">
      <c r="AT58159" s="690"/>
      <c r="AU58159" s="690"/>
    </row>
    <row r="58160" spans="46:47">
      <c r="AT58160" s="690"/>
      <c r="AU58160" s="690"/>
    </row>
    <row r="58161" spans="46:47">
      <c r="AT58161" s="690"/>
      <c r="AU58161" s="690"/>
    </row>
    <row r="58162" spans="46:47">
      <c r="AT58162" s="690"/>
      <c r="AU58162" s="690"/>
    </row>
    <row r="58163" spans="46:47">
      <c r="AT58163" s="690"/>
      <c r="AU58163" s="690"/>
    </row>
    <row r="58164" spans="46:47">
      <c r="AT58164" s="690"/>
      <c r="AU58164" s="690"/>
    </row>
    <row r="58165" spans="46:47">
      <c r="AT58165" s="690"/>
      <c r="AU58165" s="690"/>
    </row>
    <row r="58166" spans="46:47">
      <c r="AT58166" s="690"/>
      <c r="AU58166" s="690"/>
    </row>
    <row r="58167" spans="46:47">
      <c r="AT58167" s="690"/>
      <c r="AU58167" s="690"/>
    </row>
    <row r="58168" spans="46:47">
      <c r="AT58168" s="690"/>
      <c r="AU58168" s="690"/>
    </row>
    <row r="58169" spans="46:47">
      <c r="AT58169" s="690"/>
      <c r="AU58169" s="690"/>
    </row>
    <row r="58170" spans="46:47">
      <c r="AT58170" s="690"/>
      <c r="AU58170" s="690"/>
    </row>
    <row r="58171" spans="46:47">
      <c r="AT58171" s="690"/>
      <c r="AU58171" s="690"/>
    </row>
    <row r="58172" spans="46:47">
      <c r="AT58172" s="690"/>
      <c r="AU58172" s="690"/>
    </row>
    <row r="58173" spans="46:47">
      <c r="AT58173" s="690"/>
      <c r="AU58173" s="690"/>
    </row>
    <row r="58174" spans="46:47">
      <c r="AT58174" s="690"/>
      <c r="AU58174" s="690"/>
    </row>
    <row r="58175" spans="46:47">
      <c r="AT58175" s="690"/>
      <c r="AU58175" s="690"/>
    </row>
    <row r="58176" spans="46:47">
      <c r="AT58176" s="690"/>
      <c r="AU58176" s="690"/>
    </row>
    <row r="58177" spans="46:47">
      <c r="AT58177" s="690"/>
      <c r="AU58177" s="690"/>
    </row>
    <row r="58178" spans="46:47">
      <c r="AT58178" s="690"/>
      <c r="AU58178" s="690"/>
    </row>
    <row r="58179" spans="46:47">
      <c r="AT58179" s="690"/>
      <c r="AU58179" s="690"/>
    </row>
    <row r="58180" spans="46:47">
      <c r="AT58180" s="690"/>
      <c r="AU58180" s="690"/>
    </row>
    <row r="58181" spans="46:47">
      <c r="AT58181" s="690"/>
      <c r="AU58181" s="690"/>
    </row>
    <row r="58182" spans="46:47">
      <c r="AT58182" s="690"/>
      <c r="AU58182" s="690"/>
    </row>
    <row r="58183" spans="46:47">
      <c r="AT58183" s="690"/>
      <c r="AU58183" s="690"/>
    </row>
    <row r="58184" spans="46:47">
      <c r="AT58184" s="690"/>
      <c r="AU58184" s="690"/>
    </row>
    <row r="58185" spans="46:47">
      <c r="AT58185" s="690"/>
      <c r="AU58185" s="690"/>
    </row>
    <row r="58186" spans="46:47">
      <c r="AT58186" s="690"/>
      <c r="AU58186" s="690"/>
    </row>
    <row r="58187" spans="46:47">
      <c r="AT58187" s="690"/>
      <c r="AU58187" s="690"/>
    </row>
    <row r="58188" spans="46:47">
      <c r="AT58188" s="690"/>
      <c r="AU58188" s="690"/>
    </row>
    <row r="58189" spans="46:47">
      <c r="AT58189" s="690"/>
      <c r="AU58189" s="690"/>
    </row>
    <row r="58190" spans="46:47">
      <c r="AT58190" s="690"/>
      <c r="AU58190" s="690"/>
    </row>
    <row r="58191" spans="46:47">
      <c r="AT58191" s="690"/>
      <c r="AU58191" s="690"/>
    </row>
    <row r="58192" spans="46:47">
      <c r="AT58192" s="690"/>
      <c r="AU58192" s="690"/>
    </row>
    <row r="58193" spans="46:47">
      <c r="AT58193" s="690"/>
      <c r="AU58193" s="690"/>
    </row>
    <row r="58194" spans="46:47">
      <c r="AT58194" s="690"/>
      <c r="AU58194" s="690"/>
    </row>
    <row r="58195" spans="46:47">
      <c r="AT58195" s="690"/>
      <c r="AU58195" s="690"/>
    </row>
    <row r="58196" spans="46:47">
      <c r="AT58196" s="690"/>
      <c r="AU58196" s="690"/>
    </row>
    <row r="58197" spans="46:47">
      <c r="AT58197" s="690"/>
      <c r="AU58197" s="690"/>
    </row>
    <row r="58198" spans="46:47">
      <c r="AT58198" s="690"/>
      <c r="AU58198" s="690"/>
    </row>
    <row r="58199" spans="46:47">
      <c r="AT58199" s="690"/>
      <c r="AU58199" s="690"/>
    </row>
    <row r="58200" spans="46:47">
      <c r="AT58200" s="690"/>
      <c r="AU58200" s="690"/>
    </row>
    <row r="58201" spans="46:47">
      <c r="AT58201" s="690"/>
      <c r="AU58201" s="690"/>
    </row>
    <row r="58202" spans="46:47">
      <c r="AT58202" s="690"/>
      <c r="AU58202" s="690"/>
    </row>
    <row r="58203" spans="46:47">
      <c r="AT58203" s="690"/>
      <c r="AU58203" s="690"/>
    </row>
    <row r="58204" spans="46:47">
      <c r="AT58204" s="690"/>
      <c r="AU58204" s="690"/>
    </row>
    <row r="58205" spans="46:47">
      <c r="AT58205" s="690"/>
      <c r="AU58205" s="690"/>
    </row>
    <row r="58206" spans="46:47">
      <c r="AT58206" s="690"/>
      <c r="AU58206" s="690"/>
    </row>
    <row r="58207" spans="46:47">
      <c r="AT58207" s="690"/>
      <c r="AU58207" s="690"/>
    </row>
    <row r="58208" spans="46:47">
      <c r="AT58208" s="690"/>
      <c r="AU58208" s="690"/>
    </row>
    <row r="58209" spans="46:47">
      <c r="AT58209" s="690"/>
      <c r="AU58209" s="690"/>
    </row>
    <row r="58210" spans="46:47">
      <c r="AT58210" s="690"/>
      <c r="AU58210" s="690"/>
    </row>
    <row r="58211" spans="46:47">
      <c r="AT58211" s="690"/>
      <c r="AU58211" s="690"/>
    </row>
    <row r="58212" spans="46:47">
      <c r="AT58212" s="690"/>
      <c r="AU58212" s="690"/>
    </row>
    <row r="58213" spans="46:47">
      <c r="AT58213" s="690"/>
      <c r="AU58213" s="690"/>
    </row>
    <row r="58214" spans="46:47">
      <c r="AT58214" s="690"/>
      <c r="AU58214" s="690"/>
    </row>
    <row r="58215" spans="46:47">
      <c r="AT58215" s="690"/>
      <c r="AU58215" s="690"/>
    </row>
    <row r="58216" spans="46:47">
      <c r="AT58216" s="690"/>
      <c r="AU58216" s="690"/>
    </row>
    <row r="58217" spans="46:47">
      <c r="AT58217" s="690"/>
      <c r="AU58217" s="690"/>
    </row>
    <row r="58218" spans="46:47">
      <c r="AT58218" s="690"/>
      <c r="AU58218" s="690"/>
    </row>
    <row r="58219" spans="46:47">
      <c r="AT58219" s="690"/>
      <c r="AU58219" s="690"/>
    </row>
    <row r="58220" spans="46:47">
      <c r="AT58220" s="690"/>
      <c r="AU58220" s="690"/>
    </row>
    <row r="58221" spans="46:47">
      <c r="AT58221" s="690"/>
      <c r="AU58221" s="690"/>
    </row>
    <row r="58222" spans="46:47">
      <c r="AT58222" s="690"/>
      <c r="AU58222" s="690"/>
    </row>
    <row r="58223" spans="46:47">
      <c r="AT58223" s="690"/>
      <c r="AU58223" s="690"/>
    </row>
    <row r="58224" spans="46:47">
      <c r="AT58224" s="690"/>
      <c r="AU58224" s="690"/>
    </row>
    <row r="58225" spans="46:47">
      <c r="AT58225" s="690"/>
      <c r="AU58225" s="690"/>
    </row>
    <row r="58226" spans="46:47">
      <c r="AT58226" s="690"/>
      <c r="AU58226" s="690"/>
    </row>
    <row r="58227" spans="46:47">
      <c r="AT58227" s="690"/>
      <c r="AU58227" s="690"/>
    </row>
    <row r="58228" spans="46:47">
      <c r="AT58228" s="690"/>
      <c r="AU58228" s="690"/>
    </row>
    <row r="58229" spans="46:47">
      <c r="AT58229" s="690"/>
      <c r="AU58229" s="690"/>
    </row>
    <row r="58230" spans="46:47">
      <c r="AT58230" s="690"/>
      <c r="AU58230" s="690"/>
    </row>
    <row r="58231" spans="46:47">
      <c r="AT58231" s="690"/>
      <c r="AU58231" s="690"/>
    </row>
    <row r="58232" spans="46:47">
      <c r="AT58232" s="690"/>
      <c r="AU58232" s="690"/>
    </row>
    <row r="58233" spans="46:47">
      <c r="AT58233" s="690"/>
      <c r="AU58233" s="690"/>
    </row>
    <row r="58234" spans="46:47">
      <c r="AT58234" s="690"/>
      <c r="AU58234" s="690"/>
    </row>
    <row r="58235" spans="46:47">
      <c r="AT58235" s="690"/>
      <c r="AU58235" s="690"/>
    </row>
    <row r="58236" spans="46:47">
      <c r="AT58236" s="690"/>
      <c r="AU58236" s="690"/>
    </row>
    <row r="58237" spans="46:47">
      <c r="AT58237" s="690"/>
      <c r="AU58237" s="690"/>
    </row>
    <row r="58238" spans="46:47">
      <c r="AT58238" s="690"/>
      <c r="AU58238" s="690"/>
    </row>
    <row r="58239" spans="46:47">
      <c r="AT58239" s="690"/>
      <c r="AU58239" s="690"/>
    </row>
    <row r="58240" spans="46:47">
      <c r="AT58240" s="690"/>
      <c r="AU58240" s="690"/>
    </row>
    <row r="58241" spans="46:47">
      <c r="AT58241" s="690"/>
      <c r="AU58241" s="690"/>
    </row>
    <row r="58242" spans="46:47">
      <c r="AT58242" s="690"/>
      <c r="AU58242" s="690"/>
    </row>
    <row r="58243" spans="46:47">
      <c r="AT58243" s="690"/>
      <c r="AU58243" s="690"/>
    </row>
    <row r="58244" spans="46:47">
      <c r="AT58244" s="690"/>
      <c r="AU58244" s="690"/>
    </row>
    <row r="58245" spans="46:47">
      <c r="AT58245" s="690"/>
      <c r="AU58245" s="690"/>
    </row>
    <row r="58246" spans="46:47">
      <c r="AT58246" s="690"/>
      <c r="AU58246" s="690"/>
    </row>
    <row r="58247" spans="46:47">
      <c r="AT58247" s="690"/>
      <c r="AU58247" s="690"/>
    </row>
    <row r="58248" spans="46:47">
      <c r="AT58248" s="690"/>
      <c r="AU58248" s="690"/>
    </row>
    <row r="58249" spans="46:47">
      <c r="AT58249" s="690"/>
      <c r="AU58249" s="690"/>
    </row>
    <row r="58250" spans="46:47">
      <c r="AT58250" s="690"/>
      <c r="AU58250" s="690"/>
    </row>
    <row r="58251" spans="46:47">
      <c r="AT58251" s="690"/>
      <c r="AU58251" s="690"/>
    </row>
    <row r="58252" spans="46:47">
      <c r="AT58252" s="690"/>
      <c r="AU58252" s="690"/>
    </row>
    <row r="58253" spans="46:47">
      <c r="AT58253" s="690"/>
      <c r="AU58253" s="690"/>
    </row>
    <row r="58254" spans="46:47">
      <c r="AT58254" s="690"/>
      <c r="AU58254" s="690"/>
    </row>
    <row r="58255" spans="46:47">
      <c r="AT58255" s="690"/>
      <c r="AU58255" s="690"/>
    </row>
    <row r="58256" spans="46:47">
      <c r="AT58256" s="690"/>
      <c r="AU58256" s="690"/>
    </row>
    <row r="58257" spans="46:47">
      <c r="AT58257" s="690"/>
      <c r="AU58257" s="690"/>
    </row>
    <row r="58258" spans="46:47">
      <c r="AT58258" s="690"/>
      <c r="AU58258" s="690"/>
    </row>
    <row r="58259" spans="46:47">
      <c r="AT58259" s="690"/>
      <c r="AU58259" s="690"/>
    </row>
    <row r="58260" spans="46:47">
      <c r="AT58260" s="690"/>
      <c r="AU58260" s="690"/>
    </row>
    <row r="58261" spans="46:47">
      <c r="AT58261" s="690"/>
      <c r="AU58261" s="690"/>
    </row>
    <row r="58262" spans="46:47">
      <c r="AT58262" s="690"/>
      <c r="AU58262" s="690"/>
    </row>
    <row r="58263" spans="46:47">
      <c r="AT58263" s="690"/>
      <c r="AU58263" s="690"/>
    </row>
    <row r="58264" spans="46:47">
      <c r="AT58264" s="690"/>
      <c r="AU58264" s="690"/>
    </row>
    <row r="58265" spans="46:47">
      <c r="AT58265" s="690"/>
      <c r="AU58265" s="690"/>
    </row>
    <row r="58266" spans="46:47">
      <c r="AT58266" s="690"/>
      <c r="AU58266" s="690"/>
    </row>
    <row r="58267" spans="46:47">
      <c r="AT58267" s="690"/>
      <c r="AU58267" s="690"/>
    </row>
    <row r="58268" spans="46:47">
      <c r="AT58268" s="690"/>
      <c r="AU58268" s="690"/>
    </row>
    <row r="58269" spans="46:47">
      <c r="AT58269" s="690"/>
      <c r="AU58269" s="690"/>
    </row>
    <row r="58270" spans="46:47">
      <c r="AT58270" s="690"/>
      <c r="AU58270" s="690"/>
    </row>
    <row r="58271" spans="46:47">
      <c r="AT58271" s="690"/>
      <c r="AU58271" s="690"/>
    </row>
    <row r="58272" spans="46:47">
      <c r="AT58272" s="690"/>
      <c r="AU58272" s="690"/>
    </row>
    <row r="58273" spans="46:47">
      <c r="AT58273" s="690"/>
      <c r="AU58273" s="690"/>
    </row>
    <row r="58274" spans="46:47">
      <c r="AT58274" s="690"/>
      <c r="AU58274" s="690"/>
    </row>
    <row r="58275" spans="46:47">
      <c r="AT58275" s="690"/>
      <c r="AU58275" s="690"/>
    </row>
    <row r="58276" spans="46:47">
      <c r="AT58276" s="690"/>
      <c r="AU58276" s="690"/>
    </row>
    <row r="58277" spans="46:47">
      <c r="AT58277" s="690"/>
      <c r="AU58277" s="690"/>
    </row>
    <row r="58278" spans="46:47">
      <c r="AT58278" s="690"/>
      <c r="AU58278" s="690"/>
    </row>
    <row r="58279" spans="46:47">
      <c r="AT58279" s="690"/>
      <c r="AU58279" s="690"/>
    </row>
    <row r="58280" spans="46:47">
      <c r="AT58280" s="690"/>
      <c r="AU58280" s="690"/>
    </row>
    <row r="58281" spans="46:47">
      <c r="AT58281" s="690"/>
      <c r="AU58281" s="690"/>
    </row>
    <row r="58282" spans="46:47">
      <c r="AT58282" s="690"/>
      <c r="AU58282" s="690"/>
    </row>
    <row r="58283" spans="46:47">
      <c r="AT58283" s="690"/>
      <c r="AU58283" s="690"/>
    </row>
    <row r="58284" spans="46:47">
      <c r="AT58284" s="690"/>
      <c r="AU58284" s="690"/>
    </row>
    <row r="58285" spans="46:47">
      <c r="AT58285" s="690"/>
      <c r="AU58285" s="690"/>
    </row>
    <row r="58286" spans="46:47">
      <c r="AT58286" s="690"/>
      <c r="AU58286" s="690"/>
    </row>
    <row r="58287" spans="46:47">
      <c r="AT58287" s="690"/>
      <c r="AU58287" s="690"/>
    </row>
    <row r="58288" spans="46:47">
      <c r="AT58288" s="690"/>
      <c r="AU58288" s="690"/>
    </row>
    <row r="58289" spans="46:47">
      <c r="AT58289" s="690"/>
      <c r="AU58289" s="690"/>
    </row>
    <row r="58290" spans="46:47">
      <c r="AT58290" s="690"/>
      <c r="AU58290" s="690"/>
    </row>
    <row r="58291" spans="46:47">
      <c r="AT58291" s="690"/>
      <c r="AU58291" s="690"/>
    </row>
    <row r="58292" spans="46:47">
      <c r="AT58292" s="690"/>
      <c r="AU58292" s="690"/>
    </row>
    <row r="58293" spans="46:47">
      <c r="AT58293" s="690"/>
      <c r="AU58293" s="690"/>
    </row>
    <row r="58294" spans="46:47">
      <c r="AT58294" s="690"/>
      <c r="AU58294" s="690"/>
    </row>
    <row r="58295" spans="46:47">
      <c r="AT58295" s="690"/>
      <c r="AU58295" s="690"/>
    </row>
    <row r="58296" spans="46:47">
      <c r="AT58296" s="690"/>
      <c r="AU58296" s="690"/>
    </row>
    <row r="58297" spans="46:47">
      <c r="AT58297" s="690"/>
      <c r="AU58297" s="690"/>
    </row>
    <row r="58298" spans="46:47">
      <c r="AT58298" s="690"/>
      <c r="AU58298" s="690"/>
    </row>
    <row r="58299" spans="46:47">
      <c r="AT58299" s="690"/>
      <c r="AU58299" s="690"/>
    </row>
    <row r="58300" spans="46:47">
      <c r="AT58300" s="690"/>
      <c r="AU58300" s="690"/>
    </row>
    <row r="58301" spans="46:47">
      <c r="AT58301" s="690"/>
      <c r="AU58301" s="690"/>
    </row>
    <row r="58302" spans="46:47">
      <c r="AT58302" s="690"/>
      <c r="AU58302" s="690"/>
    </row>
    <row r="58303" spans="46:47">
      <c r="AT58303" s="690"/>
      <c r="AU58303" s="690"/>
    </row>
    <row r="58304" spans="46:47">
      <c r="AT58304" s="690"/>
      <c r="AU58304" s="690"/>
    </row>
    <row r="58305" spans="46:47">
      <c r="AT58305" s="690"/>
      <c r="AU58305" s="690"/>
    </row>
    <row r="58306" spans="46:47">
      <c r="AT58306" s="690"/>
      <c r="AU58306" s="690"/>
    </row>
    <row r="58307" spans="46:47">
      <c r="AT58307" s="690"/>
      <c r="AU58307" s="690"/>
    </row>
    <row r="58308" spans="46:47">
      <c r="AT58308" s="690"/>
      <c r="AU58308" s="690"/>
    </row>
    <row r="58309" spans="46:47">
      <c r="AT58309" s="690"/>
      <c r="AU58309" s="690"/>
    </row>
    <row r="58310" spans="46:47">
      <c r="AT58310" s="690"/>
      <c r="AU58310" s="690"/>
    </row>
    <row r="58311" spans="46:47">
      <c r="AT58311" s="690"/>
      <c r="AU58311" s="690"/>
    </row>
    <row r="58312" spans="46:47">
      <c r="AT58312" s="690"/>
      <c r="AU58312" s="690"/>
    </row>
    <row r="58313" spans="46:47">
      <c r="AT58313" s="690"/>
      <c r="AU58313" s="690"/>
    </row>
    <row r="58314" spans="46:47">
      <c r="AT58314" s="690"/>
      <c r="AU58314" s="690"/>
    </row>
    <row r="58315" spans="46:47">
      <c r="AT58315" s="690"/>
      <c r="AU58315" s="690"/>
    </row>
    <row r="58316" spans="46:47">
      <c r="AT58316" s="690"/>
      <c r="AU58316" s="690"/>
    </row>
    <row r="58317" spans="46:47">
      <c r="AT58317" s="690"/>
      <c r="AU58317" s="690"/>
    </row>
    <row r="58318" spans="46:47">
      <c r="AT58318" s="690"/>
      <c r="AU58318" s="690"/>
    </row>
    <row r="58319" spans="46:47">
      <c r="AT58319" s="690"/>
      <c r="AU58319" s="690"/>
    </row>
    <row r="58320" spans="46:47">
      <c r="AT58320" s="690"/>
      <c r="AU58320" s="690"/>
    </row>
    <row r="58321" spans="46:47">
      <c r="AT58321" s="690"/>
      <c r="AU58321" s="690"/>
    </row>
    <row r="58322" spans="46:47">
      <c r="AT58322" s="690"/>
      <c r="AU58322" s="690"/>
    </row>
    <row r="58323" spans="46:47">
      <c r="AT58323" s="690"/>
      <c r="AU58323" s="690"/>
    </row>
    <row r="58324" spans="46:47">
      <c r="AT58324" s="690"/>
      <c r="AU58324" s="690"/>
    </row>
    <row r="58325" spans="46:47">
      <c r="AT58325" s="690"/>
      <c r="AU58325" s="690"/>
    </row>
    <row r="58326" spans="46:47">
      <c r="AT58326" s="690"/>
      <c r="AU58326" s="690"/>
    </row>
    <row r="58327" spans="46:47">
      <c r="AT58327" s="690"/>
      <c r="AU58327" s="690"/>
    </row>
    <row r="58328" spans="46:47">
      <c r="AT58328" s="690"/>
      <c r="AU58328" s="690"/>
    </row>
    <row r="58329" spans="46:47">
      <c r="AT58329" s="690"/>
      <c r="AU58329" s="690"/>
    </row>
    <row r="58330" spans="46:47">
      <c r="AT58330" s="690"/>
      <c r="AU58330" s="690"/>
    </row>
    <row r="58331" spans="46:47">
      <c r="AT58331" s="690"/>
      <c r="AU58331" s="690"/>
    </row>
    <row r="58332" spans="46:47">
      <c r="AT58332" s="690"/>
      <c r="AU58332" s="690"/>
    </row>
    <row r="58333" spans="46:47">
      <c r="AT58333" s="690"/>
      <c r="AU58333" s="690"/>
    </row>
    <row r="58334" spans="46:47">
      <c r="AT58334" s="690"/>
      <c r="AU58334" s="690"/>
    </row>
    <row r="58335" spans="46:47">
      <c r="AT58335" s="690"/>
      <c r="AU58335" s="690"/>
    </row>
    <row r="58336" spans="46:47">
      <c r="AT58336" s="690"/>
      <c r="AU58336" s="690"/>
    </row>
    <row r="58337" spans="46:47">
      <c r="AT58337" s="690"/>
      <c r="AU58337" s="690"/>
    </row>
    <row r="58338" spans="46:47">
      <c r="AT58338" s="690"/>
      <c r="AU58338" s="690"/>
    </row>
    <row r="58339" spans="46:47">
      <c r="AT58339" s="690"/>
      <c r="AU58339" s="690"/>
    </row>
    <row r="58340" spans="46:47">
      <c r="AT58340" s="690"/>
      <c r="AU58340" s="690"/>
    </row>
    <row r="58341" spans="46:47">
      <c r="AT58341" s="690"/>
      <c r="AU58341" s="690"/>
    </row>
    <row r="58342" spans="46:47">
      <c r="AT58342" s="690"/>
      <c r="AU58342" s="690"/>
    </row>
    <row r="58343" spans="46:47">
      <c r="AT58343" s="690"/>
      <c r="AU58343" s="690"/>
    </row>
    <row r="58344" spans="46:47">
      <c r="AT58344" s="690"/>
      <c r="AU58344" s="690"/>
    </row>
    <row r="58345" spans="46:47">
      <c r="AT58345" s="690"/>
      <c r="AU58345" s="690"/>
    </row>
    <row r="58346" spans="46:47">
      <c r="AT58346" s="690"/>
      <c r="AU58346" s="690"/>
    </row>
    <row r="58347" spans="46:47">
      <c r="AT58347" s="690"/>
      <c r="AU58347" s="690"/>
    </row>
    <row r="58348" spans="46:47">
      <c r="AT58348" s="690"/>
      <c r="AU58348" s="690"/>
    </row>
    <row r="58349" spans="46:47">
      <c r="AT58349" s="690"/>
      <c r="AU58349" s="690"/>
    </row>
    <row r="58350" spans="46:47">
      <c r="AT58350" s="690"/>
      <c r="AU58350" s="690"/>
    </row>
    <row r="58351" spans="46:47">
      <c r="AT58351" s="690"/>
      <c r="AU58351" s="690"/>
    </row>
    <row r="58352" spans="46:47">
      <c r="AT58352" s="690"/>
      <c r="AU58352" s="690"/>
    </row>
    <row r="58353" spans="46:47">
      <c r="AT58353" s="690"/>
      <c r="AU58353" s="690"/>
    </row>
    <row r="58354" spans="46:47">
      <c r="AT58354" s="690"/>
      <c r="AU58354" s="690"/>
    </row>
    <row r="58355" spans="46:47">
      <c r="AT58355" s="690"/>
      <c r="AU58355" s="690"/>
    </row>
    <row r="58356" spans="46:47">
      <c r="AT58356" s="690"/>
      <c r="AU58356" s="690"/>
    </row>
    <row r="58357" spans="46:47">
      <c r="AT58357" s="690"/>
      <c r="AU58357" s="690"/>
    </row>
    <row r="58358" spans="46:47">
      <c r="AT58358" s="690"/>
      <c r="AU58358" s="690"/>
    </row>
    <row r="58359" spans="46:47">
      <c r="AT58359" s="690"/>
      <c r="AU58359" s="690"/>
    </row>
    <row r="58360" spans="46:47">
      <c r="AT58360" s="690"/>
      <c r="AU58360" s="690"/>
    </row>
    <row r="58361" spans="46:47">
      <c r="AT58361" s="690"/>
      <c r="AU58361" s="690"/>
    </row>
    <row r="58362" spans="46:47">
      <c r="AT58362" s="690"/>
      <c r="AU58362" s="690"/>
    </row>
    <row r="58363" spans="46:47">
      <c r="AT58363" s="690"/>
      <c r="AU58363" s="690"/>
    </row>
    <row r="58364" spans="46:47">
      <c r="AT58364" s="690"/>
      <c r="AU58364" s="690"/>
    </row>
    <row r="58365" spans="46:47">
      <c r="AT58365" s="690"/>
      <c r="AU58365" s="690"/>
    </row>
    <row r="58366" spans="46:47">
      <c r="AT58366" s="690"/>
      <c r="AU58366" s="690"/>
    </row>
    <row r="58367" spans="46:47">
      <c r="AT58367" s="690"/>
      <c r="AU58367" s="690"/>
    </row>
    <row r="58368" spans="46:47">
      <c r="AT58368" s="690"/>
      <c r="AU58368" s="690"/>
    </row>
    <row r="58369" spans="46:47">
      <c r="AT58369" s="690"/>
      <c r="AU58369" s="690"/>
    </row>
    <row r="58370" spans="46:47">
      <c r="AT58370" s="690"/>
      <c r="AU58370" s="690"/>
    </row>
    <row r="58371" spans="46:47">
      <c r="AT58371" s="690"/>
      <c r="AU58371" s="690"/>
    </row>
    <row r="58372" spans="46:47">
      <c r="AT58372" s="690"/>
      <c r="AU58372" s="690"/>
    </row>
    <row r="58373" spans="46:47">
      <c r="AT58373" s="690"/>
      <c r="AU58373" s="690"/>
    </row>
    <row r="58374" spans="46:47">
      <c r="AT58374" s="690"/>
      <c r="AU58374" s="690"/>
    </row>
    <row r="58375" spans="46:47">
      <c r="AT58375" s="690"/>
      <c r="AU58375" s="690"/>
    </row>
    <row r="58376" spans="46:47">
      <c r="AT58376" s="690"/>
      <c r="AU58376" s="690"/>
    </row>
    <row r="58377" spans="46:47">
      <c r="AT58377" s="690"/>
      <c r="AU58377" s="690"/>
    </row>
    <row r="58378" spans="46:47">
      <c r="AT58378" s="690"/>
      <c r="AU58378" s="690"/>
    </row>
    <row r="58379" spans="46:47">
      <c r="AT58379" s="690"/>
      <c r="AU58379" s="690"/>
    </row>
    <row r="58380" spans="46:47">
      <c r="AT58380" s="690"/>
      <c r="AU58380" s="690"/>
    </row>
    <row r="58381" spans="46:47">
      <c r="AT58381" s="690"/>
      <c r="AU58381" s="690"/>
    </row>
    <row r="58382" spans="46:47">
      <c r="AT58382" s="690"/>
      <c r="AU58382" s="690"/>
    </row>
    <row r="58383" spans="46:47">
      <c r="AT58383" s="690"/>
      <c r="AU58383" s="690"/>
    </row>
    <row r="58384" spans="46:47">
      <c r="AT58384" s="690"/>
      <c r="AU58384" s="690"/>
    </row>
    <row r="58385" spans="46:47">
      <c r="AT58385" s="690"/>
      <c r="AU58385" s="690"/>
    </row>
    <row r="58386" spans="46:47">
      <c r="AT58386" s="690"/>
      <c r="AU58386" s="690"/>
    </row>
    <row r="58387" spans="46:47">
      <c r="AT58387" s="690"/>
      <c r="AU58387" s="690"/>
    </row>
    <row r="58388" spans="46:47">
      <c r="AT58388" s="690"/>
      <c r="AU58388" s="690"/>
    </row>
    <row r="58389" spans="46:47">
      <c r="AT58389" s="690"/>
      <c r="AU58389" s="690"/>
    </row>
    <row r="58390" spans="46:47">
      <c r="AT58390" s="690"/>
      <c r="AU58390" s="690"/>
    </row>
    <row r="58391" spans="46:47">
      <c r="AT58391" s="690"/>
      <c r="AU58391" s="690"/>
    </row>
    <row r="58392" spans="46:47">
      <c r="AT58392" s="690"/>
      <c r="AU58392" s="690"/>
    </row>
    <row r="58393" spans="46:47">
      <c r="AT58393" s="690"/>
      <c r="AU58393" s="690"/>
    </row>
    <row r="58394" spans="46:47">
      <c r="AT58394" s="690"/>
      <c r="AU58394" s="690"/>
    </row>
    <row r="58395" spans="46:47">
      <c r="AT58395" s="690"/>
      <c r="AU58395" s="690"/>
    </row>
    <row r="58396" spans="46:47">
      <c r="AT58396" s="690"/>
      <c r="AU58396" s="690"/>
    </row>
    <row r="58397" spans="46:47">
      <c r="AT58397" s="690"/>
      <c r="AU58397" s="690"/>
    </row>
    <row r="58398" spans="46:47">
      <c r="AT58398" s="690"/>
      <c r="AU58398" s="690"/>
    </row>
    <row r="58399" spans="46:47">
      <c r="AT58399" s="690"/>
      <c r="AU58399" s="690"/>
    </row>
    <row r="58400" spans="46:47">
      <c r="AT58400" s="690"/>
      <c r="AU58400" s="690"/>
    </row>
    <row r="58401" spans="46:47">
      <c r="AT58401" s="690"/>
      <c r="AU58401" s="690"/>
    </row>
    <row r="58402" spans="46:47">
      <c r="AT58402" s="690"/>
      <c r="AU58402" s="690"/>
    </row>
    <row r="58403" spans="46:47">
      <c r="AT58403" s="690"/>
      <c r="AU58403" s="690"/>
    </row>
    <row r="58404" spans="46:47">
      <c r="AT58404" s="690"/>
      <c r="AU58404" s="690"/>
    </row>
    <row r="58405" spans="46:47">
      <c r="AT58405" s="690"/>
      <c r="AU58405" s="690"/>
    </row>
    <row r="58406" spans="46:47">
      <c r="AT58406" s="690"/>
      <c r="AU58406" s="690"/>
    </row>
    <row r="58407" spans="46:47">
      <c r="AT58407" s="690"/>
      <c r="AU58407" s="690"/>
    </row>
    <row r="58408" spans="46:47">
      <c r="AT58408" s="690"/>
      <c r="AU58408" s="690"/>
    </row>
    <row r="58409" spans="46:47">
      <c r="AT58409" s="690"/>
      <c r="AU58409" s="690"/>
    </row>
    <row r="58410" spans="46:47">
      <c r="AT58410" s="690"/>
      <c r="AU58410" s="690"/>
    </row>
    <row r="58411" spans="46:47">
      <c r="AT58411" s="690"/>
      <c r="AU58411" s="690"/>
    </row>
    <row r="58412" spans="46:47">
      <c r="AT58412" s="690"/>
      <c r="AU58412" s="690"/>
    </row>
    <row r="58413" spans="46:47">
      <c r="AT58413" s="690"/>
      <c r="AU58413" s="690"/>
    </row>
    <row r="58414" spans="46:47">
      <c r="AT58414" s="690"/>
      <c r="AU58414" s="690"/>
    </row>
    <row r="58415" spans="46:47">
      <c r="AT58415" s="690"/>
      <c r="AU58415" s="690"/>
    </row>
    <row r="58416" spans="46:47">
      <c r="AT58416" s="690"/>
      <c r="AU58416" s="690"/>
    </row>
    <row r="58417" spans="46:47">
      <c r="AT58417" s="690"/>
      <c r="AU58417" s="690"/>
    </row>
    <row r="58418" spans="46:47">
      <c r="AT58418" s="690"/>
      <c r="AU58418" s="690"/>
    </row>
    <row r="58419" spans="46:47">
      <c r="AT58419" s="690"/>
      <c r="AU58419" s="690"/>
    </row>
    <row r="58420" spans="46:47">
      <c r="AT58420" s="690"/>
      <c r="AU58420" s="690"/>
    </row>
    <row r="58421" spans="46:47">
      <c r="AT58421" s="690"/>
      <c r="AU58421" s="690"/>
    </row>
    <row r="58422" spans="46:47">
      <c r="AT58422" s="690"/>
      <c r="AU58422" s="690"/>
    </row>
    <row r="58423" spans="46:47">
      <c r="AT58423" s="690"/>
      <c r="AU58423" s="690"/>
    </row>
    <row r="58424" spans="46:47">
      <c r="AT58424" s="690"/>
      <c r="AU58424" s="690"/>
    </row>
    <row r="58425" spans="46:47">
      <c r="AT58425" s="690"/>
      <c r="AU58425" s="690"/>
    </row>
    <row r="58426" spans="46:47">
      <c r="AT58426" s="690"/>
      <c r="AU58426" s="690"/>
    </row>
    <row r="58427" spans="46:47">
      <c r="AT58427" s="690"/>
      <c r="AU58427" s="690"/>
    </row>
    <row r="58428" spans="46:47">
      <c r="AT58428" s="690"/>
      <c r="AU58428" s="690"/>
    </row>
    <row r="58429" spans="46:47">
      <c r="AT58429" s="690"/>
      <c r="AU58429" s="690"/>
    </row>
    <row r="58430" spans="46:47">
      <c r="AT58430" s="690"/>
      <c r="AU58430" s="690"/>
    </row>
    <row r="58431" spans="46:47">
      <c r="AT58431" s="690"/>
      <c r="AU58431" s="690"/>
    </row>
    <row r="58432" spans="46:47">
      <c r="AT58432" s="690"/>
      <c r="AU58432" s="690"/>
    </row>
    <row r="58433" spans="46:47">
      <c r="AT58433" s="690"/>
      <c r="AU58433" s="690"/>
    </row>
    <row r="58434" spans="46:47">
      <c r="AT58434" s="690"/>
      <c r="AU58434" s="690"/>
    </row>
    <row r="58435" spans="46:47">
      <c r="AT58435" s="690"/>
      <c r="AU58435" s="690"/>
    </row>
    <row r="58436" spans="46:47">
      <c r="AT58436" s="690"/>
      <c r="AU58436" s="690"/>
    </row>
    <row r="58437" spans="46:47">
      <c r="AT58437" s="690"/>
      <c r="AU58437" s="690"/>
    </row>
    <row r="58438" spans="46:47">
      <c r="AT58438" s="690"/>
      <c r="AU58438" s="690"/>
    </row>
    <row r="58439" spans="46:47">
      <c r="AT58439" s="690"/>
      <c r="AU58439" s="690"/>
    </row>
    <row r="58440" spans="46:47">
      <c r="AT58440" s="690"/>
      <c r="AU58440" s="690"/>
    </row>
    <row r="58441" spans="46:47">
      <c r="AT58441" s="690"/>
      <c r="AU58441" s="690"/>
    </row>
    <row r="58442" spans="46:47">
      <c r="AT58442" s="690"/>
      <c r="AU58442" s="690"/>
    </row>
    <row r="58443" spans="46:47">
      <c r="AT58443" s="690"/>
      <c r="AU58443" s="690"/>
    </row>
    <row r="58444" spans="46:47">
      <c r="AT58444" s="690"/>
      <c r="AU58444" s="690"/>
    </row>
    <row r="58445" spans="46:47">
      <c r="AT58445" s="690"/>
      <c r="AU58445" s="690"/>
    </row>
    <row r="58446" spans="46:47">
      <c r="AT58446" s="690"/>
      <c r="AU58446" s="690"/>
    </row>
    <row r="58447" spans="46:47">
      <c r="AT58447" s="690"/>
      <c r="AU58447" s="690"/>
    </row>
    <row r="58448" spans="46:47">
      <c r="AT58448" s="690"/>
      <c r="AU58448" s="690"/>
    </row>
    <row r="58449" spans="46:47">
      <c r="AT58449" s="690"/>
      <c r="AU58449" s="690"/>
    </row>
    <row r="58450" spans="46:47">
      <c r="AT58450" s="690"/>
      <c r="AU58450" s="690"/>
    </row>
    <row r="58451" spans="46:47">
      <c r="AT58451" s="690"/>
      <c r="AU58451" s="690"/>
    </row>
    <row r="58452" spans="46:47">
      <c r="AT58452" s="690"/>
      <c r="AU58452" s="690"/>
    </row>
    <row r="58453" spans="46:47">
      <c r="AT58453" s="690"/>
      <c r="AU58453" s="690"/>
    </row>
    <row r="58454" spans="46:47">
      <c r="AT58454" s="690"/>
      <c r="AU58454" s="690"/>
    </row>
    <row r="58455" spans="46:47">
      <c r="AT58455" s="690"/>
      <c r="AU58455" s="690"/>
    </row>
    <row r="58456" spans="46:47">
      <c r="AT58456" s="690"/>
      <c r="AU58456" s="690"/>
    </row>
    <row r="58457" spans="46:47">
      <c r="AT58457" s="690"/>
      <c r="AU58457" s="690"/>
    </row>
    <row r="58458" spans="46:47">
      <c r="AT58458" s="690"/>
      <c r="AU58458" s="690"/>
    </row>
    <row r="58459" spans="46:47">
      <c r="AT58459" s="690"/>
      <c r="AU58459" s="690"/>
    </row>
    <row r="58460" spans="46:47">
      <c r="AT58460" s="690"/>
      <c r="AU58460" s="690"/>
    </row>
    <row r="58461" spans="46:47">
      <c r="AT58461" s="690"/>
      <c r="AU58461" s="690"/>
    </row>
    <row r="58462" spans="46:47">
      <c r="AT58462" s="690"/>
      <c r="AU58462" s="690"/>
    </row>
    <row r="58463" spans="46:47">
      <c r="AT58463" s="690"/>
      <c r="AU58463" s="690"/>
    </row>
    <row r="58464" spans="46:47">
      <c r="AT58464" s="690"/>
      <c r="AU58464" s="690"/>
    </row>
    <row r="58465" spans="46:47">
      <c r="AT58465" s="690"/>
      <c r="AU58465" s="690"/>
    </row>
    <row r="58466" spans="46:47">
      <c r="AT58466" s="690"/>
      <c r="AU58466" s="690"/>
    </row>
    <row r="58467" spans="46:47">
      <c r="AT58467" s="690"/>
      <c r="AU58467" s="690"/>
    </row>
    <row r="58468" spans="46:47">
      <c r="AT58468" s="690"/>
      <c r="AU58468" s="690"/>
    </row>
    <row r="58469" spans="46:47">
      <c r="AT58469" s="690"/>
      <c r="AU58469" s="690"/>
    </row>
    <row r="58470" spans="46:47">
      <c r="AT58470" s="690"/>
      <c r="AU58470" s="690"/>
    </row>
    <row r="58471" spans="46:47">
      <c r="AT58471" s="690"/>
      <c r="AU58471" s="690"/>
    </row>
    <row r="58472" spans="46:47">
      <c r="AT58472" s="690"/>
      <c r="AU58472" s="690"/>
    </row>
    <row r="58473" spans="46:47">
      <c r="AT58473" s="690"/>
      <c r="AU58473" s="690"/>
    </row>
    <row r="58474" spans="46:47">
      <c r="AT58474" s="690"/>
      <c r="AU58474" s="690"/>
    </row>
    <row r="58475" spans="46:47">
      <c r="AT58475" s="690"/>
      <c r="AU58475" s="690"/>
    </row>
    <row r="58476" spans="46:47">
      <c r="AT58476" s="690"/>
      <c r="AU58476" s="690"/>
    </row>
    <row r="58477" spans="46:47">
      <c r="AT58477" s="690"/>
      <c r="AU58477" s="690"/>
    </row>
    <row r="58478" spans="46:47">
      <c r="AT58478" s="690"/>
      <c r="AU58478" s="690"/>
    </row>
    <row r="58479" spans="46:47">
      <c r="AT58479" s="690"/>
      <c r="AU58479" s="690"/>
    </row>
    <row r="58480" spans="46:47">
      <c r="AT58480" s="690"/>
      <c r="AU58480" s="690"/>
    </row>
    <row r="58481" spans="46:47">
      <c r="AT58481" s="690"/>
      <c r="AU58481" s="690"/>
    </row>
    <row r="58482" spans="46:47">
      <c r="AT58482" s="690"/>
      <c r="AU58482" s="690"/>
    </row>
    <row r="58483" spans="46:47">
      <c r="AT58483" s="690"/>
      <c r="AU58483" s="690"/>
    </row>
    <row r="58484" spans="46:47">
      <c r="AT58484" s="690"/>
      <c r="AU58484" s="690"/>
    </row>
    <row r="58485" spans="46:47">
      <c r="AT58485" s="690"/>
      <c r="AU58485" s="690"/>
    </row>
    <row r="58486" spans="46:47">
      <c r="AT58486" s="690"/>
      <c r="AU58486" s="690"/>
    </row>
    <row r="58487" spans="46:47">
      <c r="AT58487" s="690"/>
      <c r="AU58487" s="690"/>
    </row>
    <row r="58488" spans="46:47">
      <c r="AT58488" s="690"/>
      <c r="AU58488" s="690"/>
    </row>
    <row r="58489" spans="46:47">
      <c r="AT58489" s="690"/>
      <c r="AU58489" s="690"/>
    </row>
    <row r="58490" spans="46:47">
      <c r="AT58490" s="690"/>
      <c r="AU58490" s="690"/>
    </row>
    <row r="58491" spans="46:47">
      <c r="AT58491" s="690"/>
      <c r="AU58491" s="690"/>
    </row>
    <row r="58492" spans="46:47">
      <c r="AT58492" s="690"/>
      <c r="AU58492" s="690"/>
    </row>
    <row r="58493" spans="46:47">
      <c r="AT58493" s="690"/>
      <c r="AU58493" s="690"/>
    </row>
    <row r="58494" spans="46:47">
      <c r="AT58494" s="690"/>
      <c r="AU58494" s="690"/>
    </row>
    <row r="58495" spans="46:47">
      <c r="AT58495" s="690"/>
      <c r="AU58495" s="690"/>
    </row>
    <row r="58496" spans="46:47">
      <c r="AT58496" s="690"/>
      <c r="AU58496" s="690"/>
    </row>
    <row r="58497" spans="46:47">
      <c r="AT58497" s="690"/>
      <c r="AU58497" s="690"/>
    </row>
    <row r="58498" spans="46:47">
      <c r="AT58498" s="690"/>
      <c r="AU58498" s="690"/>
    </row>
    <row r="58499" spans="46:47">
      <c r="AT58499" s="690"/>
      <c r="AU58499" s="690"/>
    </row>
    <row r="58500" spans="46:47">
      <c r="AT58500" s="690"/>
      <c r="AU58500" s="690"/>
    </row>
    <row r="58501" spans="46:47">
      <c r="AT58501" s="690"/>
      <c r="AU58501" s="690"/>
    </row>
    <row r="58502" spans="46:47">
      <c r="AT58502" s="690"/>
      <c r="AU58502" s="690"/>
    </row>
    <row r="58503" spans="46:47">
      <c r="AT58503" s="690"/>
      <c r="AU58503" s="690"/>
    </row>
    <row r="58504" spans="46:47">
      <c r="AT58504" s="690"/>
      <c r="AU58504" s="690"/>
    </row>
    <row r="58505" spans="46:47">
      <c r="AT58505" s="690"/>
      <c r="AU58505" s="690"/>
    </row>
    <row r="58506" spans="46:47">
      <c r="AT58506" s="690"/>
      <c r="AU58506" s="690"/>
    </row>
    <row r="58507" spans="46:47">
      <c r="AT58507" s="690"/>
      <c r="AU58507" s="690"/>
    </row>
    <row r="58508" spans="46:47">
      <c r="AT58508" s="690"/>
      <c r="AU58508" s="690"/>
    </row>
    <row r="58509" spans="46:47">
      <c r="AT58509" s="690"/>
      <c r="AU58509" s="690"/>
    </row>
    <row r="58510" spans="46:47">
      <c r="AT58510" s="690"/>
      <c r="AU58510" s="690"/>
    </row>
    <row r="58511" spans="46:47">
      <c r="AT58511" s="690"/>
      <c r="AU58511" s="690"/>
    </row>
    <row r="58512" spans="46:47">
      <c r="AT58512" s="690"/>
      <c r="AU58512" s="690"/>
    </row>
    <row r="58513" spans="46:47">
      <c r="AT58513" s="690"/>
      <c r="AU58513" s="690"/>
    </row>
    <row r="58514" spans="46:47">
      <c r="AT58514" s="690"/>
      <c r="AU58514" s="690"/>
    </row>
    <row r="58515" spans="46:47">
      <c r="AT58515" s="690"/>
      <c r="AU58515" s="690"/>
    </row>
    <row r="58516" spans="46:47">
      <c r="AT58516" s="690"/>
      <c r="AU58516" s="690"/>
    </row>
    <row r="58517" spans="46:47">
      <c r="AT58517" s="690"/>
      <c r="AU58517" s="690"/>
    </row>
    <row r="58518" spans="46:47">
      <c r="AT58518" s="690"/>
      <c r="AU58518" s="690"/>
    </row>
    <row r="58519" spans="46:47">
      <c r="AT58519" s="690"/>
      <c r="AU58519" s="690"/>
    </row>
    <row r="58520" spans="46:47">
      <c r="AT58520" s="690"/>
      <c r="AU58520" s="690"/>
    </row>
    <row r="58521" spans="46:47">
      <c r="AT58521" s="690"/>
      <c r="AU58521" s="690"/>
    </row>
    <row r="58522" spans="46:47">
      <c r="AT58522" s="690"/>
      <c r="AU58522" s="690"/>
    </row>
    <row r="58523" spans="46:47">
      <c r="AT58523" s="690"/>
      <c r="AU58523" s="690"/>
    </row>
    <row r="58524" spans="46:47">
      <c r="AT58524" s="690"/>
      <c r="AU58524" s="690"/>
    </row>
    <row r="58525" spans="46:47">
      <c r="AT58525" s="690"/>
      <c r="AU58525" s="690"/>
    </row>
    <row r="58526" spans="46:47">
      <c r="AT58526" s="690"/>
      <c r="AU58526" s="690"/>
    </row>
    <row r="58527" spans="46:47">
      <c r="AT58527" s="690"/>
      <c r="AU58527" s="690"/>
    </row>
    <row r="58528" spans="46:47">
      <c r="AT58528" s="690"/>
      <c r="AU58528" s="690"/>
    </row>
    <row r="58529" spans="46:47">
      <c r="AT58529" s="690"/>
      <c r="AU58529" s="690"/>
    </row>
    <row r="58530" spans="46:47">
      <c r="AT58530" s="690"/>
      <c r="AU58530" s="690"/>
    </row>
    <row r="58531" spans="46:47">
      <c r="AT58531" s="690"/>
      <c r="AU58531" s="690"/>
    </row>
    <row r="58532" spans="46:47">
      <c r="AT58532" s="690"/>
      <c r="AU58532" s="690"/>
    </row>
    <row r="58533" spans="46:47">
      <c r="AT58533" s="690"/>
      <c r="AU58533" s="690"/>
    </row>
    <row r="58534" spans="46:47">
      <c r="AT58534" s="690"/>
      <c r="AU58534" s="690"/>
    </row>
    <row r="58535" spans="46:47">
      <c r="AT58535" s="690"/>
      <c r="AU58535" s="690"/>
    </row>
    <row r="58536" spans="46:47">
      <c r="AT58536" s="690"/>
      <c r="AU58536" s="690"/>
    </row>
    <row r="58537" spans="46:47">
      <c r="AT58537" s="690"/>
      <c r="AU58537" s="690"/>
    </row>
    <row r="58538" spans="46:47">
      <c r="AT58538" s="690"/>
      <c r="AU58538" s="690"/>
    </row>
    <row r="58539" spans="46:47">
      <c r="AT58539" s="690"/>
      <c r="AU58539" s="690"/>
    </row>
    <row r="58540" spans="46:47">
      <c r="AT58540" s="690"/>
      <c r="AU58540" s="690"/>
    </row>
    <row r="58541" spans="46:47">
      <c r="AT58541" s="690"/>
      <c r="AU58541" s="690"/>
    </row>
    <row r="58542" spans="46:47">
      <c r="AT58542" s="690"/>
      <c r="AU58542" s="690"/>
    </row>
    <row r="58543" spans="46:47">
      <c r="AT58543" s="690"/>
      <c r="AU58543" s="690"/>
    </row>
    <row r="58544" spans="46:47">
      <c r="AT58544" s="690"/>
      <c r="AU58544" s="690"/>
    </row>
    <row r="58545" spans="46:47">
      <c r="AT58545" s="690"/>
      <c r="AU58545" s="690"/>
    </row>
    <row r="58546" spans="46:47">
      <c r="AT58546" s="690"/>
      <c r="AU58546" s="690"/>
    </row>
    <row r="58547" spans="46:47">
      <c r="AT58547" s="690"/>
      <c r="AU58547" s="690"/>
    </row>
    <row r="58548" spans="46:47">
      <c r="AT58548" s="690"/>
      <c r="AU58548" s="690"/>
    </row>
    <row r="58549" spans="46:47">
      <c r="AT58549" s="690"/>
      <c r="AU58549" s="690"/>
    </row>
    <row r="58550" spans="46:47">
      <c r="AT58550" s="690"/>
      <c r="AU58550" s="690"/>
    </row>
    <row r="58551" spans="46:47">
      <c r="AT58551" s="690"/>
      <c r="AU58551" s="690"/>
    </row>
    <row r="58552" spans="46:47">
      <c r="AT58552" s="690"/>
      <c r="AU58552" s="690"/>
    </row>
    <row r="58553" spans="46:47">
      <c r="AT58553" s="690"/>
      <c r="AU58553" s="690"/>
    </row>
    <row r="58554" spans="46:47">
      <c r="AT58554" s="690"/>
      <c r="AU58554" s="690"/>
    </row>
    <row r="58555" spans="46:47">
      <c r="AT58555" s="690"/>
      <c r="AU58555" s="690"/>
    </row>
    <row r="58556" spans="46:47">
      <c r="AT58556" s="690"/>
      <c r="AU58556" s="690"/>
    </row>
    <row r="58557" spans="46:47">
      <c r="AT58557" s="690"/>
      <c r="AU58557" s="690"/>
    </row>
    <row r="58558" spans="46:47">
      <c r="AT58558" s="690"/>
      <c r="AU58558" s="690"/>
    </row>
    <row r="58559" spans="46:47">
      <c r="AT58559" s="690"/>
      <c r="AU58559" s="690"/>
    </row>
    <row r="58560" spans="46:47">
      <c r="AT58560" s="690"/>
      <c r="AU58560" s="690"/>
    </row>
    <row r="58561" spans="46:47">
      <c r="AT58561" s="690"/>
      <c r="AU58561" s="690"/>
    </row>
    <row r="58562" spans="46:47">
      <c r="AT58562" s="690"/>
      <c r="AU58562" s="690"/>
    </row>
    <row r="58563" spans="46:47">
      <c r="AT58563" s="690"/>
      <c r="AU58563" s="690"/>
    </row>
    <row r="58564" spans="46:47">
      <c r="AT58564" s="690"/>
      <c r="AU58564" s="690"/>
    </row>
    <row r="58565" spans="46:47">
      <c r="AT58565" s="690"/>
      <c r="AU58565" s="690"/>
    </row>
    <row r="58566" spans="46:47">
      <c r="AT58566" s="690"/>
      <c r="AU58566" s="690"/>
    </row>
    <row r="58567" spans="46:47">
      <c r="AT58567" s="690"/>
      <c r="AU58567" s="690"/>
    </row>
    <row r="58568" spans="46:47">
      <c r="AT58568" s="690"/>
      <c r="AU58568" s="690"/>
    </row>
    <row r="58569" spans="46:47">
      <c r="AT58569" s="690"/>
      <c r="AU58569" s="690"/>
    </row>
    <row r="58570" spans="46:47">
      <c r="AT58570" s="690"/>
      <c r="AU58570" s="690"/>
    </row>
    <row r="58571" spans="46:47">
      <c r="AT58571" s="690"/>
      <c r="AU58571" s="690"/>
    </row>
    <row r="58572" spans="46:47">
      <c r="AT58572" s="690"/>
      <c r="AU58572" s="690"/>
    </row>
    <row r="58573" spans="46:47">
      <c r="AT58573" s="690"/>
      <c r="AU58573" s="690"/>
    </row>
    <row r="58574" spans="46:47">
      <c r="AT58574" s="690"/>
      <c r="AU58574" s="690"/>
    </row>
    <row r="58575" spans="46:47">
      <c r="AT58575" s="690"/>
      <c r="AU58575" s="690"/>
    </row>
    <row r="58576" spans="46:47">
      <c r="AT58576" s="690"/>
      <c r="AU58576" s="690"/>
    </row>
    <row r="58577" spans="46:47">
      <c r="AT58577" s="690"/>
      <c r="AU58577" s="690"/>
    </row>
    <row r="58578" spans="46:47">
      <c r="AT58578" s="690"/>
      <c r="AU58578" s="690"/>
    </row>
    <row r="58579" spans="46:47">
      <c r="AT58579" s="690"/>
      <c r="AU58579" s="690"/>
    </row>
    <row r="58580" spans="46:47">
      <c r="AT58580" s="690"/>
      <c r="AU58580" s="690"/>
    </row>
    <row r="58581" spans="46:47">
      <c r="AT58581" s="690"/>
      <c r="AU58581" s="690"/>
    </row>
    <row r="58582" spans="46:47">
      <c r="AT58582" s="690"/>
      <c r="AU58582" s="690"/>
    </row>
    <row r="58583" spans="46:47">
      <c r="AT58583" s="690"/>
      <c r="AU58583" s="690"/>
    </row>
    <row r="58584" spans="46:47">
      <c r="AT58584" s="690"/>
      <c r="AU58584" s="690"/>
    </row>
    <row r="58585" spans="46:47">
      <c r="AT58585" s="690"/>
      <c r="AU58585" s="690"/>
    </row>
    <row r="58586" spans="46:47">
      <c r="AT58586" s="690"/>
      <c r="AU58586" s="690"/>
    </row>
    <row r="58587" spans="46:47">
      <c r="AT58587" s="690"/>
      <c r="AU58587" s="690"/>
    </row>
    <row r="58588" spans="46:47">
      <c r="AT58588" s="690"/>
      <c r="AU58588" s="690"/>
    </row>
    <row r="58589" spans="46:47">
      <c r="AT58589" s="690"/>
      <c r="AU58589" s="690"/>
    </row>
    <row r="58590" spans="46:47">
      <c r="AT58590" s="690"/>
      <c r="AU58590" s="690"/>
    </row>
    <row r="58591" spans="46:47">
      <c r="AT58591" s="690"/>
      <c r="AU58591" s="690"/>
    </row>
    <row r="58592" spans="46:47">
      <c r="AT58592" s="690"/>
      <c r="AU58592" s="690"/>
    </row>
    <row r="58593" spans="46:47">
      <c r="AT58593" s="690"/>
      <c r="AU58593" s="690"/>
    </row>
    <row r="58594" spans="46:47">
      <c r="AT58594" s="690"/>
      <c r="AU58594" s="690"/>
    </row>
    <row r="58595" spans="46:47">
      <c r="AT58595" s="690"/>
      <c r="AU58595" s="690"/>
    </row>
    <row r="58596" spans="46:47">
      <c r="AT58596" s="690"/>
      <c r="AU58596" s="690"/>
    </row>
    <row r="58597" spans="46:47">
      <c r="AT58597" s="690"/>
      <c r="AU58597" s="690"/>
    </row>
    <row r="58598" spans="46:47">
      <c r="AT58598" s="690"/>
      <c r="AU58598" s="690"/>
    </row>
    <row r="58599" spans="46:47">
      <c r="AT58599" s="690"/>
      <c r="AU58599" s="690"/>
    </row>
    <row r="58600" spans="46:47">
      <c r="AT58600" s="690"/>
      <c r="AU58600" s="690"/>
    </row>
    <row r="58601" spans="46:47">
      <c r="AT58601" s="690"/>
      <c r="AU58601" s="690"/>
    </row>
    <row r="58602" spans="46:47">
      <c r="AT58602" s="690"/>
      <c r="AU58602" s="690"/>
    </row>
    <row r="58603" spans="46:47">
      <c r="AT58603" s="690"/>
      <c r="AU58603" s="690"/>
    </row>
    <row r="58604" spans="46:47">
      <c r="AT58604" s="690"/>
      <c r="AU58604" s="690"/>
    </row>
    <row r="58605" spans="46:47">
      <c r="AT58605" s="690"/>
      <c r="AU58605" s="690"/>
    </row>
    <row r="58606" spans="46:47">
      <c r="AT58606" s="690"/>
      <c r="AU58606" s="690"/>
    </row>
    <row r="58607" spans="46:47">
      <c r="AT58607" s="690"/>
      <c r="AU58607" s="690"/>
    </row>
    <row r="58608" spans="46:47">
      <c r="AT58608" s="690"/>
      <c r="AU58608" s="690"/>
    </row>
    <row r="58609" spans="46:47">
      <c r="AT58609" s="690"/>
      <c r="AU58609" s="690"/>
    </row>
    <row r="58610" spans="46:47">
      <c r="AT58610" s="690"/>
      <c r="AU58610" s="690"/>
    </row>
    <row r="58611" spans="46:47">
      <c r="AT58611" s="690"/>
      <c r="AU58611" s="690"/>
    </row>
    <row r="58612" spans="46:47">
      <c r="AT58612" s="690"/>
      <c r="AU58612" s="690"/>
    </row>
    <row r="58613" spans="46:47">
      <c r="AT58613" s="690"/>
      <c r="AU58613" s="690"/>
    </row>
    <row r="58614" spans="46:47">
      <c r="AT58614" s="690"/>
      <c r="AU58614" s="690"/>
    </row>
    <row r="58615" spans="46:47">
      <c r="AT58615" s="690"/>
      <c r="AU58615" s="690"/>
    </row>
    <row r="58616" spans="46:47">
      <c r="AT58616" s="690"/>
      <c r="AU58616" s="690"/>
    </row>
    <row r="58617" spans="46:47">
      <c r="AT58617" s="690"/>
      <c r="AU58617" s="690"/>
    </row>
    <row r="58618" spans="46:47">
      <c r="AT58618" s="690"/>
      <c r="AU58618" s="690"/>
    </row>
    <row r="58619" spans="46:47">
      <c r="AT58619" s="690"/>
      <c r="AU58619" s="690"/>
    </row>
    <row r="58620" spans="46:47">
      <c r="AT58620" s="690"/>
      <c r="AU58620" s="690"/>
    </row>
    <row r="58621" spans="46:47">
      <c r="AT58621" s="690"/>
      <c r="AU58621" s="690"/>
    </row>
    <row r="58622" spans="46:47">
      <c r="AT58622" s="690"/>
      <c r="AU58622" s="690"/>
    </row>
    <row r="58623" spans="46:47">
      <c r="AT58623" s="690"/>
      <c r="AU58623" s="690"/>
    </row>
    <row r="58624" spans="46:47">
      <c r="AT58624" s="690"/>
      <c r="AU58624" s="690"/>
    </row>
    <row r="58625" spans="46:47">
      <c r="AT58625" s="690"/>
      <c r="AU58625" s="690"/>
    </row>
    <row r="58626" spans="46:47">
      <c r="AT58626" s="690"/>
      <c r="AU58626" s="690"/>
    </row>
    <row r="58627" spans="46:47">
      <c r="AT58627" s="690"/>
      <c r="AU58627" s="690"/>
    </row>
    <row r="58628" spans="46:47">
      <c r="AT58628" s="690"/>
      <c r="AU58628" s="690"/>
    </row>
    <row r="58629" spans="46:47">
      <c r="AT58629" s="690"/>
      <c r="AU58629" s="690"/>
    </row>
    <row r="58630" spans="46:47">
      <c r="AT58630" s="690"/>
      <c r="AU58630" s="690"/>
    </row>
    <row r="58631" spans="46:47">
      <c r="AT58631" s="690"/>
      <c r="AU58631" s="690"/>
    </row>
    <row r="58632" spans="46:47">
      <c r="AT58632" s="690"/>
      <c r="AU58632" s="690"/>
    </row>
    <row r="58633" spans="46:47">
      <c r="AT58633" s="690"/>
      <c r="AU58633" s="690"/>
    </row>
    <row r="58634" spans="46:47">
      <c r="AT58634" s="690"/>
      <c r="AU58634" s="690"/>
    </row>
    <row r="58635" spans="46:47">
      <c r="AT58635" s="690"/>
      <c r="AU58635" s="690"/>
    </row>
    <row r="58636" spans="46:47">
      <c r="AT58636" s="690"/>
      <c r="AU58636" s="690"/>
    </row>
    <row r="58637" spans="46:47">
      <c r="AT58637" s="690"/>
      <c r="AU58637" s="690"/>
    </row>
    <row r="58638" spans="46:47">
      <c r="AT58638" s="690"/>
      <c r="AU58638" s="690"/>
    </row>
    <row r="58639" spans="46:47">
      <c r="AT58639" s="690"/>
      <c r="AU58639" s="690"/>
    </row>
    <row r="58640" spans="46:47">
      <c r="AT58640" s="690"/>
      <c r="AU58640" s="690"/>
    </row>
    <row r="58641" spans="46:47">
      <c r="AT58641" s="690"/>
      <c r="AU58641" s="690"/>
    </row>
    <row r="58642" spans="46:47">
      <c r="AT58642" s="690"/>
      <c r="AU58642" s="690"/>
    </row>
    <row r="58643" spans="46:47">
      <c r="AT58643" s="690"/>
      <c r="AU58643" s="690"/>
    </row>
    <row r="58644" spans="46:47">
      <c r="AT58644" s="690"/>
      <c r="AU58644" s="690"/>
    </row>
    <row r="58645" spans="46:47">
      <c r="AT58645" s="690"/>
      <c r="AU58645" s="690"/>
    </row>
    <row r="58646" spans="46:47">
      <c r="AT58646" s="690"/>
      <c r="AU58646" s="690"/>
    </row>
    <row r="58647" spans="46:47">
      <c r="AT58647" s="690"/>
      <c r="AU58647" s="690"/>
    </row>
    <row r="58648" spans="46:47">
      <c r="AT58648" s="690"/>
      <c r="AU58648" s="690"/>
    </row>
    <row r="58649" spans="46:47">
      <c r="AT58649" s="690"/>
      <c r="AU58649" s="690"/>
    </row>
    <row r="58650" spans="46:47">
      <c r="AT58650" s="690"/>
      <c r="AU58650" s="690"/>
    </row>
    <row r="58651" spans="46:47">
      <c r="AT58651" s="690"/>
      <c r="AU58651" s="690"/>
    </row>
    <row r="58652" spans="46:47">
      <c r="AT58652" s="690"/>
      <c r="AU58652" s="690"/>
    </row>
    <row r="58653" spans="46:47">
      <c r="AT58653" s="690"/>
      <c r="AU58653" s="690"/>
    </row>
    <row r="58654" spans="46:47">
      <c r="AT58654" s="690"/>
      <c r="AU58654" s="690"/>
    </row>
    <row r="58655" spans="46:47">
      <c r="AT58655" s="690"/>
      <c r="AU58655" s="690"/>
    </row>
    <row r="58656" spans="46:47">
      <c r="AT58656" s="690"/>
      <c r="AU58656" s="690"/>
    </row>
    <row r="58657" spans="46:47">
      <c r="AT58657" s="690"/>
      <c r="AU58657" s="690"/>
    </row>
    <row r="58658" spans="46:47">
      <c r="AT58658" s="690"/>
      <c r="AU58658" s="690"/>
    </row>
    <row r="58659" spans="46:47">
      <c r="AT58659" s="690"/>
      <c r="AU58659" s="690"/>
    </row>
    <row r="58660" spans="46:47">
      <c r="AT58660" s="690"/>
      <c r="AU58660" s="690"/>
    </row>
    <row r="58661" spans="46:47">
      <c r="AT58661" s="690"/>
      <c r="AU58661" s="690"/>
    </row>
    <row r="58662" spans="46:47">
      <c r="AT58662" s="690"/>
      <c r="AU58662" s="690"/>
    </row>
    <row r="58663" spans="46:47">
      <c r="AT58663" s="690"/>
      <c r="AU58663" s="690"/>
    </row>
    <row r="58664" spans="46:47">
      <c r="AT58664" s="690"/>
      <c r="AU58664" s="690"/>
    </row>
    <row r="58665" spans="46:47">
      <c r="AT58665" s="690"/>
      <c r="AU58665" s="690"/>
    </row>
    <row r="58666" spans="46:47">
      <c r="AT58666" s="690"/>
      <c r="AU58666" s="690"/>
    </row>
    <row r="58667" spans="46:47">
      <c r="AT58667" s="690"/>
      <c r="AU58667" s="690"/>
    </row>
    <row r="58668" spans="46:47">
      <c r="AT58668" s="690"/>
      <c r="AU58668" s="690"/>
    </row>
    <row r="58669" spans="46:47">
      <c r="AT58669" s="690"/>
      <c r="AU58669" s="690"/>
    </row>
    <row r="58670" spans="46:47">
      <c r="AT58670" s="690"/>
      <c r="AU58670" s="690"/>
    </row>
    <row r="58671" spans="46:47">
      <c r="AT58671" s="690"/>
      <c r="AU58671" s="690"/>
    </row>
    <row r="58672" spans="46:47">
      <c r="AT58672" s="690"/>
      <c r="AU58672" s="690"/>
    </row>
    <row r="58673" spans="46:47">
      <c r="AT58673" s="690"/>
      <c r="AU58673" s="690"/>
    </row>
    <row r="58674" spans="46:47">
      <c r="AT58674" s="690"/>
      <c r="AU58674" s="690"/>
    </row>
    <row r="58675" spans="46:47">
      <c r="AT58675" s="690"/>
      <c r="AU58675" s="690"/>
    </row>
    <row r="58676" spans="46:47">
      <c r="AT58676" s="690"/>
      <c r="AU58676" s="690"/>
    </row>
    <row r="58677" spans="46:47">
      <c r="AT58677" s="690"/>
      <c r="AU58677" s="690"/>
    </row>
    <row r="58678" spans="46:47">
      <c r="AT58678" s="690"/>
      <c r="AU58678" s="690"/>
    </row>
    <row r="58679" spans="46:47">
      <c r="AT58679" s="690"/>
      <c r="AU58679" s="690"/>
    </row>
    <row r="58680" spans="46:47">
      <c r="AT58680" s="690"/>
      <c r="AU58680" s="690"/>
    </row>
    <row r="58681" spans="46:47">
      <c r="AT58681" s="690"/>
      <c r="AU58681" s="690"/>
    </row>
    <row r="58682" spans="46:47">
      <c r="AT58682" s="690"/>
      <c r="AU58682" s="690"/>
    </row>
    <row r="58683" spans="46:47">
      <c r="AT58683" s="690"/>
      <c r="AU58683" s="690"/>
    </row>
    <row r="58684" spans="46:47">
      <c r="AT58684" s="690"/>
      <c r="AU58684" s="690"/>
    </row>
    <row r="58685" spans="46:47">
      <c r="AT58685" s="690"/>
      <c r="AU58685" s="690"/>
    </row>
    <row r="58686" spans="46:47">
      <c r="AT58686" s="690"/>
      <c r="AU58686" s="690"/>
    </row>
    <row r="58687" spans="46:47">
      <c r="AT58687" s="690"/>
      <c r="AU58687" s="690"/>
    </row>
    <row r="58688" spans="46:47">
      <c r="AT58688" s="690"/>
      <c r="AU58688" s="690"/>
    </row>
    <row r="58689" spans="46:47">
      <c r="AT58689" s="690"/>
      <c r="AU58689" s="690"/>
    </row>
    <row r="58690" spans="46:47">
      <c r="AT58690" s="690"/>
      <c r="AU58690" s="690"/>
    </row>
    <row r="58691" spans="46:47">
      <c r="AT58691" s="690"/>
      <c r="AU58691" s="690"/>
    </row>
    <row r="58692" spans="46:47">
      <c r="AT58692" s="690"/>
      <c r="AU58692" s="690"/>
    </row>
    <row r="58693" spans="46:47">
      <c r="AT58693" s="690"/>
      <c r="AU58693" s="690"/>
    </row>
    <row r="58694" spans="46:47">
      <c r="AT58694" s="690"/>
      <c r="AU58694" s="690"/>
    </row>
    <row r="58695" spans="46:47">
      <c r="AT58695" s="690"/>
      <c r="AU58695" s="690"/>
    </row>
    <row r="58696" spans="46:47">
      <c r="AT58696" s="690"/>
      <c r="AU58696" s="690"/>
    </row>
    <row r="58697" spans="46:47">
      <c r="AT58697" s="690"/>
      <c r="AU58697" s="690"/>
    </row>
    <row r="58698" spans="46:47">
      <c r="AT58698" s="690"/>
      <c r="AU58698" s="690"/>
    </row>
    <row r="58699" spans="46:47">
      <c r="AT58699" s="690"/>
      <c r="AU58699" s="690"/>
    </row>
    <row r="58700" spans="46:47">
      <c r="AT58700" s="690"/>
      <c r="AU58700" s="690"/>
    </row>
    <row r="58701" spans="46:47">
      <c r="AT58701" s="690"/>
      <c r="AU58701" s="690"/>
    </row>
    <row r="58702" spans="46:47">
      <c r="AT58702" s="690"/>
      <c r="AU58702" s="690"/>
    </row>
    <row r="58703" spans="46:47">
      <c r="AT58703" s="690"/>
      <c r="AU58703" s="690"/>
    </row>
    <row r="58704" spans="46:47">
      <c r="AT58704" s="690"/>
      <c r="AU58704" s="690"/>
    </row>
    <row r="58705" spans="46:47">
      <c r="AT58705" s="690"/>
      <c r="AU58705" s="690"/>
    </row>
    <row r="58706" spans="46:47">
      <c r="AT58706" s="690"/>
      <c r="AU58706" s="690"/>
    </row>
    <row r="58707" spans="46:47">
      <c r="AT58707" s="690"/>
      <c r="AU58707" s="690"/>
    </row>
    <row r="58708" spans="46:47">
      <c r="AT58708" s="690"/>
      <c r="AU58708" s="690"/>
    </row>
    <row r="58709" spans="46:47">
      <c r="AT58709" s="690"/>
      <c r="AU58709" s="690"/>
    </row>
    <row r="58710" spans="46:47">
      <c r="AT58710" s="690"/>
      <c r="AU58710" s="690"/>
    </row>
    <row r="58711" spans="46:47">
      <c r="AT58711" s="690"/>
      <c r="AU58711" s="690"/>
    </row>
    <row r="58712" spans="46:47">
      <c r="AT58712" s="690"/>
      <c r="AU58712" s="690"/>
    </row>
    <row r="58713" spans="46:47">
      <c r="AT58713" s="690"/>
      <c r="AU58713" s="690"/>
    </row>
    <row r="58714" spans="46:47">
      <c r="AT58714" s="690"/>
      <c r="AU58714" s="690"/>
    </row>
    <row r="58715" spans="46:47">
      <c r="AT58715" s="690"/>
      <c r="AU58715" s="690"/>
    </row>
    <row r="58716" spans="46:47">
      <c r="AT58716" s="690"/>
      <c r="AU58716" s="690"/>
    </row>
    <row r="58717" spans="46:47">
      <c r="AT58717" s="690"/>
      <c r="AU58717" s="690"/>
    </row>
    <row r="58718" spans="46:47">
      <c r="AT58718" s="690"/>
      <c r="AU58718" s="690"/>
    </row>
    <row r="58719" spans="46:47">
      <c r="AT58719" s="690"/>
      <c r="AU58719" s="690"/>
    </row>
    <row r="58720" spans="46:47">
      <c r="AT58720" s="690"/>
      <c r="AU58720" s="690"/>
    </row>
    <row r="58721" spans="46:47">
      <c r="AT58721" s="690"/>
      <c r="AU58721" s="690"/>
    </row>
    <row r="58722" spans="46:47">
      <c r="AT58722" s="690"/>
      <c r="AU58722" s="690"/>
    </row>
    <row r="58723" spans="46:47">
      <c r="AT58723" s="690"/>
      <c r="AU58723" s="690"/>
    </row>
    <row r="58724" spans="46:47">
      <c r="AT58724" s="690"/>
      <c r="AU58724" s="690"/>
    </row>
    <row r="58725" spans="46:47">
      <c r="AT58725" s="690"/>
      <c r="AU58725" s="690"/>
    </row>
    <row r="58726" spans="46:47">
      <c r="AT58726" s="690"/>
      <c r="AU58726" s="690"/>
    </row>
    <row r="58727" spans="46:47">
      <c r="AT58727" s="690"/>
      <c r="AU58727" s="690"/>
    </row>
    <row r="58728" spans="46:47">
      <c r="AT58728" s="690"/>
      <c r="AU58728" s="690"/>
    </row>
    <row r="58729" spans="46:47">
      <c r="AT58729" s="690"/>
      <c r="AU58729" s="690"/>
    </row>
    <row r="58730" spans="46:47">
      <c r="AT58730" s="690"/>
      <c r="AU58730" s="690"/>
    </row>
    <row r="58731" spans="46:47">
      <c r="AT58731" s="690"/>
      <c r="AU58731" s="690"/>
    </row>
    <row r="58732" spans="46:47">
      <c r="AT58732" s="690"/>
      <c r="AU58732" s="690"/>
    </row>
    <row r="58733" spans="46:47">
      <c r="AT58733" s="690"/>
      <c r="AU58733" s="690"/>
    </row>
    <row r="58734" spans="46:47">
      <c r="AT58734" s="690"/>
      <c r="AU58734" s="690"/>
    </row>
    <row r="58735" spans="46:47">
      <c r="AT58735" s="690"/>
      <c r="AU58735" s="690"/>
    </row>
    <row r="58736" spans="46:47">
      <c r="AT58736" s="690"/>
      <c r="AU58736" s="690"/>
    </row>
    <row r="58737" spans="46:47">
      <c r="AT58737" s="690"/>
      <c r="AU58737" s="690"/>
    </row>
    <row r="58738" spans="46:47">
      <c r="AT58738" s="690"/>
      <c r="AU58738" s="690"/>
    </row>
    <row r="58739" spans="46:47">
      <c r="AT58739" s="690"/>
      <c r="AU58739" s="690"/>
    </row>
    <row r="58740" spans="46:47">
      <c r="AT58740" s="690"/>
      <c r="AU58740" s="690"/>
    </row>
    <row r="58741" spans="46:47">
      <c r="AT58741" s="690"/>
      <c r="AU58741" s="690"/>
    </row>
    <row r="58742" spans="46:47">
      <c r="AT58742" s="690"/>
      <c r="AU58742" s="690"/>
    </row>
    <row r="58743" spans="46:47">
      <c r="AT58743" s="690"/>
      <c r="AU58743" s="690"/>
    </row>
    <row r="58744" spans="46:47">
      <c r="AT58744" s="690"/>
      <c r="AU58744" s="690"/>
    </row>
    <row r="58745" spans="46:47">
      <c r="AT58745" s="690"/>
      <c r="AU58745" s="690"/>
    </row>
    <row r="58746" spans="46:47">
      <c r="AT58746" s="690"/>
      <c r="AU58746" s="690"/>
    </row>
    <row r="58747" spans="46:47">
      <c r="AT58747" s="690"/>
      <c r="AU58747" s="690"/>
    </row>
    <row r="58748" spans="46:47">
      <c r="AT58748" s="690"/>
      <c r="AU58748" s="690"/>
    </row>
    <row r="58749" spans="46:47">
      <c r="AT58749" s="690"/>
      <c r="AU58749" s="690"/>
    </row>
    <row r="58750" spans="46:47">
      <c r="AT58750" s="690"/>
      <c r="AU58750" s="690"/>
    </row>
    <row r="58751" spans="46:47">
      <c r="AT58751" s="690"/>
      <c r="AU58751" s="690"/>
    </row>
    <row r="58752" spans="46:47">
      <c r="AT58752" s="690"/>
      <c r="AU58752" s="690"/>
    </row>
    <row r="58753" spans="46:47">
      <c r="AT58753" s="690"/>
      <c r="AU58753" s="690"/>
    </row>
    <row r="58754" spans="46:47">
      <c r="AT58754" s="690"/>
      <c r="AU58754" s="690"/>
    </row>
    <row r="58755" spans="46:47">
      <c r="AT58755" s="690"/>
      <c r="AU58755" s="690"/>
    </row>
    <row r="58756" spans="46:47">
      <c r="AT58756" s="690"/>
      <c r="AU58756" s="690"/>
    </row>
    <row r="58757" spans="46:47">
      <c r="AT58757" s="690"/>
      <c r="AU58757" s="690"/>
    </row>
    <row r="58758" spans="46:47">
      <c r="AT58758" s="690"/>
      <c r="AU58758" s="690"/>
    </row>
    <row r="58759" spans="46:47">
      <c r="AT58759" s="690"/>
      <c r="AU58759" s="690"/>
    </row>
    <row r="58760" spans="46:47">
      <c r="AT58760" s="690"/>
      <c r="AU58760" s="690"/>
    </row>
    <row r="58761" spans="46:47">
      <c r="AT58761" s="690"/>
      <c r="AU58761" s="690"/>
    </row>
    <row r="58762" spans="46:47">
      <c r="AT58762" s="690"/>
      <c r="AU58762" s="690"/>
    </row>
    <row r="58763" spans="46:47">
      <c r="AT58763" s="690"/>
      <c r="AU58763" s="690"/>
    </row>
    <row r="58764" spans="46:47">
      <c r="AT58764" s="690"/>
      <c r="AU58764" s="690"/>
    </row>
    <row r="58765" spans="46:47">
      <c r="AT58765" s="690"/>
      <c r="AU58765" s="690"/>
    </row>
    <row r="58766" spans="46:47">
      <c r="AT58766" s="690"/>
      <c r="AU58766" s="690"/>
    </row>
    <row r="58767" spans="46:47">
      <c r="AT58767" s="690"/>
      <c r="AU58767" s="690"/>
    </row>
    <row r="58768" spans="46:47">
      <c r="AT58768" s="690"/>
      <c r="AU58768" s="690"/>
    </row>
    <row r="58769" spans="46:47">
      <c r="AT58769" s="690"/>
      <c r="AU58769" s="690"/>
    </row>
    <row r="58770" spans="46:47">
      <c r="AT58770" s="690"/>
      <c r="AU58770" s="690"/>
    </row>
    <row r="58771" spans="46:47">
      <c r="AT58771" s="690"/>
      <c r="AU58771" s="690"/>
    </row>
    <row r="58772" spans="46:47">
      <c r="AT58772" s="690"/>
      <c r="AU58772" s="690"/>
    </row>
    <row r="58773" spans="46:47">
      <c r="AT58773" s="690"/>
      <c r="AU58773" s="690"/>
    </row>
    <row r="58774" spans="46:47">
      <c r="AT58774" s="690"/>
      <c r="AU58774" s="690"/>
    </row>
    <row r="58775" spans="46:47">
      <c r="AT58775" s="690"/>
      <c r="AU58775" s="690"/>
    </row>
    <row r="58776" spans="46:47">
      <c r="AT58776" s="690"/>
      <c r="AU58776" s="690"/>
    </row>
    <row r="58777" spans="46:47">
      <c r="AT58777" s="690"/>
      <c r="AU58777" s="690"/>
    </row>
    <row r="58778" spans="46:47">
      <c r="AT58778" s="690"/>
      <c r="AU58778" s="690"/>
    </row>
    <row r="58779" spans="46:47">
      <c r="AT58779" s="690"/>
      <c r="AU58779" s="690"/>
    </row>
    <row r="58780" spans="46:47">
      <c r="AT58780" s="690"/>
      <c r="AU58780" s="690"/>
    </row>
    <row r="58781" spans="46:47">
      <c r="AT58781" s="690"/>
      <c r="AU58781" s="690"/>
    </row>
    <row r="58782" spans="46:47">
      <c r="AT58782" s="690"/>
      <c r="AU58782" s="690"/>
    </row>
    <row r="58783" spans="46:47">
      <c r="AT58783" s="690"/>
      <c r="AU58783" s="690"/>
    </row>
    <row r="58784" spans="46:47">
      <c r="AT58784" s="690"/>
      <c r="AU58784" s="690"/>
    </row>
    <row r="58785" spans="46:47">
      <c r="AT58785" s="690"/>
      <c r="AU58785" s="690"/>
    </row>
    <row r="58786" spans="46:47">
      <c r="AT58786" s="690"/>
      <c r="AU58786" s="690"/>
    </row>
    <row r="58787" spans="46:47">
      <c r="AT58787" s="690"/>
      <c r="AU58787" s="690"/>
    </row>
    <row r="58788" spans="46:47">
      <c r="AT58788" s="690"/>
      <c r="AU58788" s="690"/>
    </row>
    <row r="58789" spans="46:47">
      <c r="AT58789" s="690"/>
      <c r="AU58789" s="690"/>
    </row>
    <row r="58790" spans="46:47">
      <c r="AT58790" s="690"/>
      <c r="AU58790" s="690"/>
    </row>
    <row r="58791" spans="46:47">
      <c r="AT58791" s="690"/>
      <c r="AU58791" s="690"/>
    </row>
    <row r="58792" spans="46:47">
      <c r="AT58792" s="690"/>
      <c r="AU58792" s="690"/>
    </row>
    <row r="58793" spans="46:47">
      <c r="AT58793" s="690"/>
      <c r="AU58793" s="690"/>
    </row>
    <row r="58794" spans="46:47">
      <c r="AT58794" s="690"/>
      <c r="AU58794" s="690"/>
    </row>
    <row r="58795" spans="46:47">
      <c r="AT58795" s="690"/>
      <c r="AU58795" s="690"/>
    </row>
    <row r="58796" spans="46:47">
      <c r="AT58796" s="690"/>
      <c r="AU58796" s="690"/>
    </row>
    <row r="58797" spans="46:47">
      <c r="AT58797" s="690"/>
      <c r="AU58797" s="690"/>
    </row>
    <row r="58798" spans="46:47">
      <c r="AT58798" s="690"/>
      <c r="AU58798" s="690"/>
    </row>
    <row r="58799" spans="46:47">
      <c r="AT58799" s="690"/>
      <c r="AU58799" s="690"/>
    </row>
    <row r="58800" spans="46:47">
      <c r="AT58800" s="690"/>
      <c r="AU58800" s="690"/>
    </row>
    <row r="58801" spans="46:47">
      <c r="AT58801" s="690"/>
      <c r="AU58801" s="690"/>
    </row>
    <row r="58802" spans="46:47">
      <c r="AT58802" s="690"/>
      <c r="AU58802" s="690"/>
    </row>
    <row r="58803" spans="46:47">
      <c r="AT58803" s="690"/>
      <c r="AU58803" s="690"/>
    </row>
    <row r="58804" spans="46:47">
      <c r="AT58804" s="690"/>
      <c r="AU58804" s="690"/>
    </row>
    <row r="58805" spans="46:47">
      <c r="AT58805" s="690"/>
      <c r="AU58805" s="690"/>
    </row>
    <row r="58806" spans="46:47">
      <c r="AT58806" s="690"/>
      <c r="AU58806" s="690"/>
    </row>
    <row r="58807" spans="46:47">
      <c r="AT58807" s="690"/>
      <c r="AU58807" s="690"/>
    </row>
    <row r="58808" spans="46:47">
      <c r="AT58808" s="690"/>
      <c r="AU58808" s="690"/>
    </row>
    <row r="58809" spans="46:47">
      <c r="AT58809" s="690"/>
      <c r="AU58809" s="690"/>
    </row>
    <row r="58810" spans="46:47">
      <c r="AT58810" s="690"/>
      <c r="AU58810" s="690"/>
    </row>
    <row r="58811" spans="46:47">
      <c r="AT58811" s="690"/>
      <c r="AU58811" s="690"/>
    </row>
    <row r="58812" spans="46:47">
      <c r="AT58812" s="690"/>
      <c r="AU58812" s="690"/>
    </row>
    <row r="58813" spans="46:47">
      <c r="AT58813" s="690"/>
      <c r="AU58813" s="690"/>
    </row>
    <row r="58814" spans="46:47">
      <c r="AT58814" s="690"/>
      <c r="AU58814" s="690"/>
    </row>
    <row r="58815" spans="46:47">
      <c r="AT58815" s="690"/>
      <c r="AU58815" s="690"/>
    </row>
    <row r="58816" spans="46:47">
      <c r="AT58816" s="690"/>
      <c r="AU58816" s="690"/>
    </row>
    <row r="58817" spans="46:47">
      <c r="AT58817" s="690"/>
      <c r="AU58817" s="690"/>
    </row>
    <row r="58818" spans="46:47">
      <c r="AT58818" s="690"/>
      <c r="AU58818" s="690"/>
    </row>
    <row r="58819" spans="46:47">
      <c r="AT58819" s="690"/>
      <c r="AU58819" s="690"/>
    </row>
    <row r="58820" spans="46:47">
      <c r="AT58820" s="690"/>
      <c r="AU58820" s="690"/>
    </row>
    <row r="58821" spans="46:47">
      <c r="AT58821" s="690"/>
      <c r="AU58821" s="690"/>
    </row>
    <row r="58822" spans="46:47">
      <c r="AT58822" s="690"/>
      <c r="AU58822" s="690"/>
    </row>
    <row r="58823" spans="46:47">
      <c r="AT58823" s="690"/>
      <c r="AU58823" s="690"/>
    </row>
    <row r="58824" spans="46:47">
      <c r="AT58824" s="690"/>
      <c r="AU58824" s="690"/>
    </row>
    <row r="58825" spans="46:47">
      <c r="AT58825" s="690"/>
      <c r="AU58825" s="690"/>
    </row>
    <row r="58826" spans="46:47">
      <c r="AT58826" s="690"/>
      <c r="AU58826" s="690"/>
    </row>
    <row r="58827" spans="46:47">
      <c r="AT58827" s="690"/>
      <c r="AU58827" s="690"/>
    </row>
    <row r="58828" spans="46:47">
      <c r="AT58828" s="690"/>
      <c r="AU58828" s="690"/>
    </row>
    <row r="58829" spans="46:47">
      <c r="AT58829" s="690"/>
      <c r="AU58829" s="690"/>
    </row>
    <row r="58830" spans="46:47">
      <c r="AT58830" s="690"/>
      <c r="AU58830" s="690"/>
    </row>
    <row r="58831" spans="46:47">
      <c r="AT58831" s="690"/>
      <c r="AU58831" s="690"/>
    </row>
    <row r="58832" spans="46:47">
      <c r="AT58832" s="690"/>
      <c r="AU58832" s="690"/>
    </row>
    <row r="58833" spans="46:47">
      <c r="AT58833" s="690"/>
      <c r="AU58833" s="690"/>
    </row>
    <row r="58834" spans="46:47">
      <c r="AT58834" s="690"/>
      <c r="AU58834" s="690"/>
    </row>
    <row r="58835" spans="46:47">
      <c r="AT58835" s="690"/>
      <c r="AU58835" s="690"/>
    </row>
    <row r="58836" spans="46:47">
      <c r="AT58836" s="690"/>
      <c r="AU58836" s="690"/>
    </row>
    <row r="58837" spans="46:47">
      <c r="AT58837" s="690"/>
      <c r="AU58837" s="690"/>
    </row>
    <row r="58838" spans="46:47">
      <c r="AT58838" s="690"/>
      <c r="AU58838" s="690"/>
    </row>
    <row r="58839" spans="46:47">
      <c r="AT58839" s="690"/>
      <c r="AU58839" s="690"/>
    </row>
    <row r="58840" spans="46:47">
      <c r="AT58840" s="690"/>
      <c r="AU58840" s="690"/>
    </row>
    <row r="58841" spans="46:47">
      <c r="AT58841" s="690"/>
      <c r="AU58841" s="690"/>
    </row>
    <row r="58842" spans="46:47">
      <c r="AT58842" s="690"/>
      <c r="AU58842" s="690"/>
    </row>
    <row r="58843" spans="46:47">
      <c r="AT58843" s="690"/>
      <c r="AU58843" s="690"/>
    </row>
    <row r="58844" spans="46:47">
      <c r="AT58844" s="690"/>
      <c r="AU58844" s="690"/>
    </row>
    <row r="58845" spans="46:47">
      <c r="AT58845" s="690"/>
      <c r="AU58845" s="690"/>
    </row>
    <row r="58846" spans="46:47">
      <c r="AT58846" s="690"/>
      <c r="AU58846" s="690"/>
    </row>
    <row r="58847" spans="46:47">
      <c r="AT58847" s="690"/>
      <c r="AU58847" s="690"/>
    </row>
    <row r="58848" spans="46:47">
      <c r="AT58848" s="690"/>
      <c r="AU58848" s="690"/>
    </row>
    <row r="58849" spans="46:47">
      <c r="AT58849" s="690"/>
      <c r="AU58849" s="690"/>
    </row>
    <row r="58850" spans="46:47">
      <c r="AT58850" s="690"/>
      <c r="AU58850" s="690"/>
    </row>
    <row r="58851" spans="46:47">
      <c r="AT58851" s="690"/>
      <c r="AU58851" s="690"/>
    </row>
    <row r="58852" spans="46:47">
      <c r="AT58852" s="690"/>
      <c r="AU58852" s="690"/>
    </row>
    <row r="58853" spans="46:47">
      <c r="AT58853" s="690"/>
      <c r="AU58853" s="690"/>
    </row>
    <row r="58854" spans="46:47">
      <c r="AT58854" s="690"/>
      <c r="AU58854" s="690"/>
    </row>
    <row r="58855" spans="46:47">
      <c r="AT58855" s="690"/>
      <c r="AU58855" s="690"/>
    </row>
    <row r="58856" spans="46:47">
      <c r="AT58856" s="690"/>
      <c r="AU58856" s="690"/>
    </row>
    <row r="58857" spans="46:47">
      <c r="AT58857" s="690"/>
      <c r="AU58857" s="690"/>
    </row>
    <row r="58858" spans="46:47">
      <c r="AT58858" s="690"/>
      <c r="AU58858" s="690"/>
    </row>
    <row r="58859" spans="46:47">
      <c r="AT58859" s="690"/>
      <c r="AU58859" s="690"/>
    </row>
    <row r="58860" spans="46:47">
      <c r="AT58860" s="690"/>
      <c r="AU58860" s="690"/>
    </row>
    <row r="58861" spans="46:47">
      <c r="AT58861" s="690"/>
      <c r="AU58861" s="690"/>
    </row>
    <row r="58862" spans="46:47">
      <c r="AT58862" s="690"/>
      <c r="AU58862" s="690"/>
    </row>
    <row r="58863" spans="46:47">
      <c r="AT58863" s="690"/>
      <c r="AU58863" s="690"/>
    </row>
    <row r="58864" spans="46:47">
      <c r="AT58864" s="690"/>
      <c r="AU58864" s="690"/>
    </row>
    <row r="58865" spans="46:47">
      <c r="AT58865" s="690"/>
      <c r="AU58865" s="690"/>
    </row>
    <row r="58866" spans="46:47">
      <c r="AT58866" s="690"/>
      <c r="AU58866" s="690"/>
    </row>
    <row r="58867" spans="46:47">
      <c r="AT58867" s="690"/>
      <c r="AU58867" s="690"/>
    </row>
    <row r="58868" spans="46:47">
      <c r="AT58868" s="690"/>
      <c r="AU58868" s="690"/>
    </row>
    <row r="58869" spans="46:47">
      <c r="AT58869" s="690"/>
      <c r="AU58869" s="690"/>
    </row>
    <row r="58870" spans="46:47">
      <c r="AT58870" s="690"/>
      <c r="AU58870" s="690"/>
    </row>
    <row r="58871" spans="46:47">
      <c r="AT58871" s="690"/>
      <c r="AU58871" s="690"/>
    </row>
    <row r="58872" spans="46:47">
      <c r="AT58872" s="690"/>
      <c r="AU58872" s="690"/>
    </row>
    <row r="58873" spans="46:47">
      <c r="AT58873" s="690"/>
      <c r="AU58873" s="690"/>
    </row>
    <row r="58874" spans="46:47">
      <c r="AT58874" s="690"/>
      <c r="AU58874" s="690"/>
    </row>
    <row r="58875" spans="46:47">
      <c r="AT58875" s="690"/>
      <c r="AU58875" s="690"/>
    </row>
    <row r="58876" spans="46:47">
      <c r="AT58876" s="690"/>
      <c r="AU58876" s="690"/>
    </row>
    <row r="58877" spans="46:47">
      <c r="AT58877" s="690"/>
      <c r="AU58877" s="690"/>
    </row>
    <row r="58878" spans="46:47">
      <c r="AT58878" s="690"/>
      <c r="AU58878" s="690"/>
    </row>
    <row r="58879" spans="46:47">
      <c r="AT58879" s="690"/>
      <c r="AU58879" s="690"/>
    </row>
    <row r="58880" spans="46:47">
      <c r="AT58880" s="690"/>
      <c r="AU58880" s="690"/>
    </row>
    <row r="58881" spans="46:47">
      <c r="AT58881" s="690"/>
      <c r="AU58881" s="690"/>
    </row>
    <row r="58882" spans="46:47">
      <c r="AT58882" s="690"/>
      <c r="AU58882" s="690"/>
    </row>
    <row r="58883" spans="46:47">
      <c r="AT58883" s="690"/>
      <c r="AU58883" s="690"/>
    </row>
    <row r="58884" spans="46:47">
      <c r="AT58884" s="690"/>
      <c r="AU58884" s="690"/>
    </row>
    <row r="58885" spans="46:47">
      <c r="AT58885" s="690"/>
      <c r="AU58885" s="690"/>
    </row>
    <row r="58886" spans="46:47">
      <c r="AT58886" s="690"/>
      <c r="AU58886" s="690"/>
    </row>
    <row r="58887" spans="46:47">
      <c r="AT58887" s="690"/>
      <c r="AU58887" s="690"/>
    </row>
    <row r="58888" spans="46:47">
      <c r="AT58888" s="690"/>
      <c r="AU58888" s="690"/>
    </row>
    <row r="58889" spans="46:47">
      <c r="AT58889" s="690"/>
      <c r="AU58889" s="690"/>
    </row>
    <row r="58890" spans="46:47">
      <c r="AT58890" s="690"/>
      <c r="AU58890" s="690"/>
    </row>
    <row r="58891" spans="46:47">
      <c r="AT58891" s="690"/>
      <c r="AU58891" s="690"/>
    </row>
    <row r="58892" spans="46:47">
      <c r="AT58892" s="690"/>
      <c r="AU58892" s="690"/>
    </row>
    <row r="58893" spans="46:47">
      <c r="AT58893" s="690"/>
      <c r="AU58893" s="690"/>
    </row>
    <row r="58894" spans="46:47">
      <c r="AT58894" s="690"/>
      <c r="AU58894" s="690"/>
    </row>
    <row r="58895" spans="46:47">
      <c r="AT58895" s="690"/>
      <c r="AU58895" s="690"/>
    </row>
    <row r="58896" spans="46:47">
      <c r="AT58896" s="690"/>
      <c r="AU58896" s="690"/>
    </row>
    <row r="58897" spans="46:47">
      <c r="AT58897" s="690"/>
      <c r="AU58897" s="690"/>
    </row>
    <row r="58898" spans="46:47">
      <c r="AT58898" s="690"/>
      <c r="AU58898" s="690"/>
    </row>
    <row r="58899" spans="46:47">
      <c r="AT58899" s="690"/>
      <c r="AU58899" s="690"/>
    </row>
    <row r="58900" spans="46:47">
      <c r="AT58900" s="690"/>
      <c r="AU58900" s="690"/>
    </row>
    <row r="58901" spans="46:47">
      <c r="AT58901" s="690"/>
      <c r="AU58901" s="690"/>
    </row>
    <row r="58902" spans="46:47">
      <c r="AT58902" s="690"/>
      <c r="AU58902" s="690"/>
    </row>
    <row r="58903" spans="46:47">
      <c r="AT58903" s="690"/>
      <c r="AU58903" s="690"/>
    </row>
    <row r="58904" spans="46:47">
      <c r="AT58904" s="690"/>
      <c r="AU58904" s="690"/>
    </row>
    <row r="58905" spans="46:47">
      <c r="AT58905" s="690"/>
      <c r="AU58905" s="690"/>
    </row>
    <row r="58906" spans="46:47">
      <c r="AT58906" s="690"/>
      <c r="AU58906" s="690"/>
    </row>
    <row r="58907" spans="46:47">
      <c r="AT58907" s="690"/>
      <c r="AU58907" s="690"/>
    </row>
    <row r="58908" spans="46:47">
      <c r="AT58908" s="690"/>
      <c r="AU58908" s="690"/>
    </row>
    <row r="58909" spans="46:47">
      <c r="AT58909" s="690"/>
      <c r="AU58909" s="690"/>
    </row>
    <row r="58910" spans="46:47">
      <c r="AT58910" s="690"/>
      <c r="AU58910" s="690"/>
    </row>
    <row r="58911" spans="46:47">
      <c r="AT58911" s="690"/>
      <c r="AU58911" s="690"/>
    </row>
    <row r="58912" spans="46:47">
      <c r="AT58912" s="690"/>
      <c r="AU58912" s="690"/>
    </row>
    <row r="58913" spans="46:47">
      <c r="AT58913" s="690"/>
      <c r="AU58913" s="690"/>
    </row>
    <row r="58914" spans="46:47">
      <c r="AT58914" s="690"/>
      <c r="AU58914" s="690"/>
    </row>
    <row r="58915" spans="46:47">
      <c r="AT58915" s="690"/>
      <c r="AU58915" s="690"/>
    </row>
    <row r="58916" spans="46:47">
      <c r="AT58916" s="690"/>
      <c r="AU58916" s="690"/>
    </row>
    <row r="58917" spans="46:47">
      <c r="AT58917" s="690"/>
      <c r="AU58917" s="690"/>
    </row>
    <row r="58918" spans="46:47">
      <c r="AT58918" s="690"/>
      <c r="AU58918" s="690"/>
    </row>
    <row r="58919" spans="46:47">
      <c r="AT58919" s="690"/>
      <c r="AU58919" s="690"/>
    </row>
    <row r="58920" spans="46:47">
      <c r="AT58920" s="690"/>
      <c r="AU58920" s="690"/>
    </row>
    <row r="58921" spans="46:47">
      <c r="AT58921" s="690"/>
      <c r="AU58921" s="690"/>
    </row>
    <row r="58922" spans="46:47">
      <c r="AT58922" s="690"/>
      <c r="AU58922" s="690"/>
    </row>
    <row r="58923" spans="46:47">
      <c r="AT58923" s="690"/>
      <c r="AU58923" s="690"/>
    </row>
    <row r="58924" spans="46:47">
      <c r="AT58924" s="690"/>
      <c r="AU58924" s="690"/>
    </row>
    <row r="58925" spans="46:47">
      <c r="AT58925" s="690"/>
      <c r="AU58925" s="690"/>
    </row>
    <row r="58926" spans="46:47">
      <c r="AT58926" s="690"/>
      <c r="AU58926" s="690"/>
    </row>
    <row r="58927" spans="46:47">
      <c r="AT58927" s="690"/>
      <c r="AU58927" s="690"/>
    </row>
    <row r="58928" spans="46:47">
      <c r="AT58928" s="690"/>
      <c r="AU58928" s="690"/>
    </row>
    <row r="58929" spans="46:47">
      <c r="AT58929" s="690"/>
      <c r="AU58929" s="690"/>
    </row>
    <row r="58930" spans="46:47">
      <c r="AT58930" s="690"/>
      <c r="AU58930" s="690"/>
    </row>
    <row r="58931" spans="46:47">
      <c r="AT58931" s="690"/>
      <c r="AU58931" s="690"/>
    </row>
    <row r="58932" spans="46:47">
      <c r="AT58932" s="690"/>
      <c r="AU58932" s="690"/>
    </row>
    <row r="58933" spans="46:47">
      <c r="AT58933" s="690"/>
      <c r="AU58933" s="690"/>
    </row>
    <row r="58934" spans="46:47">
      <c r="AT58934" s="690"/>
      <c r="AU58934" s="690"/>
    </row>
    <row r="58935" spans="46:47">
      <c r="AT58935" s="690"/>
      <c r="AU58935" s="690"/>
    </row>
    <row r="58936" spans="46:47">
      <c r="AT58936" s="690"/>
      <c r="AU58936" s="690"/>
    </row>
    <row r="58937" spans="46:47">
      <c r="AT58937" s="690"/>
      <c r="AU58937" s="690"/>
    </row>
    <row r="58938" spans="46:47">
      <c r="AT58938" s="690"/>
      <c r="AU58938" s="690"/>
    </row>
    <row r="58939" spans="46:47">
      <c r="AT58939" s="690"/>
      <c r="AU58939" s="690"/>
    </row>
    <row r="58940" spans="46:47">
      <c r="AT58940" s="690"/>
      <c r="AU58940" s="690"/>
    </row>
    <row r="58941" spans="46:47">
      <c r="AT58941" s="690"/>
      <c r="AU58941" s="690"/>
    </row>
    <row r="58942" spans="46:47">
      <c r="AT58942" s="690"/>
      <c r="AU58942" s="690"/>
    </row>
    <row r="58943" spans="46:47">
      <c r="AT58943" s="690"/>
      <c r="AU58943" s="690"/>
    </row>
    <row r="58944" spans="46:47">
      <c r="AT58944" s="690"/>
      <c r="AU58944" s="690"/>
    </row>
    <row r="58945" spans="46:47">
      <c r="AT58945" s="690"/>
      <c r="AU58945" s="690"/>
    </row>
    <row r="58946" spans="46:47">
      <c r="AT58946" s="690"/>
      <c r="AU58946" s="690"/>
    </row>
    <row r="58947" spans="46:47">
      <c r="AT58947" s="690"/>
      <c r="AU58947" s="690"/>
    </row>
    <row r="58948" spans="46:47">
      <c r="AT58948" s="690"/>
      <c r="AU58948" s="690"/>
    </row>
    <row r="58949" spans="46:47">
      <c r="AT58949" s="690"/>
      <c r="AU58949" s="690"/>
    </row>
    <row r="58950" spans="46:47">
      <c r="AT58950" s="690"/>
      <c r="AU58950" s="690"/>
    </row>
    <row r="58951" spans="46:47">
      <c r="AT58951" s="690"/>
      <c r="AU58951" s="690"/>
    </row>
    <row r="58952" spans="46:47">
      <c r="AT58952" s="690"/>
      <c r="AU58952" s="690"/>
    </row>
    <row r="58953" spans="46:47">
      <c r="AT58953" s="690"/>
      <c r="AU58953" s="690"/>
    </row>
    <row r="58954" spans="46:47">
      <c r="AT58954" s="690"/>
      <c r="AU58954" s="690"/>
    </row>
    <row r="58955" spans="46:47">
      <c r="AT58955" s="690"/>
      <c r="AU58955" s="690"/>
    </row>
    <row r="58956" spans="46:47">
      <c r="AT58956" s="690"/>
      <c r="AU58956" s="690"/>
    </row>
    <row r="58957" spans="46:47">
      <c r="AT58957" s="690"/>
      <c r="AU58957" s="690"/>
    </row>
    <row r="58958" spans="46:47">
      <c r="AT58958" s="690"/>
      <c r="AU58958" s="690"/>
    </row>
    <row r="58959" spans="46:47">
      <c r="AT58959" s="690"/>
      <c r="AU58959" s="690"/>
    </row>
    <row r="58960" spans="46:47">
      <c r="AT58960" s="690"/>
      <c r="AU58960" s="690"/>
    </row>
    <row r="58961" spans="46:47">
      <c r="AT58961" s="690"/>
      <c r="AU58961" s="690"/>
    </row>
    <row r="58962" spans="46:47">
      <c r="AT58962" s="690"/>
      <c r="AU58962" s="690"/>
    </row>
    <row r="58963" spans="46:47">
      <c r="AT58963" s="690"/>
      <c r="AU58963" s="690"/>
    </row>
    <row r="58964" spans="46:47">
      <c r="AT58964" s="690"/>
      <c r="AU58964" s="690"/>
    </row>
    <row r="58965" spans="46:47">
      <c r="AT58965" s="690"/>
      <c r="AU58965" s="690"/>
    </row>
    <row r="58966" spans="46:47">
      <c r="AT58966" s="690"/>
      <c r="AU58966" s="690"/>
    </row>
    <row r="58967" spans="46:47">
      <c r="AT58967" s="690"/>
      <c r="AU58967" s="690"/>
    </row>
    <row r="58968" spans="46:47">
      <c r="AT58968" s="690"/>
      <c r="AU58968" s="690"/>
    </row>
    <row r="58969" spans="46:47">
      <c r="AT58969" s="690"/>
      <c r="AU58969" s="690"/>
    </row>
    <row r="58970" spans="46:47">
      <c r="AT58970" s="690"/>
      <c r="AU58970" s="690"/>
    </row>
    <row r="58971" spans="46:47">
      <c r="AT58971" s="690"/>
      <c r="AU58971" s="690"/>
    </row>
    <row r="58972" spans="46:47">
      <c r="AT58972" s="690"/>
      <c r="AU58972" s="690"/>
    </row>
    <row r="58973" spans="46:47">
      <c r="AT58973" s="690"/>
      <c r="AU58973" s="690"/>
    </row>
    <row r="58974" spans="46:47">
      <c r="AT58974" s="690"/>
      <c r="AU58974" s="690"/>
    </row>
    <row r="58975" spans="46:47">
      <c r="AT58975" s="690"/>
      <c r="AU58975" s="690"/>
    </row>
    <row r="58976" spans="46:47">
      <c r="AT58976" s="690"/>
      <c r="AU58976" s="690"/>
    </row>
    <row r="58977" spans="46:47">
      <c r="AT58977" s="690"/>
      <c r="AU58977" s="690"/>
    </row>
    <row r="58978" spans="46:47">
      <c r="AT58978" s="690"/>
      <c r="AU58978" s="690"/>
    </row>
    <row r="58979" spans="46:47">
      <c r="AT58979" s="690"/>
      <c r="AU58979" s="690"/>
    </row>
    <row r="58980" spans="46:47">
      <c r="AT58980" s="690"/>
      <c r="AU58980" s="690"/>
    </row>
    <row r="58981" spans="46:47">
      <c r="AT58981" s="690"/>
      <c r="AU58981" s="690"/>
    </row>
    <row r="58982" spans="46:47">
      <c r="AT58982" s="690"/>
      <c r="AU58982" s="690"/>
    </row>
    <row r="58983" spans="46:47">
      <c r="AT58983" s="690"/>
      <c r="AU58983" s="690"/>
    </row>
    <row r="58984" spans="46:47">
      <c r="AT58984" s="690"/>
      <c r="AU58984" s="690"/>
    </row>
    <row r="58985" spans="46:47">
      <c r="AT58985" s="690"/>
      <c r="AU58985" s="690"/>
    </row>
    <row r="58986" spans="46:47">
      <c r="AT58986" s="690"/>
      <c r="AU58986" s="690"/>
    </row>
    <row r="58987" spans="46:47">
      <c r="AT58987" s="690"/>
      <c r="AU58987" s="690"/>
    </row>
    <row r="58988" spans="46:47">
      <c r="AT58988" s="690"/>
      <c r="AU58988" s="690"/>
    </row>
    <row r="58989" spans="46:47">
      <c r="AT58989" s="690"/>
      <c r="AU58989" s="690"/>
    </row>
    <row r="58990" spans="46:47">
      <c r="AT58990" s="690"/>
      <c r="AU58990" s="690"/>
    </row>
    <row r="58991" spans="46:47">
      <c r="AT58991" s="690"/>
      <c r="AU58991" s="690"/>
    </row>
    <row r="58992" spans="46:47">
      <c r="AT58992" s="690"/>
      <c r="AU58992" s="690"/>
    </row>
    <row r="58993" spans="46:47">
      <c r="AT58993" s="690"/>
      <c r="AU58993" s="690"/>
    </row>
    <row r="58994" spans="46:47">
      <c r="AT58994" s="690"/>
      <c r="AU58994" s="690"/>
    </row>
    <row r="58995" spans="46:47">
      <c r="AT58995" s="690"/>
      <c r="AU58995" s="690"/>
    </row>
    <row r="58996" spans="46:47">
      <c r="AT58996" s="690"/>
      <c r="AU58996" s="690"/>
    </row>
    <row r="58997" spans="46:47">
      <c r="AT58997" s="690"/>
      <c r="AU58997" s="690"/>
    </row>
    <row r="58998" spans="46:47">
      <c r="AT58998" s="690"/>
      <c r="AU58998" s="690"/>
    </row>
    <row r="58999" spans="46:47">
      <c r="AT58999" s="690"/>
      <c r="AU58999" s="690"/>
    </row>
    <row r="59000" spans="46:47">
      <c r="AT59000" s="690"/>
      <c r="AU59000" s="690"/>
    </row>
    <row r="59001" spans="46:47">
      <c r="AT59001" s="690"/>
      <c r="AU59001" s="690"/>
    </row>
    <row r="59002" spans="46:47">
      <c r="AT59002" s="690"/>
      <c r="AU59002" s="690"/>
    </row>
    <row r="59003" spans="46:47">
      <c r="AT59003" s="690"/>
      <c r="AU59003" s="690"/>
    </row>
    <row r="59004" spans="46:47">
      <c r="AT59004" s="690"/>
      <c r="AU59004" s="690"/>
    </row>
    <row r="59005" spans="46:47">
      <c r="AT59005" s="690"/>
      <c r="AU59005" s="690"/>
    </row>
    <row r="59006" spans="46:47">
      <c r="AT59006" s="690"/>
      <c r="AU59006" s="690"/>
    </row>
    <row r="59007" spans="46:47">
      <c r="AT59007" s="690"/>
      <c r="AU59007" s="690"/>
    </row>
    <row r="59008" spans="46:47">
      <c r="AT59008" s="690"/>
      <c r="AU59008" s="690"/>
    </row>
    <row r="59009" spans="46:47">
      <c r="AT59009" s="690"/>
      <c r="AU59009" s="690"/>
    </row>
    <row r="59010" spans="46:47">
      <c r="AT59010" s="690"/>
      <c r="AU59010" s="690"/>
    </row>
    <row r="59011" spans="46:47">
      <c r="AT59011" s="690"/>
      <c r="AU59011" s="690"/>
    </row>
    <row r="59012" spans="46:47">
      <c r="AT59012" s="690"/>
      <c r="AU59012" s="690"/>
    </row>
    <row r="59013" spans="46:47">
      <c r="AT59013" s="690"/>
      <c r="AU59013" s="690"/>
    </row>
    <row r="59014" spans="46:47">
      <c r="AT59014" s="690"/>
      <c r="AU59014" s="690"/>
    </row>
    <row r="59015" spans="46:47">
      <c r="AT59015" s="690"/>
      <c r="AU59015" s="690"/>
    </row>
    <row r="59016" spans="46:47">
      <c r="AT59016" s="690"/>
      <c r="AU59016" s="690"/>
    </row>
    <row r="59017" spans="46:47">
      <c r="AT59017" s="690"/>
      <c r="AU59017" s="690"/>
    </row>
    <row r="59018" spans="46:47">
      <c r="AT59018" s="690"/>
      <c r="AU59018" s="690"/>
    </row>
    <row r="59019" spans="46:47">
      <c r="AT59019" s="690"/>
      <c r="AU59019" s="690"/>
    </row>
    <row r="59020" spans="46:47">
      <c r="AT59020" s="690"/>
      <c r="AU59020" s="690"/>
    </row>
    <row r="59021" spans="46:47">
      <c r="AT59021" s="690"/>
      <c r="AU59021" s="690"/>
    </row>
    <row r="59022" spans="46:47">
      <c r="AT59022" s="690"/>
      <c r="AU59022" s="690"/>
    </row>
    <row r="59023" spans="46:47">
      <c r="AT59023" s="690"/>
      <c r="AU59023" s="690"/>
    </row>
    <row r="59024" spans="46:47">
      <c r="AT59024" s="690"/>
      <c r="AU59024" s="690"/>
    </row>
    <row r="59025" spans="46:47">
      <c r="AT59025" s="690"/>
      <c r="AU59025" s="690"/>
    </row>
    <row r="59026" spans="46:47">
      <c r="AT59026" s="690"/>
      <c r="AU59026" s="690"/>
    </row>
    <row r="59027" spans="46:47">
      <c r="AT59027" s="690"/>
      <c r="AU59027" s="690"/>
    </row>
    <row r="59028" spans="46:47">
      <c r="AT59028" s="690"/>
      <c r="AU59028" s="690"/>
    </row>
    <row r="59029" spans="46:47">
      <c r="AT59029" s="690"/>
      <c r="AU59029" s="690"/>
    </row>
    <row r="59030" spans="46:47">
      <c r="AT59030" s="690"/>
      <c r="AU59030" s="690"/>
    </row>
    <row r="59031" spans="46:47">
      <c r="AT59031" s="690"/>
      <c r="AU59031" s="690"/>
    </row>
    <row r="59032" spans="46:47">
      <c r="AT59032" s="690"/>
      <c r="AU59032" s="690"/>
    </row>
    <row r="59033" spans="46:47">
      <c r="AT59033" s="690"/>
      <c r="AU59033" s="690"/>
    </row>
    <row r="59034" spans="46:47">
      <c r="AT59034" s="690"/>
      <c r="AU59034" s="690"/>
    </row>
    <row r="59035" spans="46:47">
      <c r="AT59035" s="690"/>
      <c r="AU59035" s="690"/>
    </row>
    <row r="59036" spans="46:47">
      <c r="AT59036" s="690"/>
      <c r="AU59036" s="690"/>
    </row>
    <row r="59037" spans="46:47">
      <c r="AT59037" s="690"/>
      <c r="AU59037" s="690"/>
    </row>
    <row r="59038" spans="46:47">
      <c r="AT59038" s="690"/>
      <c r="AU59038" s="690"/>
    </row>
    <row r="59039" spans="46:47">
      <c r="AT59039" s="690"/>
      <c r="AU59039" s="690"/>
    </row>
    <row r="59040" spans="46:47">
      <c r="AT59040" s="690"/>
      <c r="AU59040" s="690"/>
    </row>
    <row r="59041" spans="46:47">
      <c r="AT59041" s="690"/>
      <c r="AU59041" s="690"/>
    </row>
    <row r="59042" spans="46:47">
      <c r="AT59042" s="690"/>
      <c r="AU59042" s="690"/>
    </row>
    <row r="59043" spans="46:47">
      <c r="AT59043" s="690"/>
      <c r="AU59043" s="690"/>
    </row>
    <row r="59044" spans="46:47">
      <c r="AT59044" s="690"/>
      <c r="AU59044" s="690"/>
    </row>
    <row r="59045" spans="46:47">
      <c r="AT59045" s="690"/>
      <c r="AU59045" s="690"/>
    </row>
    <row r="59046" spans="46:47">
      <c r="AT59046" s="690"/>
      <c r="AU59046" s="690"/>
    </row>
    <row r="59047" spans="46:47">
      <c r="AT59047" s="690"/>
      <c r="AU59047" s="690"/>
    </row>
    <row r="59048" spans="46:47">
      <c r="AT59048" s="690"/>
      <c r="AU59048" s="690"/>
    </row>
    <row r="59049" spans="46:47">
      <c r="AT59049" s="690"/>
      <c r="AU59049" s="690"/>
    </row>
    <row r="59050" spans="46:47">
      <c r="AT59050" s="690"/>
      <c r="AU59050" s="690"/>
    </row>
    <row r="59051" spans="46:47">
      <c r="AT59051" s="690"/>
      <c r="AU59051" s="690"/>
    </row>
    <row r="59052" spans="46:47">
      <c r="AT59052" s="690"/>
      <c r="AU59052" s="690"/>
    </row>
    <row r="59053" spans="46:47">
      <c r="AT59053" s="690"/>
      <c r="AU59053" s="690"/>
    </row>
    <row r="59054" spans="46:47">
      <c r="AT59054" s="690"/>
      <c r="AU59054" s="690"/>
    </row>
    <row r="59055" spans="46:47">
      <c r="AT59055" s="690"/>
      <c r="AU59055" s="690"/>
    </row>
    <row r="59056" spans="46:47">
      <c r="AT59056" s="690"/>
      <c r="AU59056" s="690"/>
    </row>
    <row r="59057" spans="46:47">
      <c r="AT59057" s="690"/>
      <c r="AU59057" s="690"/>
    </row>
    <row r="59058" spans="46:47">
      <c r="AT59058" s="690"/>
      <c r="AU59058" s="690"/>
    </row>
    <row r="59059" spans="46:47">
      <c r="AT59059" s="690"/>
      <c r="AU59059" s="690"/>
    </row>
    <row r="59060" spans="46:47">
      <c r="AT59060" s="690"/>
      <c r="AU59060" s="690"/>
    </row>
    <row r="59061" spans="46:47">
      <c r="AT59061" s="690"/>
      <c r="AU59061" s="690"/>
    </row>
    <row r="59062" spans="46:47">
      <c r="AT59062" s="690"/>
      <c r="AU59062" s="690"/>
    </row>
    <row r="59063" spans="46:47">
      <c r="AT59063" s="690"/>
      <c r="AU59063" s="690"/>
    </row>
    <row r="59064" spans="46:47">
      <c r="AT59064" s="690"/>
      <c r="AU59064" s="690"/>
    </row>
    <row r="59065" spans="46:47">
      <c r="AT59065" s="690"/>
      <c r="AU59065" s="690"/>
    </row>
    <row r="59066" spans="46:47">
      <c r="AT59066" s="690"/>
      <c r="AU59066" s="690"/>
    </row>
    <row r="59067" spans="46:47">
      <c r="AT59067" s="690"/>
      <c r="AU59067" s="690"/>
    </row>
    <row r="59068" spans="46:47">
      <c r="AT59068" s="690"/>
      <c r="AU59068" s="690"/>
    </row>
    <row r="59069" spans="46:47">
      <c r="AT59069" s="690"/>
      <c r="AU59069" s="690"/>
    </row>
    <row r="59070" spans="46:47">
      <c r="AT59070" s="690"/>
      <c r="AU59070" s="690"/>
    </row>
    <row r="59071" spans="46:47">
      <c r="AT59071" s="690"/>
      <c r="AU59071" s="690"/>
    </row>
    <row r="59072" spans="46:47">
      <c r="AT59072" s="690"/>
      <c r="AU59072" s="690"/>
    </row>
    <row r="59073" spans="46:47">
      <c r="AT59073" s="690"/>
      <c r="AU59073" s="690"/>
    </row>
    <row r="59074" spans="46:47">
      <c r="AT59074" s="690"/>
      <c r="AU59074" s="690"/>
    </row>
    <row r="59075" spans="46:47">
      <c r="AT59075" s="690"/>
      <c r="AU59075" s="690"/>
    </row>
    <row r="59076" spans="46:47">
      <c r="AT59076" s="690"/>
      <c r="AU59076" s="690"/>
    </row>
    <row r="59077" spans="46:47">
      <c r="AT59077" s="690"/>
      <c r="AU59077" s="690"/>
    </row>
    <row r="59078" spans="46:47">
      <c r="AT59078" s="690"/>
      <c r="AU59078" s="690"/>
    </row>
    <row r="59079" spans="46:47">
      <c r="AT59079" s="690"/>
      <c r="AU59079" s="690"/>
    </row>
    <row r="59080" spans="46:47">
      <c r="AT59080" s="690"/>
      <c r="AU59080" s="690"/>
    </row>
    <row r="59081" spans="46:47">
      <c r="AT59081" s="690"/>
      <c r="AU59081" s="690"/>
    </row>
    <row r="59082" spans="46:47">
      <c r="AT59082" s="690"/>
      <c r="AU59082" s="690"/>
    </row>
    <row r="59083" spans="46:47">
      <c r="AT59083" s="690"/>
      <c r="AU59083" s="690"/>
    </row>
    <row r="59084" spans="46:47">
      <c r="AT59084" s="690"/>
      <c r="AU59084" s="690"/>
    </row>
    <row r="59085" spans="46:47">
      <c r="AT59085" s="690"/>
      <c r="AU59085" s="690"/>
    </row>
    <row r="59086" spans="46:47">
      <c r="AT59086" s="690"/>
      <c r="AU59086" s="690"/>
    </row>
    <row r="59087" spans="46:47">
      <c r="AT59087" s="690"/>
      <c r="AU59087" s="690"/>
    </row>
    <row r="59088" spans="46:47">
      <c r="AT59088" s="690"/>
      <c r="AU59088" s="690"/>
    </row>
    <row r="59089" spans="46:47">
      <c r="AT59089" s="690"/>
      <c r="AU59089" s="690"/>
    </row>
    <row r="59090" spans="46:47">
      <c r="AT59090" s="690"/>
      <c r="AU59090" s="690"/>
    </row>
    <row r="59091" spans="46:47">
      <c r="AT59091" s="690"/>
      <c r="AU59091" s="690"/>
    </row>
    <row r="59092" spans="46:47">
      <c r="AT59092" s="690"/>
      <c r="AU59092" s="690"/>
    </row>
    <row r="59093" spans="46:47">
      <c r="AT59093" s="690"/>
      <c r="AU59093" s="690"/>
    </row>
    <row r="59094" spans="46:47">
      <c r="AT59094" s="690"/>
      <c r="AU59094" s="690"/>
    </row>
    <row r="59095" spans="46:47">
      <c r="AT59095" s="690"/>
      <c r="AU59095" s="690"/>
    </row>
    <row r="59096" spans="46:47">
      <c r="AT59096" s="690"/>
      <c r="AU59096" s="690"/>
    </row>
    <row r="59097" spans="46:47">
      <c r="AT59097" s="690"/>
      <c r="AU59097" s="690"/>
    </row>
    <row r="59098" spans="46:47">
      <c r="AT59098" s="690"/>
      <c r="AU59098" s="690"/>
    </row>
    <row r="59099" spans="46:47">
      <c r="AT59099" s="690"/>
      <c r="AU59099" s="690"/>
    </row>
    <row r="59100" spans="46:47">
      <c r="AT59100" s="690"/>
      <c r="AU59100" s="690"/>
    </row>
    <row r="59101" spans="46:47">
      <c r="AT59101" s="690"/>
      <c r="AU59101" s="690"/>
    </row>
    <row r="59102" spans="46:47">
      <c r="AT59102" s="690"/>
      <c r="AU59102" s="690"/>
    </row>
    <row r="59103" spans="46:47">
      <c r="AT59103" s="690"/>
      <c r="AU59103" s="690"/>
    </row>
    <row r="59104" spans="46:47">
      <c r="AT59104" s="690"/>
      <c r="AU59104" s="690"/>
    </row>
    <row r="59105" spans="46:47">
      <c r="AT59105" s="690"/>
      <c r="AU59105" s="690"/>
    </row>
    <row r="59106" spans="46:47">
      <c r="AT59106" s="690"/>
      <c r="AU59106" s="690"/>
    </row>
    <row r="59107" spans="46:47">
      <c r="AT59107" s="690"/>
      <c r="AU59107" s="690"/>
    </row>
    <row r="59108" spans="46:47">
      <c r="AT59108" s="690"/>
      <c r="AU59108" s="690"/>
    </row>
    <row r="59109" spans="46:47">
      <c r="AT59109" s="690"/>
      <c r="AU59109" s="690"/>
    </row>
    <row r="59110" spans="46:47">
      <c r="AT59110" s="690"/>
      <c r="AU59110" s="690"/>
    </row>
    <row r="59111" spans="46:47">
      <c r="AT59111" s="690"/>
      <c r="AU59111" s="690"/>
    </row>
    <row r="59112" spans="46:47">
      <c r="AT59112" s="690"/>
      <c r="AU59112" s="690"/>
    </row>
    <row r="59113" spans="46:47">
      <c r="AT59113" s="690"/>
      <c r="AU59113" s="690"/>
    </row>
    <row r="59114" spans="46:47">
      <c r="AT59114" s="690"/>
      <c r="AU59114" s="690"/>
    </row>
    <row r="59115" spans="46:47">
      <c r="AT59115" s="690"/>
      <c r="AU59115" s="690"/>
    </row>
    <row r="59116" spans="46:47">
      <c r="AT59116" s="690"/>
      <c r="AU59116" s="690"/>
    </row>
    <row r="59117" spans="46:47">
      <c r="AT59117" s="690"/>
      <c r="AU59117" s="690"/>
    </row>
    <row r="59118" spans="46:47">
      <c r="AT59118" s="690"/>
      <c r="AU59118" s="690"/>
    </row>
    <row r="59119" spans="46:47">
      <c r="AT59119" s="690"/>
      <c r="AU59119" s="690"/>
    </row>
    <row r="59120" spans="46:47">
      <c r="AT59120" s="690"/>
      <c r="AU59120" s="690"/>
    </row>
    <row r="59121" spans="46:47">
      <c r="AT59121" s="690"/>
      <c r="AU59121" s="690"/>
    </row>
    <row r="59122" spans="46:47">
      <c r="AT59122" s="690"/>
      <c r="AU59122" s="690"/>
    </row>
    <row r="59123" spans="46:47">
      <c r="AT59123" s="690"/>
      <c r="AU59123" s="690"/>
    </row>
    <row r="59124" spans="46:47">
      <c r="AT59124" s="690"/>
      <c r="AU59124" s="690"/>
    </row>
    <row r="59125" spans="46:47">
      <c r="AT59125" s="690"/>
      <c r="AU59125" s="690"/>
    </row>
    <row r="59126" spans="46:47">
      <c r="AT59126" s="690"/>
      <c r="AU59126" s="690"/>
    </row>
    <row r="59127" spans="46:47">
      <c r="AT59127" s="690"/>
      <c r="AU59127" s="690"/>
    </row>
    <row r="59128" spans="46:47">
      <c r="AT59128" s="690"/>
      <c r="AU59128" s="690"/>
    </row>
    <row r="59129" spans="46:47">
      <c r="AT59129" s="690"/>
      <c r="AU59129" s="690"/>
    </row>
    <row r="59130" spans="46:47">
      <c r="AT59130" s="690"/>
      <c r="AU59130" s="690"/>
    </row>
    <row r="59131" spans="46:47">
      <c r="AT59131" s="690"/>
      <c r="AU59131" s="690"/>
    </row>
    <row r="59132" spans="46:47">
      <c r="AT59132" s="690"/>
      <c r="AU59132" s="690"/>
    </row>
    <row r="59133" spans="46:47">
      <c r="AT59133" s="690"/>
      <c r="AU59133" s="690"/>
    </row>
    <row r="59134" spans="46:47">
      <c r="AT59134" s="690"/>
      <c r="AU59134" s="690"/>
    </row>
    <row r="59135" spans="46:47">
      <c r="AT59135" s="690"/>
      <c r="AU59135" s="690"/>
    </row>
    <row r="59136" spans="46:47">
      <c r="AT59136" s="690"/>
      <c r="AU59136" s="690"/>
    </row>
    <row r="59137" spans="46:47">
      <c r="AT59137" s="690"/>
      <c r="AU59137" s="690"/>
    </row>
    <row r="59138" spans="46:47">
      <c r="AT59138" s="690"/>
      <c r="AU59138" s="690"/>
    </row>
    <row r="59139" spans="46:47">
      <c r="AT59139" s="690"/>
      <c r="AU59139" s="690"/>
    </row>
    <row r="59140" spans="46:47">
      <c r="AT59140" s="690"/>
      <c r="AU59140" s="690"/>
    </row>
    <row r="59141" spans="46:47">
      <c r="AT59141" s="690"/>
      <c r="AU59141" s="690"/>
    </row>
    <row r="59142" spans="46:47">
      <c r="AT59142" s="690"/>
      <c r="AU59142" s="690"/>
    </row>
    <row r="59143" spans="46:47">
      <c r="AT59143" s="690"/>
      <c r="AU59143" s="690"/>
    </row>
    <row r="59144" spans="46:47">
      <c r="AT59144" s="690"/>
      <c r="AU59144" s="690"/>
    </row>
    <row r="59145" spans="46:47">
      <c r="AT59145" s="690"/>
      <c r="AU59145" s="690"/>
    </row>
    <row r="59146" spans="46:47">
      <c r="AT59146" s="690"/>
      <c r="AU59146" s="690"/>
    </row>
    <row r="59147" spans="46:47">
      <c r="AT59147" s="690"/>
      <c r="AU59147" s="690"/>
    </row>
    <row r="59148" spans="46:47">
      <c r="AT59148" s="690"/>
      <c r="AU59148" s="690"/>
    </row>
    <row r="59149" spans="46:47">
      <c r="AT59149" s="690"/>
      <c r="AU59149" s="690"/>
    </row>
    <row r="59150" spans="46:47">
      <c r="AT59150" s="690"/>
      <c r="AU59150" s="690"/>
    </row>
    <row r="59151" spans="46:47">
      <c r="AT59151" s="690"/>
      <c r="AU59151" s="690"/>
    </row>
    <row r="59152" spans="46:47">
      <c r="AT59152" s="690"/>
      <c r="AU59152" s="690"/>
    </row>
    <row r="59153" spans="46:47">
      <c r="AT59153" s="690"/>
      <c r="AU59153" s="690"/>
    </row>
    <row r="59154" spans="46:47">
      <c r="AT59154" s="690"/>
      <c r="AU59154" s="690"/>
    </row>
    <row r="59155" spans="46:47">
      <c r="AT59155" s="690"/>
      <c r="AU59155" s="690"/>
    </row>
    <row r="59156" spans="46:47">
      <c r="AT59156" s="690"/>
      <c r="AU59156" s="690"/>
    </row>
    <row r="59157" spans="46:47">
      <c r="AT59157" s="690"/>
      <c r="AU59157" s="690"/>
    </row>
    <row r="59158" spans="46:47">
      <c r="AT59158" s="690"/>
      <c r="AU59158" s="690"/>
    </row>
    <row r="59159" spans="46:47">
      <c r="AT59159" s="690"/>
      <c r="AU59159" s="690"/>
    </row>
    <row r="59160" spans="46:47">
      <c r="AT59160" s="690"/>
      <c r="AU59160" s="690"/>
    </row>
    <row r="59161" spans="46:47">
      <c r="AT59161" s="690"/>
      <c r="AU59161" s="690"/>
    </row>
    <row r="59162" spans="46:47">
      <c r="AT59162" s="690"/>
      <c r="AU59162" s="690"/>
    </row>
    <row r="59163" spans="46:47">
      <c r="AT59163" s="690"/>
      <c r="AU59163" s="690"/>
    </row>
    <row r="59164" spans="46:47">
      <c r="AT59164" s="690"/>
      <c r="AU59164" s="690"/>
    </row>
    <row r="59165" spans="46:47">
      <c r="AT59165" s="690"/>
      <c r="AU59165" s="690"/>
    </row>
    <row r="59166" spans="46:47">
      <c r="AT59166" s="690"/>
      <c r="AU59166" s="690"/>
    </row>
    <row r="59167" spans="46:47">
      <c r="AT59167" s="690"/>
      <c r="AU59167" s="690"/>
    </row>
    <row r="59168" spans="46:47">
      <c r="AT59168" s="690"/>
      <c r="AU59168" s="690"/>
    </row>
    <row r="59169" spans="46:47">
      <c r="AT59169" s="690"/>
      <c r="AU59169" s="690"/>
    </row>
    <row r="59170" spans="46:47">
      <c r="AT59170" s="690"/>
      <c r="AU59170" s="690"/>
    </row>
    <row r="59171" spans="46:47">
      <c r="AT59171" s="690"/>
      <c r="AU59171" s="690"/>
    </row>
    <row r="59172" spans="46:47">
      <c r="AT59172" s="690"/>
      <c r="AU59172" s="690"/>
    </row>
    <row r="59173" spans="46:47">
      <c r="AT59173" s="690"/>
      <c r="AU59173" s="690"/>
    </row>
    <row r="59174" spans="46:47">
      <c r="AT59174" s="690"/>
      <c r="AU59174" s="690"/>
    </row>
    <row r="59175" spans="46:47">
      <c r="AT59175" s="690"/>
      <c r="AU59175" s="690"/>
    </row>
    <row r="59176" spans="46:47">
      <c r="AT59176" s="690"/>
      <c r="AU59176" s="690"/>
    </row>
    <row r="59177" spans="46:47">
      <c r="AT59177" s="690"/>
      <c r="AU59177" s="690"/>
    </row>
    <row r="59178" spans="46:47">
      <c r="AT59178" s="690"/>
      <c r="AU59178" s="690"/>
    </row>
    <row r="59179" spans="46:47">
      <c r="AT59179" s="690"/>
      <c r="AU59179" s="690"/>
    </row>
    <row r="59180" spans="46:47">
      <c r="AT59180" s="690"/>
      <c r="AU59180" s="690"/>
    </row>
    <row r="59181" spans="46:47">
      <c r="AT59181" s="690"/>
      <c r="AU59181" s="690"/>
    </row>
    <row r="59182" spans="46:47">
      <c r="AT59182" s="690"/>
      <c r="AU59182" s="690"/>
    </row>
    <row r="59183" spans="46:47">
      <c r="AT59183" s="690"/>
      <c r="AU59183" s="690"/>
    </row>
    <row r="59184" spans="46:47">
      <c r="AT59184" s="690"/>
      <c r="AU59184" s="690"/>
    </row>
    <row r="59185" spans="46:47">
      <c r="AT59185" s="690"/>
      <c r="AU59185" s="690"/>
    </row>
    <row r="59186" spans="46:47">
      <c r="AT59186" s="690"/>
      <c r="AU59186" s="690"/>
    </row>
    <row r="59187" spans="46:47">
      <c r="AT59187" s="690"/>
      <c r="AU59187" s="690"/>
    </row>
    <row r="59188" spans="46:47">
      <c r="AT59188" s="690"/>
      <c r="AU59188" s="690"/>
    </row>
    <row r="59189" spans="46:47">
      <c r="AT59189" s="690"/>
      <c r="AU59189" s="690"/>
    </row>
    <row r="59190" spans="46:47">
      <c r="AT59190" s="690"/>
      <c r="AU59190" s="690"/>
    </row>
    <row r="59191" spans="46:47">
      <c r="AT59191" s="690"/>
      <c r="AU59191" s="690"/>
    </row>
    <row r="59192" spans="46:47">
      <c r="AT59192" s="690"/>
      <c r="AU59192" s="690"/>
    </row>
    <row r="59193" spans="46:47">
      <c r="AT59193" s="690"/>
      <c r="AU59193" s="690"/>
    </row>
    <row r="59194" spans="46:47">
      <c r="AT59194" s="690"/>
      <c r="AU59194" s="690"/>
    </row>
    <row r="59195" spans="46:47">
      <c r="AT59195" s="690"/>
      <c r="AU59195" s="690"/>
    </row>
    <row r="59196" spans="46:47">
      <c r="AT59196" s="690"/>
      <c r="AU59196" s="690"/>
    </row>
    <row r="59197" spans="46:47">
      <c r="AT59197" s="690"/>
      <c r="AU59197" s="690"/>
    </row>
    <row r="59198" spans="46:47">
      <c r="AT59198" s="690"/>
      <c r="AU59198" s="690"/>
    </row>
    <row r="59199" spans="46:47">
      <c r="AT59199" s="690"/>
      <c r="AU59199" s="690"/>
    </row>
    <row r="59200" spans="46:47">
      <c r="AT59200" s="690"/>
      <c r="AU59200" s="690"/>
    </row>
    <row r="59201" spans="46:47">
      <c r="AT59201" s="690"/>
      <c r="AU59201" s="690"/>
    </row>
    <row r="59202" spans="46:47">
      <c r="AT59202" s="690"/>
      <c r="AU59202" s="690"/>
    </row>
    <row r="59203" spans="46:47">
      <c r="AT59203" s="690"/>
      <c r="AU59203" s="690"/>
    </row>
    <row r="59204" spans="46:47">
      <c r="AT59204" s="690"/>
      <c r="AU59204" s="690"/>
    </row>
    <row r="59205" spans="46:47">
      <c r="AT59205" s="690"/>
      <c r="AU59205" s="690"/>
    </row>
    <row r="59206" spans="46:47">
      <c r="AT59206" s="690"/>
      <c r="AU59206" s="690"/>
    </row>
    <row r="59207" spans="46:47">
      <c r="AT59207" s="690"/>
      <c r="AU59207" s="690"/>
    </row>
    <row r="59208" spans="46:47">
      <c r="AT59208" s="690"/>
      <c r="AU59208" s="690"/>
    </row>
    <row r="59209" spans="46:47">
      <c r="AT59209" s="690"/>
      <c r="AU59209" s="690"/>
    </row>
    <row r="59210" spans="46:47">
      <c r="AT59210" s="690"/>
      <c r="AU59210" s="690"/>
    </row>
    <row r="59211" spans="46:47">
      <c r="AT59211" s="690"/>
      <c r="AU59211" s="690"/>
    </row>
    <row r="59212" spans="46:47">
      <c r="AT59212" s="690"/>
      <c r="AU59212" s="690"/>
    </row>
    <row r="59213" spans="46:47">
      <c r="AT59213" s="690"/>
      <c r="AU59213" s="690"/>
    </row>
    <row r="59214" spans="46:47">
      <c r="AT59214" s="690"/>
      <c r="AU59214" s="690"/>
    </row>
    <row r="59215" spans="46:47">
      <c r="AT59215" s="690"/>
      <c r="AU59215" s="690"/>
    </row>
    <row r="59216" spans="46:47">
      <c r="AT59216" s="690"/>
      <c r="AU59216" s="690"/>
    </row>
    <row r="59217" spans="46:47">
      <c r="AT59217" s="690"/>
      <c r="AU59217" s="690"/>
    </row>
    <row r="59218" spans="46:47">
      <c r="AT59218" s="690"/>
      <c r="AU59218" s="690"/>
    </row>
    <row r="59219" spans="46:47">
      <c r="AT59219" s="690"/>
      <c r="AU59219" s="690"/>
    </row>
    <row r="59220" spans="46:47">
      <c r="AT59220" s="690"/>
      <c r="AU59220" s="690"/>
    </row>
    <row r="59221" spans="46:47">
      <c r="AT59221" s="690"/>
      <c r="AU59221" s="690"/>
    </row>
    <row r="59222" spans="46:47">
      <c r="AT59222" s="690"/>
      <c r="AU59222" s="690"/>
    </row>
    <row r="59223" spans="46:47">
      <c r="AT59223" s="690"/>
      <c r="AU59223" s="690"/>
    </row>
    <row r="59224" spans="46:47">
      <c r="AT59224" s="690"/>
      <c r="AU59224" s="690"/>
    </row>
    <row r="59225" spans="46:47">
      <c r="AT59225" s="690"/>
      <c r="AU59225" s="690"/>
    </row>
    <row r="59226" spans="46:47">
      <c r="AT59226" s="690"/>
      <c r="AU59226" s="690"/>
    </row>
    <row r="59227" spans="46:47">
      <c r="AT59227" s="690"/>
      <c r="AU59227" s="690"/>
    </row>
    <row r="59228" spans="46:47">
      <c r="AT59228" s="690"/>
      <c r="AU59228" s="690"/>
    </row>
    <row r="59229" spans="46:47">
      <c r="AT59229" s="690"/>
      <c r="AU59229" s="690"/>
    </row>
    <row r="59230" spans="46:47">
      <c r="AT59230" s="690"/>
      <c r="AU59230" s="690"/>
    </row>
    <row r="59231" spans="46:47">
      <c r="AT59231" s="690"/>
      <c r="AU59231" s="690"/>
    </row>
    <row r="59232" spans="46:47">
      <c r="AT59232" s="690"/>
      <c r="AU59232" s="690"/>
    </row>
    <row r="59233" spans="46:47">
      <c r="AT59233" s="690"/>
      <c r="AU59233" s="690"/>
    </row>
    <row r="59234" spans="46:47">
      <c r="AT59234" s="690"/>
      <c r="AU59234" s="690"/>
    </row>
    <row r="59235" spans="46:47">
      <c r="AT59235" s="690"/>
      <c r="AU59235" s="690"/>
    </row>
    <row r="59236" spans="46:47">
      <c r="AT59236" s="690"/>
      <c r="AU59236" s="690"/>
    </row>
    <row r="59237" spans="46:47">
      <c r="AT59237" s="690"/>
      <c r="AU59237" s="690"/>
    </row>
    <row r="59238" spans="46:47">
      <c r="AT59238" s="690"/>
      <c r="AU59238" s="690"/>
    </row>
    <row r="59239" spans="46:47">
      <c r="AT59239" s="690"/>
      <c r="AU59239" s="690"/>
    </row>
    <row r="59240" spans="46:47">
      <c r="AT59240" s="690"/>
      <c r="AU59240" s="690"/>
    </row>
    <row r="59241" spans="46:47">
      <c r="AT59241" s="690"/>
      <c r="AU59241" s="690"/>
    </row>
    <row r="59242" spans="46:47">
      <c r="AT59242" s="690"/>
      <c r="AU59242" s="690"/>
    </row>
    <row r="59243" spans="46:47">
      <c r="AT59243" s="690"/>
      <c r="AU59243" s="690"/>
    </row>
    <row r="59244" spans="46:47">
      <c r="AT59244" s="690"/>
      <c r="AU59244" s="690"/>
    </row>
    <row r="59245" spans="46:47">
      <c r="AT59245" s="690"/>
      <c r="AU59245" s="690"/>
    </row>
    <row r="59246" spans="46:47">
      <c r="AT59246" s="690"/>
      <c r="AU59246" s="690"/>
    </row>
    <row r="59247" spans="46:47">
      <c r="AT59247" s="690"/>
      <c r="AU59247" s="690"/>
    </row>
    <row r="59248" spans="46:47">
      <c r="AT59248" s="690"/>
      <c r="AU59248" s="690"/>
    </row>
    <row r="59249" spans="46:47">
      <c r="AT59249" s="690"/>
      <c r="AU59249" s="690"/>
    </row>
    <row r="59250" spans="46:47">
      <c r="AT59250" s="690"/>
      <c r="AU59250" s="690"/>
    </row>
    <row r="59251" spans="46:47">
      <c r="AT59251" s="690"/>
      <c r="AU59251" s="690"/>
    </row>
    <row r="59252" spans="46:47">
      <c r="AT59252" s="690"/>
      <c r="AU59252" s="690"/>
    </row>
    <row r="59253" spans="46:47">
      <c r="AT59253" s="690"/>
      <c r="AU59253" s="690"/>
    </row>
    <row r="59254" spans="46:47">
      <c r="AT59254" s="690"/>
      <c r="AU59254" s="690"/>
    </row>
    <row r="59255" spans="46:47">
      <c r="AT59255" s="690"/>
      <c r="AU59255" s="690"/>
    </row>
    <row r="59256" spans="46:47">
      <c r="AT59256" s="690"/>
      <c r="AU59256" s="690"/>
    </row>
    <row r="59257" spans="46:47">
      <c r="AT59257" s="690"/>
      <c r="AU59257" s="690"/>
    </row>
    <row r="59258" spans="46:47">
      <c r="AT59258" s="690"/>
      <c r="AU59258" s="690"/>
    </row>
    <row r="59259" spans="46:47">
      <c r="AT59259" s="690"/>
      <c r="AU59259" s="690"/>
    </row>
    <row r="59260" spans="46:47">
      <c r="AT59260" s="690"/>
      <c r="AU59260" s="690"/>
    </row>
    <row r="59261" spans="46:47">
      <c r="AT59261" s="690"/>
      <c r="AU59261" s="690"/>
    </row>
    <row r="59262" spans="46:47">
      <c r="AT59262" s="690"/>
      <c r="AU59262" s="690"/>
    </row>
    <row r="59263" spans="46:47">
      <c r="AT59263" s="690"/>
      <c r="AU59263" s="690"/>
    </row>
    <row r="59264" spans="46:47">
      <c r="AT59264" s="690"/>
      <c r="AU59264" s="690"/>
    </row>
    <row r="59265" spans="46:47">
      <c r="AT59265" s="690"/>
      <c r="AU59265" s="690"/>
    </row>
    <row r="59266" spans="46:47">
      <c r="AT59266" s="690"/>
      <c r="AU59266" s="690"/>
    </row>
    <row r="59267" spans="46:47">
      <c r="AT59267" s="690"/>
      <c r="AU59267" s="690"/>
    </row>
    <row r="59268" spans="46:47">
      <c r="AT59268" s="690"/>
      <c r="AU59268" s="690"/>
    </row>
    <row r="59269" spans="46:47">
      <c r="AT59269" s="690"/>
      <c r="AU59269" s="690"/>
    </row>
    <row r="59270" spans="46:47">
      <c r="AT59270" s="690"/>
      <c r="AU59270" s="690"/>
    </row>
    <row r="59271" spans="46:47">
      <c r="AT59271" s="690"/>
      <c r="AU59271" s="690"/>
    </row>
    <row r="59272" spans="46:47">
      <c r="AT59272" s="690"/>
      <c r="AU59272" s="690"/>
    </row>
    <row r="59273" spans="46:47">
      <c r="AT59273" s="690"/>
      <c r="AU59273" s="690"/>
    </row>
    <row r="59274" spans="46:47">
      <c r="AT59274" s="690"/>
      <c r="AU59274" s="690"/>
    </row>
    <row r="59275" spans="46:47">
      <c r="AT59275" s="690"/>
      <c r="AU59275" s="690"/>
    </row>
    <row r="59276" spans="46:47">
      <c r="AT59276" s="690"/>
      <c r="AU59276" s="690"/>
    </row>
    <row r="59277" spans="46:47">
      <c r="AT59277" s="690"/>
      <c r="AU59277" s="690"/>
    </row>
    <row r="59278" spans="46:47">
      <c r="AT59278" s="690"/>
      <c r="AU59278" s="690"/>
    </row>
    <row r="59279" spans="46:47">
      <c r="AT59279" s="690"/>
      <c r="AU59279" s="690"/>
    </row>
    <row r="59280" spans="46:47">
      <c r="AT59280" s="690"/>
      <c r="AU59280" s="690"/>
    </row>
    <row r="59281" spans="46:47">
      <c r="AT59281" s="690"/>
      <c r="AU59281" s="690"/>
    </row>
    <row r="59282" spans="46:47">
      <c r="AT59282" s="690"/>
      <c r="AU59282" s="690"/>
    </row>
    <row r="59283" spans="46:47">
      <c r="AT59283" s="690"/>
      <c r="AU59283" s="690"/>
    </row>
    <row r="59284" spans="46:47">
      <c r="AT59284" s="690"/>
      <c r="AU59284" s="690"/>
    </row>
    <row r="59285" spans="46:47">
      <c r="AT59285" s="690"/>
      <c r="AU59285" s="690"/>
    </row>
    <row r="59286" spans="46:47">
      <c r="AT59286" s="690"/>
      <c r="AU59286" s="690"/>
    </row>
    <row r="59287" spans="46:47">
      <c r="AT59287" s="690"/>
      <c r="AU59287" s="690"/>
    </row>
    <row r="59288" spans="46:47">
      <c r="AT59288" s="690"/>
      <c r="AU59288" s="690"/>
    </row>
    <row r="59289" spans="46:47">
      <c r="AT59289" s="690"/>
      <c r="AU59289" s="690"/>
    </row>
    <row r="59290" spans="46:47">
      <c r="AT59290" s="690"/>
      <c r="AU59290" s="690"/>
    </row>
    <row r="59291" spans="46:47">
      <c r="AT59291" s="690"/>
      <c r="AU59291" s="690"/>
    </row>
    <row r="59292" spans="46:47">
      <c r="AT59292" s="690"/>
      <c r="AU59292" s="690"/>
    </row>
    <row r="59293" spans="46:47">
      <c r="AT59293" s="690"/>
      <c r="AU59293" s="690"/>
    </row>
    <row r="59294" spans="46:47">
      <c r="AT59294" s="690"/>
      <c r="AU59294" s="690"/>
    </row>
    <row r="59295" spans="46:47">
      <c r="AT59295" s="690"/>
      <c r="AU59295" s="690"/>
    </row>
    <row r="59296" spans="46:47">
      <c r="AT59296" s="690"/>
      <c r="AU59296" s="690"/>
    </row>
    <row r="59297" spans="46:47">
      <c r="AT59297" s="690"/>
      <c r="AU59297" s="690"/>
    </row>
    <row r="59298" spans="46:47">
      <c r="AT59298" s="690"/>
      <c r="AU59298" s="690"/>
    </row>
    <row r="59299" spans="46:47">
      <c r="AT59299" s="690"/>
      <c r="AU59299" s="690"/>
    </row>
    <row r="59300" spans="46:47">
      <c r="AT59300" s="690"/>
      <c r="AU59300" s="690"/>
    </row>
    <row r="59301" spans="46:47">
      <c r="AT59301" s="690"/>
      <c r="AU59301" s="690"/>
    </row>
    <row r="59302" spans="46:47">
      <c r="AT59302" s="690"/>
      <c r="AU59302" s="690"/>
    </row>
    <row r="59303" spans="46:47">
      <c r="AT59303" s="690"/>
      <c r="AU59303" s="690"/>
    </row>
    <row r="59304" spans="46:47">
      <c r="AT59304" s="690"/>
      <c r="AU59304" s="690"/>
    </row>
    <row r="59305" spans="46:47">
      <c r="AT59305" s="690"/>
      <c r="AU59305" s="690"/>
    </row>
    <row r="59306" spans="46:47">
      <c r="AT59306" s="690"/>
      <c r="AU59306" s="690"/>
    </row>
    <row r="59307" spans="46:47">
      <c r="AT59307" s="690"/>
      <c r="AU59307" s="690"/>
    </row>
    <row r="59308" spans="46:47">
      <c r="AT59308" s="690"/>
      <c r="AU59308" s="690"/>
    </row>
    <row r="59309" spans="46:47">
      <c r="AT59309" s="690"/>
      <c r="AU59309" s="690"/>
    </row>
    <row r="59310" spans="46:47">
      <c r="AT59310" s="690"/>
      <c r="AU59310" s="690"/>
    </row>
    <row r="59311" spans="46:47">
      <c r="AT59311" s="690"/>
      <c r="AU59311" s="690"/>
    </row>
    <row r="59312" spans="46:47">
      <c r="AT59312" s="690"/>
      <c r="AU59312" s="690"/>
    </row>
    <row r="59313" spans="46:47">
      <c r="AT59313" s="690"/>
      <c r="AU59313" s="690"/>
    </row>
    <row r="59314" spans="46:47">
      <c r="AT59314" s="690"/>
      <c r="AU59314" s="690"/>
    </row>
    <row r="59315" spans="46:47">
      <c r="AT59315" s="690"/>
      <c r="AU59315" s="690"/>
    </row>
    <row r="59316" spans="46:47">
      <c r="AT59316" s="690"/>
      <c r="AU59316" s="690"/>
    </row>
    <row r="59317" spans="46:47">
      <c r="AT59317" s="690"/>
      <c r="AU59317" s="690"/>
    </row>
    <row r="59318" spans="46:47">
      <c r="AT59318" s="690"/>
      <c r="AU59318" s="690"/>
    </row>
    <row r="59319" spans="46:47">
      <c r="AT59319" s="690"/>
      <c r="AU59319" s="690"/>
    </row>
    <row r="59320" spans="46:47">
      <c r="AT59320" s="690"/>
      <c r="AU59320" s="690"/>
    </row>
    <row r="59321" spans="46:47">
      <c r="AT59321" s="690"/>
      <c r="AU59321" s="690"/>
    </row>
    <row r="59322" spans="46:47">
      <c r="AT59322" s="690"/>
      <c r="AU59322" s="690"/>
    </row>
    <row r="59323" spans="46:47">
      <c r="AT59323" s="690"/>
      <c r="AU59323" s="690"/>
    </row>
    <row r="59324" spans="46:47">
      <c r="AT59324" s="690"/>
      <c r="AU59324" s="690"/>
    </row>
    <row r="59325" spans="46:47">
      <c r="AT59325" s="690"/>
      <c r="AU59325" s="690"/>
    </row>
    <row r="59326" spans="46:47">
      <c r="AT59326" s="690"/>
      <c r="AU59326" s="690"/>
    </row>
    <row r="59327" spans="46:47">
      <c r="AT59327" s="690"/>
      <c r="AU59327" s="690"/>
    </row>
    <row r="59328" spans="46:47">
      <c r="AT59328" s="690"/>
      <c r="AU59328" s="690"/>
    </row>
    <row r="59329" spans="46:47">
      <c r="AT59329" s="690"/>
      <c r="AU59329" s="690"/>
    </row>
    <row r="59330" spans="46:47">
      <c r="AT59330" s="690"/>
      <c r="AU59330" s="690"/>
    </row>
    <row r="59331" spans="46:47">
      <c r="AT59331" s="690"/>
      <c r="AU59331" s="690"/>
    </row>
    <row r="59332" spans="46:47">
      <c r="AT59332" s="690"/>
      <c r="AU59332" s="690"/>
    </row>
    <row r="59333" spans="46:47">
      <c r="AT59333" s="690"/>
      <c r="AU59333" s="690"/>
    </row>
    <row r="59334" spans="46:47">
      <c r="AT59334" s="690"/>
      <c r="AU59334" s="690"/>
    </row>
    <row r="59335" spans="46:47">
      <c r="AT59335" s="690"/>
      <c r="AU59335" s="690"/>
    </row>
    <row r="59336" spans="46:47">
      <c r="AT59336" s="690"/>
      <c r="AU59336" s="690"/>
    </row>
    <row r="59337" spans="46:47">
      <c r="AT59337" s="690"/>
      <c r="AU59337" s="690"/>
    </row>
    <row r="59338" spans="46:47">
      <c r="AT59338" s="690"/>
      <c r="AU59338" s="690"/>
    </row>
    <row r="59339" spans="46:47">
      <c r="AT59339" s="690"/>
      <c r="AU59339" s="690"/>
    </row>
    <row r="59340" spans="46:47">
      <c r="AT59340" s="690"/>
      <c r="AU59340" s="690"/>
    </row>
    <row r="59341" spans="46:47">
      <c r="AT59341" s="690"/>
      <c r="AU59341" s="690"/>
    </row>
    <row r="59342" spans="46:47">
      <c r="AT59342" s="690"/>
      <c r="AU59342" s="690"/>
    </row>
    <row r="59343" spans="46:47">
      <c r="AT59343" s="690"/>
      <c r="AU59343" s="690"/>
    </row>
    <row r="59344" spans="46:47">
      <c r="AT59344" s="690"/>
      <c r="AU59344" s="690"/>
    </row>
    <row r="59345" spans="46:47">
      <c r="AT59345" s="690"/>
      <c r="AU59345" s="690"/>
    </row>
    <row r="59346" spans="46:47">
      <c r="AT59346" s="690"/>
      <c r="AU59346" s="690"/>
    </row>
    <row r="59347" spans="46:47">
      <c r="AT59347" s="690"/>
      <c r="AU59347" s="690"/>
    </row>
    <row r="59348" spans="46:47">
      <c r="AT59348" s="690"/>
      <c r="AU59348" s="690"/>
    </row>
    <row r="59349" spans="46:47">
      <c r="AT59349" s="690"/>
      <c r="AU59349" s="690"/>
    </row>
    <row r="59350" spans="46:47">
      <c r="AT59350" s="690"/>
      <c r="AU59350" s="690"/>
    </row>
    <row r="59351" spans="46:47">
      <c r="AT59351" s="690"/>
      <c r="AU59351" s="690"/>
    </row>
    <row r="59352" spans="46:47">
      <c r="AT59352" s="690"/>
      <c r="AU59352" s="690"/>
    </row>
    <row r="59353" spans="46:47">
      <c r="AT59353" s="690"/>
      <c r="AU59353" s="690"/>
    </row>
    <row r="59354" spans="46:47">
      <c r="AT59354" s="690"/>
      <c r="AU59354" s="690"/>
    </row>
    <row r="59355" spans="46:47">
      <c r="AT59355" s="690"/>
      <c r="AU59355" s="690"/>
    </row>
    <row r="59356" spans="46:47">
      <c r="AT59356" s="690"/>
      <c r="AU59356" s="690"/>
    </row>
    <row r="59357" spans="46:47">
      <c r="AT59357" s="690"/>
      <c r="AU59357" s="690"/>
    </row>
    <row r="59358" spans="46:47">
      <c r="AT59358" s="690"/>
      <c r="AU59358" s="690"/>
    </row>
    <row r="59359" spans="46:47">
      <c r="AT59359" s="690"/>
      <c r="AU59359" s="690"/>
    </row>
    <row r="59360" spans="46:47">
      <c r="AT59360" s="690"/>
      <c r="AU59360" s="690"/>
    </row>
    <row r="59361" spans="46:47">
      <c r="AT59361" s="690"/>
      <c r="AU59361" s="690"/>
    </row>
    <row r="59362" spans="46:47">
      <c r="AT59362" s="690"/>
      <c r="AU59362" s="690"/>
    </row>
    <row r="59363" spans="46:47">
      <c r="AT59363" s="690"/>
      <c r="AU59363" s="690"/>
    </row>
    <row r="59364" spans="46:47">
      <c r="AT59364" s="690"/>
      <c r="AU59364" s="690"/>
    </row>
    <row r="59365" spans="46:47">
      <c r="AT59365" s="690"/>
      <c r="AU59365" s="690"/>
    </row>
    <row r="59366" spans="46:47">
      <c r="AT59366" s="690"/>
      <c r="AU59366" s="690"/>
    </row>
    <row r="59367" spans="46:47">
      <c r="AT59367" s="690"/>
      <c r="AU59367" s="690"/>
    </row>
    <row r="59368" spans="46:47">
      <c r="AT59368" s="690"/>
      <c r="AU59368" s="690"/>
    </row>
    <row r="59369" spans="46:47">
      <c r="AT59369" s="690"/>
      <c r="AU59369" s="690"/>
    </row>
    <row r="59370" spans="46:47">
      <c r="AT59370" s="690"/>
      <c r="AU59370" s="690"/>
    </row>
    <row r="59371" spans="46:47">
      <c r="AT59371" s="690"/>
      <c r="AU59371" s="690"/>
    </row>
    <row r="59372" spans="46:47">
      <c r="AT59372" s="690"/>
      <c r="AU59372" s="690"/>
    </row>
    <row r="59373" spans="46:47">
      <c r="AT59373" s="690"/>
      <c r="AU59373" s="690"/>
    </row>
    <row r="59374" spans="46:47">
      <c r="AT59374" s="690"/>
      <c r="AU59374" s="690"/>
    </row>
    <row r="59375" spans="46:47">
      <c r="AT59375" s="690"/>
      <c r="AU59375" s="690"/>
    </row>
    <row r="59376" spans="46:47">
      <c r="AT59376" s="690"/>
      <c r="AU59376" s="690"/>
    </row>
    <row r="59377" spans="46:47">
      <c r="AT59377" s="690"/>
      <c r="AU59377" s="690"/>
    </row>
    <row r="59378" spans="46:47">
      <c r="AT59378" s="690"/>
      <c r="AU59378" s="690"/>
    </row>
    <row r="59379" spans="46:47">
      <c r="AT59379" s="690"/>
      <c r="AU59379" s="690"/>
    </row>
    <row r="59380" spans="46:47">
      <c r="AT59380" s="690"/>
      <c r="AU59380" s="690"/>
    </row>
    <row r="59381" spans="46:47">
      <c r="AT59381" s="690"/>
      <c r="AU59381" s="690"/>
    </row>
    <row r="59382" spans="46:47">
      <c r="AT59382" s="690"/>
      <c r="AU59382" s="690"/>
    </row>
    <row r="59383" spans="46:47">
      <c r="AT59383" s="690"/>
      <c r="AU59383" s="690"/>
    </row>
    <row r="59384" spans="46:47">
      <c r="AT59384" s="690"/>
      <c r="AU59384" s="690"/>
    </row>
    <row r="59385" spans="46:47">
      <c r="AT59385" s="690"/>
      <c r="AU59385" s="690"/>
    </row>
    <row r="59386" spans="46:47">
      <c r="AT59386" s="690"/>
      <c r="AU59386" s="690"/>
    </row>
    <row r="59387" spans="46:47">
      <c r="AT59387" s="690"/>
      <c r="AU59387" s="690"/>
    </row>
    <row r="59388" spans="46:47">
      <c r="AT59388" s="690"/>
      <c r="AU59388" s="690"/>
    </row>
    <row r="59389" spans="46:47">
      <c r="AT59389" s="690"/>
      <c r="AU59389" s="690"/>
    </row>
    <row r="59390" spans="46:47">
      <c r="AT59390" s="690"/>
      <c r="AU59390" s="690"/>
    </row>
    <row r="59391" spans="46:47">
      <c r="AT59391" s="690"/>
      <c r="AU59391" s="690"/>
    </row>
    <row r="59392" spans="46:47">
      <c r="AT59392" s="690"/>
      <c r="AU59392" s="690"/>
    </row>
    <row r="59393" spans="46:47">
      <c r="AT59393" s="690"/>
      <c r="AU59393" s="690"/>
    </row>
    <row r="59394" spans="46:47">
      <c r="AT59394" s="690"/>
      <c r="AU59394" s="690"/>
    </row>
    <row r="59395" spans="46:47">
      <c r="AT59395" s="690"/>
      <c r="AU59395" s="690"/>
    </row>
    <row r="59396" spans="46:47">
      <c r="AT59396" s="690"/>
      <c r="AU59396" s="690"/>
    </row>
    <row r="59397" spans="46:47">
      <c r="AT59397" s="690"/>
      <c r="AU59397" s="690"/>
    </row>
    <row r="59398" spans="46:47">
      <c r="AT59398" s="690"/>
      <c r="AU59398" s="690"/>
    </row>
    <row r="59399" spans="46:47">
      <c r="AT59399" s="690"/>
      <c r="AU59399" s="690"/>
    </row>
    <row r="59400" spans="46:47">
      <c r="AT59400" s="690"/>
      <c r="AU59400" s="690"/>
    </row>
    <row r="59401" spans="46:47">
      <c r="AT59401" s="690"/>
      <c r="AU59401" s="690"/>
    </row>
    <row r="59402" spans="46:47">
      <c r="AT59402" s="690"/>
      <c r="AU59402" s="690"/>
    </row>
    <row r="59403" spans="46:47">
      <c r="AT59403" s="690"/>
      <c r="AU59403" s="690"/>
    </row>
    <row r="59404" spans="46:47">
      <c r="AT59404" s="690"/>
      <c r="AU59404" s="690"/>
    </row>
    <row r="59405" spans="46:47">
      <c r="AT59405" s="690"/>
      <c r="AU59405" s="690"/>
    </row>
    <row r="59406" spans="46:47">
      <c r="AT59406" s="690"/>
      <c r="AU59406" s="690"/>
    </row>
    <row r="59407" spans="46:47">
      <c r="AT59407" s="690"/>
      <c r="AU59407" s="690"/>
    </row>
    <row r="59408" spans="46:47">
      <c r="AT59408" s="690"/>
      <c r="AU59408" s="690"/>
    </row>
    <row r="59409" spans="46:47">
      <c r="AT59409" s="690"/>
      <c r="AU59409" s="690"/>
    </row>
    <row r="59410" spans="46:47">
      <c r="AT59410" s="690"/>
      <c r="AU59410" s="690"/>
    </row>
    <row r="59411" spans="46:47">
      <c r="AT59411" s="690"/>
      <c r="AU59411" s="690"/>
    </row>
    <row r="59412" spans="46:47">
      <c r="AT59412" s="690"/>
      <c r="AU59412" s="690"/>
    </row>
    <row r="59413" spans="46:47">
      <c r="AT59413" s="690"/>
      <c r="AU59413" s="690"/>
    </row>
    <row r="59414" spans="46:47">
      <c r="AT59414" s="690"/>
      <c r="AU59414" s="690"/>
    </row>
    <row r="59415" spans="46:47">
      <c r="AT59415" s="690"/>
      <c r="AU59415" s="690"/>
    </row>
    <row r="59416" spans="46:47">
      <c r="AT59416" s="690"/>
      <c r="AU59416" s="690"/>
    </row>
    <row r="59417" spans="46:47">
      <c r="AT59417" s="690"/>
      <c r="AU59417" s="690"/>
    </row>
    <row r="59418" spans="46:47">
      <c r="AT59418" s="690"/>
      <c r="AU59418" s="690"/>
    </row>
    <row r="59419" spans="46:47">
      <c r="AT59419" s="690"/>
      <c r="AU59419" s="690"/>
    </row>
    <row r="59420" spans="46:47">
      <c r="AT59420" s="690"/>
      <c r="AU59420" s="690"/>
    </row>
    <row r="59421" spans="46:47">
      <c r="AT59421" s="690"/>
      <c r="AU59421" s="690"/>
    </row>
    <row r="59422" spans="46:47">
      <c r="AT59422" s="690"/>
      <c r="AU59422" s="690"/>
    </row>
    <row r="59423" spans="46:47">
      <c r="AT59423" s="690"/>
      <c r="AU59423" s="690"/>
    </row>
    <row r="59424" spans="46:47">
      <c r="AT59424" s="690"/>
      <c r="AU59424" s="690"/>
    </row>
    <row r="59425" spans="46:47">
      <c r="AT59425" s="690"/>
      <c r="AU59425" s="690"/>
    </row>
    <row r="59426" spans="46:47">
      <c r="AT59426" s="690"/>
      <c r="AU59426" s="690"/>
    </row>
    <row r="59427" spans="46:47">
      <c r="AT59427" s="690"/>
      <c r="AU59427" s="690"/>
    </row>
    <row r="59428" spans="46:47">
      <c r="AT59428" s="690"/>
      <c r="AU59428" s="690"/>
    </row>
    <row r="59429" spans="46:47">
      <c r="AT59429" s="690"/>
      <c r="AU59429" s="690"/>
    </row>
    <row r="59430" spans="46:47">
      <c r="AT59430" s="690"/>
      <c r="AU59430" s="690"/>
    </row>
    <row r="59431" spans="46:47">
      <c r="AT59431" s="690"/>
      <c r="AU59431" s="690"/>
    </row>
    <row r="59432" spans="46:47">
      <c r="AT59432" s="690"/>
      <c r="AU59432" s="690"/>
    </row>
    <row r="59433" spans="46:47">
      <c r="AT59433" s="690"/>
      <c r="AU59433" s="690"/>
    </row>
    <row r="59434" spans="46:47">
      <c r="AT59434" s="690"/>
      <c r="AU59434" s="690"/>
    </row>
    <row r="59435" spans="46:47">
      <c r="AT59435" s="690"/>
      <c r="AU59435" s="690"/>
    </row>
    <row r="59436" spans="46:47">
      <c r="AT59436" s="690"/>
      <c r="AU59436" s="690"/>
    </row>
    <row r="59437" spans="46:47">
      <c r="AT59437" s="690"/>
      <c r="AU59437" s="690"/>
    </row>
    <row r="59438" spans="46:47">
      <c r="AT59438" s="690"/>
      <c r="AU59438" s="690"/>
    </row>
    <row r="59439" spans="46:47">
      <c r="AT59439" s="690"/>
      <c r="AU59439" s="690"/>
    </row>
    <row r="59440" spans="46:47">
      <c r="AT59440" s="690"/>
      <c r="AU59440" s="690"/>
    </row>
    <row r="59441" spans="46:47">
      <c r="AT59441" s="690"/>
      <c r="AU59441" s="690"/>
    </row>
    <row r="59442" spans="46:47">
      <c r="AT59442" s="690"/>
      <c r="AU59442" s="690"/>
    </row>
    <row r="59443" spans="46:47">
      <c r="AT59443" s="690"/>
      <c r="AU59443" s="690"/>
    </row>
    <row r="59444" spans="46:47">
      <c r="AT59444" s="690"/>
      <c r="AU59444" s="690"/>
    </row>
    <row r="59445" spans="46:47">
      <c r="AT59445" s="690"/>
      <c r="AU59445" s="690"/>
    </row>
    <row r="59446" spans="46:47">
      <c r="AT59446" s="690"/>
      <c r="AU59446" s="690"/>
    </row>
    <row r="59447" spans="46:47">
      <c r="AT59447" s="690"/>
      <c r="AU59447" s="690"/>
    </row>
    <row r="59448" spans="46:47">
      <c r="AT59448" s="690"/>
      <c r="AU59448" s="690"/>
    </row>
    <row r="59449" spans="46:47">
      <c r="AT59449" s="690"/>
      <c r="AU59449" s="690"/>
    </row>
    <row r="59450" spans="46:47">
      <c r="AT59450" s="690"/>
      <c r="AU59450" s="690"/>
    </row>
    <row r="59451" spans="46:47">
      <c r="AT59451" s="690"/>
      <c r="AU59451" s="690"/>
    </row>
    <row r="59452" spans="46:47">
      <c r="AT59452" s="690"/>
      <c r="AU59452" s="690"/>
    </row>
    <row r="59453" spans="46:47">
      <c r="AT59453" s="690"/>
      <c r="AU59453" s="690"/>
    </row>
    <row r="59454" spans="46:47">
      <c r="AT59454" s="690"/>
      <c r="AU59454" s="690"/>
    </row>
    <row r="59455" spans="46:47">
      <c r="AT59455" s="690"/>
      <c r="AU59455" s="690"/>
    </row>
    <row r="59456" spans="46:47">
      <c r="AT59456" s="690"/>
      <c r="AU59456" s="690"/>
    </row>
    <row r="59457" spans="46:47">
      <c r="AT59457" s="690"/>
      <c r="AU59457" s="690"/>
    </row>
    <row r="59458" spans="46:47">
      <c r="AT59458" s="690"/>
      <c r="AU59458" s="690"/>
    </row>
    <row r="59459" spans="46:47">
      <c r="AT59459" s="690"/>
      <c r="AU59459" s="690"/>
    </row>
    <row r="59460" spans="46:47">
      <c r="AT59460" s="690"/>
      <c r="AU59460" s="690"/>
    </row>
    <row r="59461" spans="46:47">
      <c r="AT59461" s="690"/>
      <c r="AU59461" s="690"/>
    </row>
    <row r="59462" spans="46:47">
      <c r="AT59462" s="690"/>
      <c r="AU59462" s="690"/>
    </row>
    <row r="59463" spans="46:47">
      <c r="AT59463" s="690"/>
      <c r="AU59463" s="690"/>
    </row>
    <row r="59464" spans="46:47">
      <c r="AT59464" s="690"/>
      <c r="AU59464" s="690"/>
    </row>
    <row r="59465" spans="46:47">
      <c r="AT59465" s="690"/>
      <c r="AU59465" s="690"/>
    </row>
    <row r="59466" spans="46:47">
      <c r="AT59466" s="690"/>
      <c r="AU59466" s="690"/>
    </row>
    <row r="59467" spans="46:47">
      <c r="AT59467" s="690"/>
      <c r="AU59467" s="690"/>
    </row>
    <row r="59468" spans="46:47">
      <c r="AT59468" s="690"/>
      <c r="AU59468" s="690"/>
    </row>
    <row r="59469" spans="46:47">
      <c r="AT59469" s="690"/>
      <c r="AU59469" s="690"/>
    </row>
    <row r="59470" spans="46:47">
      <c r="AT59470" s="690"/>
      <c r="AU59470" s="690"/>
    </row>
    <row r="59471" spans="46:47">
      <c r="AT59471" s="690"/>
      <c r="AU59471" s="690"/>
    </row>
    <row r="59472" spans="46:47">
      <c r="AT59472" s="690"/>
      <c r="AU59472" s="690"/>
    </row>
    <row r="59473" spans="46:47">
      <c r="AT59473" s="690"/>
      <c r="AU59473" s="690"/>
    </row>
    <row r="59474" spans="46:47">
      <c r="AT59474" s="690"/>
      <c r="AU59474" s="690"/>
    </row>
    <row r="59475" spans="46:47">
      <c r="AT59475" s="690"/>
      <c r="AU59475" s="690"/>
    </row>
    <row r="59476" spans="46:47">
      <c r="AT59476" s="690"/>
      <c r="AU59476" s="690"/>
    </row>
    <row r="59477" spans="46:47">
      <c r="AT59477" s="690"/>
      <c r="AU59477" s="690"/>
    </row>
    <row r="59478" spans="46:47">
      <c r="AT59478" s="690"/>
      <c r="AU59478" s="690"/>
    </row>
    <row r="59479" spans="46:47">
      <c r="AT59479" s="690"/>
      <c r="AU59479" s="690"/>
    </row>
    <row r="59480" spans="46:47">
      <c r="AT59480" s="690"/>
      <c r="AU59480" s="690"/>
    </row>
    <row r="59481" spans="46:47">
      <c r="AT59481" s="690"/>
      <c r="AU59481" s="690"/>
    </row>
    <row r="59482" spans="46:47">
      <c r="AT59482" s="690"/>
      <c r="AU59482" s="690"/>
    </row>
    <row r="59483" spans="46:47">
      <c r="AT59483" s="690"/>
      <c r="AU59483" s="690"/>
    </row>
    <row r="59484" spans="46:47">
      <c r="AT59484" s="690"/>
      <c r="AU59484" s="690"/>
    </row>
    <row r="59485" spans="46:47">
      <c r="AT59485" s="690"/>
      <c r="AU59485" s="690"/>
    </row>
    <row r="59486" spans="46:47">
      <c r="AT59486" s="690"/>
      <c r="AU59486" s="690"/>
    </row>
    <row r="59487" spans="46:47">
      <c r="AT59487" s="690"/>
      <c r="AU59487" s="690"/>
    </row>
    <row r="59488" spans="46:47">
      <c r="AT59488" s="690"/>
      <c r="AU59488" s="690"/>
    </row>
    <row r="59489" spans="46:47">
      <c r="AT59489" s="690"/>
      <c r="AU59489" s="690"/>
    </row>
    <row r="59490" spans="46:47">
      <c r="AT59490" s="690"/>
      <c r="AU59490" s="690"/>
    </row>
    <row r="59491" spans="46:47">
      <c r="AT59491" s="690"/>
      <c r="AU59491" s="690"/>
    </row>
    <row r="59492" spans="46:47">
      <c r="AT59492" s="690"/>
      <c r="AU59492" s="690"/>
    </row>
    <row r="59493" spans="46:47">
      <c r="AT59493" s="690"/>
      <c r="AU59493" s="690"/>
    </row>
    <row r="59494" spans="46:47">
      <c r="AT59494" s="690"/>
      <c r="AU59494" s="690"/>
    </row>
    <row r="59495" spans="46:47">
      <c r="AT59495" s="690"/>
      <c r="AU59495" s="690"/>
    </row>
    <row r="59496" spans="46:47">
      <c r="AT59496" s="690"/>
      <c r="AU59496" s="690"/>
    </row>
    <row r="59497" spans="46:47">
      <c r="AT59497" s="690"/>
      <c r="AU59497" s="690"/>
    </row>
    <row r="59498" spans="46:47">
      <c r="AT59498" s="690"/>
      <c r="AU59498" s="690"/>
    </row>
    <row r="59499" spans="46:47">
      <c r="AT59499" s="690"/>
      <c r="AU59499" s="690"/>
    </row>
    <row r="59500" spans="46:47">
      <c r="AT59500" s="690"/>
      <c r="AU59500" s="690"/>
    </row>
    <row r="59501" spans="46:47">
      <c r="AT59501" s="690"/>
      <c r="AU59501" s="690"/>
    </row>
    <row r="59502" spans="46:47">
      <c r="AT59502" s="690"/>
      <c r="AU59502" s="690"/>
    </row>
    <row r="59503" spans="46:47">
      <c r="AT59503" s="690"/>
      <c r="AU59503" s="690"/>
    </row>
    <row r="59504" spans="46:47">
      <c r="AT59504" s="690"/>
      <c r="AU59504" s="690"/>
    </row>
    <row r="59505" spans="46:47">
      <c r="AT59505" s="690"/>
      <c r="AU59505" s="690"/>
    </row>
    <row r="59506" spans="46:47">
      <c r="AT59506" s="690"/>
      <c r="AU59506" s="690"/>
    </row>
    <row r="59507" spans="46:47">
      <c r="AT59507" s="690"/>
      <c r="AU59507" s="690"/>
    </row>
    <row r="59508" spans="46:47">
      <c r="AT59508" s="690"/>
      <c r="AU59508" s="690"/>
    </row>
    <row r="59509" spans="46:47">
      <c r="AT59509" s="690"/>
      <c r="AU59509" s="690"/>
    </row>
    <row r="59510" spans="46:47">
      <c r="AT59510" s="690"/>
      <c r="AU59510" s="690"/>
    </row>
    <row r="59511" spans="46:47">
      <c r="AT59511" s="690"/>
      <c r="AU59511" s="690"/>
    </row>
    <row r="59512" spans="46:47">
      <c r="AT59512" s="690"/>
      <c r="AU59512" s="690"/>
    </row>
    <row r="59513" spans="46:47">
      <c r="AT59513" s="690"/>
      <c r="AU59513" s="690"/>
    </row>
    <row r="59514" spans="46:47">
      <c r="AT59514" s="690"/>
      <c r="AU59514" s="690"/>
    </row>
    <row r="59515" spans="46:47">
      <c r="AT59515" s="690"/>
      <c r="AU59515" s="690"/>
    </row>
    <row r="59516" spans="46:47">
      <c r="AT59516" s="690"/>
      <c r="AU59516" s="690"/>
    </row>
    <row r="59517" spans="46:47">
      <c r="AT59517" s="690"/>
      <c r="AU59517" s="690"/>
    </row>
    <row r="59518" spans="46:47">
      <c r="AT59518" s="690"/>
      <c r="AU59518" s="690"/>
    </row>
    <row r="59519" spans="46:47">
      <c r="AT59519" s="690"/>
      <c r="AU59519" s="690"/>
    </row>
    <row r="59520" spans="46:47">
      <c r="AT59520" s="690"/>
      <c r="AU59520" s="690"/>
    </row>
    <row r="59521" spans="46:47">
      <c r="AT59521" s="690"/>
      <c r="AU59521" s="690"/>
    </row>
    <row r="59522" spans="46:47">
      <c r="AT59522" s="690"/>
      <c r="AU59522" s="690"/>
    </row>
    <row r="59523" spans="46:47">
      <c r="AT59523" s="690"/>
      <c r="AU59523" s="690"/>
    </row>
    <row r="59524" spans="46:47">
      <c r="AT59524" s="690"/>
      <c r="AU59524" s="690"/>
    </row>
    <row r="59525" spans="46:47">
      <c r="AT59525" s="690"/>
      <c r="AU59525" s="690"/>
    </row>
    <row r="59526" spans="46:47">
      <c r="AT59526" s="690"/>
      <c r="AU59526" s="690"/>
    </row>
    <row r="59527" spans="46:47">
      <c r="AT59527" s="690"/>
      <c r="AU59527" s="690"/>
    </row>
    <row r="59528" spans="46:47">
      <c r="AT59528" s="690"/>
      <c r="AU59528" s="690"/>
    </row>
    <row r="59529" spans="46:47">
      <c r="AT59529" s="690"/>
      <c r="AU59529" s="690"/>
    </row>
    <row r="59530" spans="46:47">
      <c r="AT59530" s="690"/>
      <c r="AU59530" s="690"/>
    </row>
    <row r="59531" spans="46:47">
      <c r="AT59531" s="690"/>
      <c r="AU59531" s="690"/>
    </row>
    <row r="59532" spans="46:47">
      <c r="AT59532" s="690"/>
      <c r="AU59532" s="690"/>
    </row>
    <row r="59533" spans="46:47">
      <c r="AT59533" s="690"/>
      <c r="AU59533" s="690"/>
    </row>
    <row r="59534" spans="46:47">
      <c r="AT59534" s="690"/>
      <c r="AU59534" s="690"/>
    </row>
    <row r="59535" spans="46:47">
      <c r="AT59535" s="690"/>
      <c r="AU59535" s="690"/>
    </row>
    <row r="59536" spans="46:47">
      <c r="AT59536" s="690"/>
      <c r="AU59536" s="690"/>
    </row>
    <row r="59537" spans="46:47">
      <c r="AT59537" s="690"/>
      <c r="AU59537" s="690"/>
    </row>
    <row r="59538" spans="46:47">
      <c r="AT59538" s="690"/>
      <c r="AU59538" s="690"/>
    </row>
    <row r="59539" spans="46:47">
      <c r="AT59539" s="690"/>
      <c r="AU59539" s="690"/>
    </row>
    <row r="59540" spans="46:47">
      <c r="AT59540" s="690"/>
      <c r="AU59540" s="690"/>
    </row>
    <row r="59541" spans="46:47">
      <c r="AT59541" s="690"/>
      <c r="AU59541" s="690"/>
    </row>
    <row r="59542" spans="46:47">
      <c r="AT59542" s="690"/>
      <c r="AU59542" s="690"/>
    </row>
    <row r="59543" spans="46:47">
      <c r="AT59543" s="690"/>
      <c r="AU59543" s="690"/>
    </row>
    <row r="59544" spans="46:47">
      <c r="AT59544" s="690"/>
      <c r="AU59544" s="690"/>
    </row>
    <row r="59545" spans="46:47">
      <c r="AT59545" s="690"/>
      <c r="AU59545" s="690"/>
    </row>
    <row r="59546" spans="46:47">
      <c r="AT59546" s="690"/>
      <c r="AU59546" s="690"/>
    </row>
    <row r="59547" spans="46:47">
      <c r="AT59547" s="690"/>
      <c r="AU59547" s="690"/>
    </row>
    <row r="59548" spans="46:47">
      <c r="AT59548" s="690"/>
      <c r="AU59548" s="690"/>
    </row>
    <row r="59549" spans="46:47">
      <c r="AT59549" s="690"/>
      <c r="AU59549" s="690"/>
    </row>
    <row r="59550" spans="46:47">
      <c r="AT59550" s="690"/>
      <c r="AU59550" s="690"/>
    </row>
    <row r="59551" spans="46:47">
      <c r="AT59551" s="690"/>
      <c r="AU59551" s="690"/>
    </row>
    <row r="59552" spans="46:47">
      <c r="AT59552" s="690"/>
      <c r="AU59552" s="690"/>
    </row>
    <row r="59553" spans="46:47">
      <c r="AT59553" s="690"/>
      <c r="AU59553" s="690"/>
    </row>
    <row r="59554" spans="46:47">
      <c r="AT59554" s="690"/>
      <c r="AU59554" s="690"/>
    </row>
    <row r="59555" spans="46:47">
      <c r="AT59555" s="690"/>
      <c r="AU59555" s="690"/>
    </row>
    <row r="59556" spans="46:47">
      <c r="AT59556" s="690"/>
      <c r="AU59556" s="690"/>
    </row>
    <row r="59557" spans="46:47">
      <c r="AT59557" s="690"/>
      <c r="AU59557" s="690"/>
    </row>
    <row r="59558" spans="46:47">
      <c r="AT59558" s="690"/>
      <c r="AU59558" s="690"/>
    </row>
    <row r="59559" spans="46:47">
      <c r="AT59559" s="690"/>
      <c r="AU59559" s="690"/>
    </row>
    <row r="59560" spans="46:47">
      <c r="AT59560" s="690"/>
      <c r="AU59560" s="690"/>
    </row>
    <row r="59561" spans="46:47">
      <c r="AT59561" s="690"/>
      <c r="AU59561" s="690"/>
    </row>
    <row r="59562" spans="46:47">
      <c r="AT59562" s="690"/>
      <c r="AU59562" s="690"/>
    </row>
    <row r="59563" spans="46:47">
      <c r="AT59563" s="690"/>
      <c r="AU59563" s="690"/>
    </row>
    <row r="59564" spans="46:47">
      <c r="AT59564" s="690"/>
      <c r="AU59564" s="690"/>
    </row>
    <row r="59565" spans="46:47">
      <c r="AT59565" s="690"/>
      <c r="AU59565" s="690"/>
    </row>
    <row r="59566" spans="46:47">
      <c r="AT59566" s="690"/>
      <c r="AU59566" s="690"/>
    </row>
    <row r="59567" spans="46:47">
      <c r="AT59567" s="690"/>
      <c r="AU59567" s="690"/>
    </row>
    <row r="59568" spans="46:47">
      <c r="AT59568" s="690"/>
      <c r="AU59568" s="690"/>
    </row>
    <row r="59569" spans="46:47">
      <c r="AT59569" s="690"/>
      <c r="AU59569" s="690"/>
    </row>
    <row r="59570" spans="46:47">
      <c r="AT59570" s="690"/>
      <c r="AU59570" s="690"/>
    </row>
    <row r="59571" spans="46:47">
      <c r="AT59571" s="690"/>
      <c r="AU59571" s="690"/>
    </row>
    <row r="59572" spans="46:47">
      <c r="AT59572" s="690"/>
      <c r="AU59572" s="690"/>
    </row>
    <row r="59573" spans="46:47">
      <c r="AT59573" s="690"/>
      <c r="AU59573" s="690"/>
    </row>
    <row r="59574" spans="46:47">
      <c r="AT59574" s="690"/>
      <c r="AU59574" s="690"/>
    </row>
    <row r="59575" spans="46:47">
      <c r="AT59575" s="690"/>
      <c r="AU59575" s="690"/>
    </row>
    <row r="59576" spans="46:47">
      <c r="AT59576" s="690"/>
      <c r="AU59576" s="690"/>
    </row>
    <row r="59577" spans="46:47">
      <c r="AT59577" s="690"/>
      <c r="AU59577" s="690"/>
    </row>
    <row r="59578" spans="46:47">
      <c r="AT59578" s="690"/>
      <c r="AU59578" s="690"/>
    </row>
    <row r="59579" spans="46:47">
      <c r="AT59579" s="690"/>
      <c r="AU59579" s="690"/>
    </row>
    <row r="59580" spans="46:47">
      <c r="AT59580" s="690"/>
      <c r="AU59580" s="690"/>
    </row>
    <row r="59581" spans="46:47">
      <c r="AT59581" s="690"/>
      <c r="AU59581" s="690"/>
    </row>
    <row r="59582" spans="46:47">
      <c r="AT59582" s="690"/>
      <c r="AU59582" s="690"/>
    </row>
    <row r="59583" spans="46:47">
      <c r="AT59583" s="690"/>
      <c r="AU59583" s="690"/>
    </row>
    <row r="59584" spans="46:47">
      <c r="AT59584" s="690"/>
      <c r="AU59584" s="690"/>
    </row>
    <row r="59585" spans="46:47">
      <c r="AT59585" s="690"/>
      <c r="AU59585" s="690"/>
    </row>
    <row r="59586" spans="46:47">
      <c r="AT59586" s="690"/>
      <c r="AU59586" s="690"/>
    </row>
    <row r="59587" spans="46:47">
      <c r="AT59587" s="690"/>
      <c r="AU59587" s="690"/>
    </row>
    <row r="59588" spans="46:47">
      <c r="AT59588" s="690"/>
      <c r="AU59588" s="690"/>
    </row>
    <row r="59589" spans="46:47">
      <c r="AT59589" s="690"/>
      <c r="AU59589" s="690"/>
    </row>
    <row r="59590" spans="46:47">
      <c r="AT59590" s="690"/>
      <c r="AU59590" s="690"/>
    </row>
    <row r="59591" spans="46:47">
      <c r="AT59591" s="690"/>
      <c r="AU59591" s="690"/>
    </row>
    <row r="59592" spans="46:47">
      <c r="AT59592" s="690"/>
      <c r="AU59592" s="690"/>
    </row>
    <row r="59593" spans="46:47">
      <c r="AT59593" s="690"/>
      <c r="AU59593" s="690"/>
    </row>
    <row r="59594" spans="46:47">
      <c r="AT59594" s="690"/>
      <c r="AU59594" s="690"/>
    </row>
    <row r="59595" spans="46:47">
      <c r="AT59595" s="690"/>
      <c r="AU59595" s="690"/>
    </row>
    <row r="59596" spans="46:47">
      <c r="AT59596" s="690"/>
      <c r="AU59596" s="690"/>
    </row>
    <row r="59597" spans="46:47">
      <c r="AT59597" s="690"/>
      <c r="AU59597" s="690"/>
    </row>
    <row r="59598" spans="46:47">
      <c r="AT59598" s="690"/>
      <c r="AU59598" s="690"/>
    </row>
    <row r="59599" spans="46:47">
      <c r="AT59599" s="690"/>
      <c r="AU59599" s="690"/>
    </row>
    <row r="59600" spans="46:47">
      <c r="AT59600" s="690"/>
      <c r="AU59600" s="690"/>
    </row>
    <row r="59601" spans="46:47">
      <c r="AT59601" s="690"/>
      <c r="AU59601" s="690"/>
    </row>
    <row r="59602" spans="46:47">
      <c r="AT59602" s="690"/>
      <c r="AU59602" s="690"/>
    </row>
    <row r="59603" spans="46:47">
      <c r="AT59603" s="690"/>
      <c r="AU59603" s="690"/>
    </row>
    <row r="59604" spans="46:47">
      <c r="AT59604" s="690"/>
      <c r="AU59604" s="690"/>
    </row>
    <row r="59605" spans="46:47">
      <c r="AT59605" s="690"/>
      <c r="AU59605" s="690"/>
    </row>
    <row r="59606" spans="46:47">
      <c r="AT59606" s="690"/>
      <c r="AU59606" s="690"/>
    </row>
    <row r="59607" spans="46:47">
      <c r="AT59607" s="690"/>
      <c r="AU59607" s="690"/>
    </row>
    <row r="59608" spans="46:47">
      <c r="AT59608" s="690"/>
      <c r="AU59608" s="690"/>
    </row>
    <row r="59609" spans="46:47">
      <c r="AT59609" s="690"/>
      <c r="AU59609" s="690"/>
    </row>
    <row r="59610" spans="46:47">
      <c r="AT59610" s="690"/>
      <c r="AU59610" s="690"/>
    </row>
    <row r="59611" spans="46:47">
      <c r="AT59611" s="690"/>
      <c r="AU59611" s="690"/>
    </row>
    <row r="59612" spans="46:47">
      <c r="AT59612" s="690"/>
      <c r="AU59612" s="690"/>
    </row>
    <row r="59613" spans="46:47">
      <c r="AT59613" s="690"/>
      <c r="AU59613" s="690"/>
    </row>
    <row r="59614" spans="46:47">
      <c r="AT59614" s="690"/>
      <c r="AU59614" s="690"/>
    </row>
    <row r="59615" spans="46:47">
      <c r="AT59615" s="690"/>
      <c r="AU59615" s="690"/>
    </row>
    <row r="59616" spans="46:47">
      <c r="AT59616" s="690"/>
      <c r="AU59616" s="690"/>
    </row>
    <row r="59617" spans="46:47">
      <c r="AT59617" s="690"/>
      <c r="AU59617" s="690"/>
    </row>
    <row r="59618" spans="46:47">
      <c r="AT59618" s="690"/>
      <c r="AU59618" s="690"/>
    </row>
    <row r="59619" spans="46:47">
      <c r="AT59619" s="690"/>
      <c r="AU59619" s="690"/>
    </row>
    <row r="59620" spans="46:47">
      <c r="AT59620" s="690"/>
      <c r="AU59620" s="690"/>
    </row>
    <row r="59621" spans="46:47">
      <c r="AT59621" s="690"/>
      <c r="AU59621" s="690"/>
    </row>
    <row r="59622" spans="46:47">
      <c r="AT59622" s="690"/>
      <c r="AU59622" s="690"/>
    </row>
    <row r="59623" spans="46:47">
      <c r="AT59623" s="690"/>
      <c r="AU59623" s="690"/>
    </row>
    <row r="59624" spans="46:47">
      <c r="AT59624" s="690"/>
      <c r="AU59624" s="690"/>
    </row>
    <row r="59625" spans="46:47">
      <c r="AT59625" s="690"/>
      <c r="AU59625" s="690"/>
    </row>
    <row r="59626" spans="46:47">
      <c r="AT59626" s="690"/>
      <c r="AU59626" s="690"/>
    </row>
    <row r="59627" spans="46:47">
      <c r="AT59627" s="690"/>
      <c r="AU59627" s="690"/>
    </row>
    <row r="59628" spans="46:47">
      <c r="AT59628" s="690"/>
      <c r="AU59628" s="690"/>
    </row>
    <row r="59629" spans="46:47">
      <c r="AT59629" s="690"/>
      <c r="AU59629" s="690"/>
    </row>
    <row r="59630" spans="46:47">
      <c r="AT59630" s="690"/>
      <c r="AU59630" s="690"/>
    </row>
    <row r="59631" spans="46:47">
      <c r="AT59631" s="690"/>
      <c r="AU59631" s="690"/>
    </row>
    <row r="59632" spans="46:47">
      <c r="AT59632" s="690"/>
      <c r="AU59632" s="690"/>
    </row>
    <row r="59633" spans="46:47">
      <c r="AT59633" s="690"/>
      <c r="AU59633" s="690"/>
    </row>
    <row r="59634" spans="46:47">
      <c r="AT59634" s="690"/>
      <c r="AU59634" s="690"/>
    </row>
    <row r="59635" spans="46:47">
      <c r="AT59635" s="690"/>
      <c r="AU59635" s="690"/>
    </row>
    <row r="59636" spans="46:47">
      <c r="AT59636" s="690"/>
      <c r="AU59636" s="690"/>
    </row>
    <row r="59637" spans="46:47">
      <c r="AT59637" s="690"/>
      <c r="AU59637" s="690"/>
    </row>
    <row r="59638" spans="46:47">
      <c r="AT59638" s="690"/>
      <c r="AU59638" s="690"/>
    </row>
    <row r="59639" spans="46:47">
      <c r="AT59639" s="690"/>
      <c r="AU59639" s="690"/>
    </row>
    <row r="59640" spans="46:47">
      <c r="AT59640" s="690"/>
      <c r="AU59640" s="690"/>
    </row>
    <row r="59641" spans="46:47">
      <c r="AT59641" s="690"/>
      <c r="AU59641" s="690"/>
    </row>
    <row r="59642" spans="46:47">
      <c r="AT59642" s="690"/>
      <c r="AU59642" s="690"/>
    </row>
    <row r="59643" spans="46:47">
      <c r="AT59643" s="690"/>
      <c r="AU59643" s="690"/>
    </row>
    <row r="59644" spans="46:47">
      <c r="AT59644" s="690"/>
      <c r="AU59644" s="690"/>
    </row>
    <row r="59645" spans="46:47">
      <c r="AT59645" s="690"/>
      <c r="AU59645" s="690"/>
    </row>
    <row r="59646" spans="46:47">
      <c r="AT59646" s="690"/>
      <c r="AU59646" s="690"/>
    </row>
    <row r="59647" spans="46:47">
      <c r="AT59647" s="690"/>
      <c r="AU59647" s="690"/>
    </row>
    <row r="59648" spans="46:47">
      <c r="AT59648" s="690"/>
      <c r="AU59648" s="690"/>
    </row>
    <row r="59649" spans="46:47">
      <c r="AT59649" s="690"/>
      <c r="AU59649" s="690"/>
    </row>
    <row r="59650" spans="46:47">
      <c r="AT59650" s="690"/>
      <c r="AU59650" s="690"/>
    </row>
    <row r="59651" spans="46:47">
      <c r="AT59651" s="690"/>
      <c r="AU59651" s="690"/>
    </row>
    <row r="59652" spans="46:47">
      <c r="AT59652" s="690"/>
      <c r="AU59652" s="690"/>
    </row>
    <row r="59653" spans="46:47">
      <c r="AT59653" s="690"/>
      <c r="AU59653" s="690"/>
    </row>
    <row r="59654" spans="46:47">
      <c r="AT59654" s="690"/>
      <c r="AU59654" s="690"/>
    </row>
    <row r="59655" spans="46:47">
      <c r="AT59655" s="690"/>
      <c r="AU59655" s="690"/>
    </row>
    <row r="59656" spans="46:47">
      <c r="AT59656" s="690"/>
      <c r="AU59656" s="690"/>
    </row>
    <row r="59657" spans="46:47">
      <c r="AT59657" s="690"/>
      <c r="AU59657" s="690"/>
    </row>
    <row r="59658" spans="46:47">
      <c r="AT59658" s="690"/>
      <c r="AU59658" s="690"/>
    </row>
    <row r="59659" spans="46:47">
      <c r="AT59659" s="690"/>
      <c r="AU59659" s="690"/>
    </row>
    <row r="59660" spans="46:47">
      <c r="AT59660" s="690"/>
      <c r="AU59660" s="690"/>
    </row>
    <row r="59661" spans="46:47">
      <c r="AT59661" s="690"/>
      <c r="AU59661" s="690"/>
    </row>
    <row r="59662" spans="46:47">
      <c r="AT59662" s="690"/>
      <c r="AU59662" s="690"/>
    </row>
    <row r="59663" spans="46:47">
      <c r="AT59663" s="690"/>
      <c r="AU59663" s="690"/>
    </row>
    <row r="59664" spans="46:47">
      <c r="AT59664" s="690"/>
      <c r="AU59664" s="690"/>
    </row>
    <row r="59665" spans="46:47">
      <c r="AT59665" s="690"/>
      <c r="AU59665" s="690"/>
    </row>
    <row r="59666" spans="46:47">
      <c r="AT59666" s="690"/>
      <c r="AU59666" s="690"/>
    </row>
    <row r="59667" spans="46:47">
      <c r="AT59667" s="690"/>
      <c r="AU59667" s="690"/>
    </row>
    <row r="59668" spans="46:47">
      <c r="AT59668" s="690"/>
      <c r="AU59668" s="690"/>
    </row>
    <row r="59669" spans="46:47">
      <c r="AT59669" s="690"/>
      <c r="AU59669" s="690"/>
    </row>
    <row r="59670" spans="46:47">
      <c r="AT59670" s="690"/>
      <c r="AU59670" s="690"/>
    </row>
    <row r="59671" spans="46:47">
      <c r="AT59671" s="690"/>
      <c r="AU59671" s="690"/>
    </row>
    <row r="59672" spans="46:47">
      <c r="AT59672" s="690"/>
      <c r="AU59672" s="690"/>
    </row>
    <row r="59673" spans="46:47">
      <c r="AT59673" s="690"/>
      <c r="AU59673" s="690"/>
    </row>
    <row r="59674" spans="46:47">
      <c r="AT59674" s="690"/>
      <c r="AU59674" s="690"/>
    </row>
    <row r="59675" spans="46:47">
      <c r="AT59675" s="690"/>
      <c r="AU59675" s="690"/>
    </row>
    <row r="59676" spans="46:47">
      <c r="AT59676" s="690"/>
      <c r="AU59676" s="690"/>
    </row>
    <row r="59677" spans="46:47">
      <c r="AT59677" s="690"/>
      <c r="AU59677" s="690"/>
    </row>
    <row r="59678" spans="46:47">
      <c r="AT59678" s="690"/>
      <c r="AU59678" s="690"/>
    </row>
    <row r="59679" spans="46:47">
      <c r="AT59679" s="690"/>
      <c r="AU59679" s="690"/>
    </row>
    <row r="59680" spans="46:47">
      <c r="AT59680" s="690"/>
      <c r="AU59680" s="690"/>
    </row>
    <row r="59681" spans="46:47">
      <c r="AT59681" s="690"/>
      <c r="AU59681" s="690"/>
    </row>
    <row r="59682" spans="46:47">
      <c r="AT59682" s="690"/>
      <c r="AU59682" s="690"/>
    </row>
    <row r="59683" spans="46:47">
      <c r="AT59683" s="690"/>
      <c r="AU59683" s="690"/>
    </row>
    <row r="59684" spans="46:47">
      <c r="AT59684" s="690"/>
      <c r="AU59684" s="690"/>
    </row>
    <row r="59685" spans="46:47">
      <c r="AT59685" s="690"/>
      <c r="AU59685" s="690"/>
    </row>
    <row r="59686" spans="46:47">
      <c r="AT59686" s="690"/>
      <c r="AU59686" s="690"/>
    </row>
    <row r="59687" spans="46:47">
      <c r="AT59687" s="690"/>
      <c r="AU59687" s="690"/>
    </row>
    <row r="59688" spans="46:47">
      <c r="AT59688" s="690"/>
      <c r="AU59688" s="690"/>
    </row>
    <row r="59689" spans="46:47">
      <c r="AT59689" s="690"/>
      <c r="AU59689" s="690"/>
    </row>
    <row r="59690" spans="46:47">
      <c r="AT59690" s="690"/>
      <c r="AU59690" s="690"/>
    </row>
    <row r="59691" spans="46:47">
      <c r="AT59691" s="690"/>
      <c r="AU59691" s="690"/>
    </row>
    <row r="59692" spans="46:47">
      <c r="AT59692" s="690"/>
      <c r="AU59692" s="690"/>
    </row>
    <row r="59693" spans="46:47">
      <c r="AT59693" s="690"/>
      <c r="AU59693" s="690"/>
    </row>
    <row r="59694" spans="46:47">
      <c r="AT59694" s="690"/>
      <c r="AU59694" s="690"/>
    </row>
    <row r="59695" spans="46:47">
      <c r="AT59695" s="690"/>
      <c r="AU59695" s="690"/>
    </row>
    <row r="59696" spans="46:47">
      <c r="AT59696" s="690"/>
      <c r="AU59696" s="690"/>
    </row>
    <row r="59697" spans="46:47">
      <c r="AT59697" s="690"/>
      <c r="AU59697" s="690"/>
    </row>
    <row r="59698" spans="46:47">
      <c r="AT59698" s="690"/>
      <c r="AU59698" s="690"/>
    </row>
    <row r="59699" spans="46:47">
      <c r="AT59699" s="690"/>
      <c r="AU59699" s="690"/>
    </row>
    <row r="59700" spans="46:47">
      <c r="AT59700" s="690"/>
      <c r="AU59700" s="690"/>
    </row>
    <row r="59701" spans="46:47">
      <c r="AT59701" s="690"/>
      <c r="AU59701" s="690"/>
    </row>
    <row r="59702" spans="46:47">
      <c r="AT59702" s="690"/>
      <c r="AU59702" s="690"/>
    </row>
    <row r="59703" spans="46:47">
      <c r="AT59703" s="690"/>
      <c r="AU59703" s="690"/>
    </row>
    <row r="59704" spans="46:47">
      <c r="AT59704" s="690"/>
      <c r="AU59704" s="690"/>
    </row>
    <row r="59705" spans="46:47">
      <c r="AT59705" s="690"/>
      <c r="AU59705" s="690"/>
    </row>
    <row r="59706" spans="46:47">
      <c r="AT59706" s="690"/>
      <c r="AU59706" s="690"/>
    </row>
    <row r="59707" spans="46:47">
      <c r="AT59707" s="690"/>
      <c r="AU59707" s="690"/>
    </row>
    <row r="59708" spans="46:47">
      <c r="AT59708" s="690"/>
      <c r="AU59708" s="690"/>
    </row>
    <row r="59709" spans="46:47">
      <c r="AT59709" s="690"/>
      <c r="AU59709" s="690"/>
    </row>
    <row r="59710" spans="46:47">
      <c r="AT59710" s="690"/>
      <c r="AU59710" s="690"/>
    </row>
    <row r="59711" spans="46:47">
      <c r="AT59711" s="690"/>
      <c r="AU59711" s="690"/>
    </row>
    <row r="59712" spans="46:47">
      <c r="AT59712" s="690"/>
      <c r="AU59712" s="690"/>
    </row>
    <row r="59713" spans="46:47">
      <c r="AT59713" s="690"/>
      <c r="AU59713" s="690"/>
    </row>
    <row r="59714" spans="46:47">
      <c r="AT59714" s="690"/>
      <c r="AU59714" s="690"/>
    </row>
    <row r="59715" spans="46:47">
      <c r="AT59715" s="690"/>
      <c r="AU59715" s="690"/>
    </row>
    <row r="59716" spans="46:47">
      <c r="AT59716" s="690"/>
      <c r="AU59716" s="690"/>
    </row>
    <row r="59717" spans="46:47">
      <c r="AT59717" s="690"/>
      <c r="AU59717" s="690"/>
    </row>
    <row r="59718" spans="46:47">
      <c r="AT59718" s="690"/>
      <c r="AU59718" s="690"/>
    </row>
    <row r="59719" spans="46:47">
      <c r="AT59719" s="690"/>
      <c r="AU59719" s="690"/>
    </row>
    <row r="59720" spans="46:47">
      <c r="AT59720" s="690"/>
      <c r="AU59720" s="690"/>
    </row>
    <row r="59721" spans="46:47">
      <c r="AT59721" s="690"/>
      <c r="AU59721" s="690"/>
    </row>
    <row r="59722" spans="46:47">
      <c r="AT59722" s="690"/>
      <c r="AU59722" s="690"/>
    </row>
    <row r="59723" spans="46:47">
      <c r="AT59723" s="690"/>
      <c r="AU59723" s="690"/>
    </row>
    <row r="59724" spans="46:47">
      <c r="AT59724" s="690"/>
      <c r="AU59724" s="690"/>
    </row>
    <row r="59725" spans="46:47">
      <c r="AT59725" s="690"/>
      <c r="AU59725" s="690"/>
    </row>
    <row r="59726" spans="46:47">
      <c r="AT59726" s="690"/>
      <c r="AU59726" s="690"/>
    </row>
    <row r="59727" spans="46:47">
      <c r="AT59727" s="690"/>
      <c r="AU59727" s="690"/>
    </row>
    <row r="59728" spans="46:47">
      <c r="AT59728" s="690"/>
      <c r="AU59728" s="690"/>
    </row>
    <row r="59729" spans="46:47">
      <c r="AT59729" s="690"/>
      <c r="AU59729" s="690"/>
    </row>
    <row r="59730" spans="46:47">
      <c r="AT59730" s="690"/>
      <c r="AU59730" s="690"/>
    </row>
    <row r="59731" spans="46:47">
      <c r="AT59731" s="690"/>
      <c r="AU59731" s="690"/>
    </row>
    <row r="59732" spans="46:47">
      <c r="AT59732" s="690"/>
      <c r="AU59732" s="690"/>
    </row>
    <row r="59733" spans="46:47">
      <c r="AT59733" s="690"/>
      <c r="AU59733" s="690"/>
    </row>
    <row r="59734" spans="46:47">
      <c r="AT59734" s="690"/>
      <c r="AU59734" s="690"/>
    </row>
    <row r="59735" spans="46:47">
      <c r="AT59735" s="690"/>
      <c r="AU59735" s="690"/>
    </row>
    <row r="59736" spans="46:47">
      <c r="AT59736" s="690"/>
      <c r="AU59736" s="690"/>
    </row>
    <row r="59737" spans="46:47">
      <c r="AT59737" s="690"/>
      <c r="AU59737" s="690"/>
    </row>
    <row r="59738" spans="46:47">
      <c r="AT59738" s="690"/>
      <c r="AU59738" s="690"/>
    </row>
    <row r="59739" spans="46:47">
      <c r="AT59739" s="690"/>
      <c r="AU59739" s="690"/>
    </row>
    <row r="59740" spans="46:47">
      <c r="AT59740" s="690"/>
      <c r="AU59740" s="690"/>
    </row>
    <row r="59741" spans="46:47">
      <c r="AT59741" s="690"/>
      <c r="AU59741" s="690"/>
    </row>
    <row r="59742" spans="46:47">
      <c r="AT59742" s="690"/>
      <c r="AU59742" s="690"/>
    </row>
    <row r="59743" spans="46:47">
      <c r="AT59743" s="690"/>
      <c r="AU59743" s="690"/>
    </row>
    <row r="59744" spans="46:47">
      <c r="AT59744" s="690"/>
      <c r="AU59744" s="690"/>
    </row>
    <row r="59745" spans="46:47">
      <c r="AT59745" s="690"/>
      <c r="AU59745" s="690"/>
    </row>
    <row r="59746" spans="46:47">
      <c r="AT59746" s="690"/>
      <c r="AU59746" s="690"/>
    </row>
    <row r="59747" spans="46:47">
      <c r="AT59747" s="690"/>
      <c r="AU59747" s="690"/>
    </row>
    <row r="59748" spans="46:47">
      <c r="AT59748" s="690"/>
      <c r="AU59748" s="690"/>
    </row>
    <row r="59749" spans="46:47">
      <c r="AT59749" s="690"/>
      <c r="AU59749" s="690"/>
    </row>
    <row r="59750" spans="46:47">
      <c r="AT59750" s="690"/>
      <c r="AU59750" s="690"/>
    </row>
    <row r="59751" spans="46:47">
      <c r="AT59751" s="690"/>
      <c r="AU59751" s="690"/>
    </row>
    <row r="59752" spans="46:47">
      <c r="AT59752" s="690"/>
      <c r="AU59752" s="690"/>
    </row>
    <row r="59753" spans="46:47">
      <c r="AT59753" s="690"/>
      <c r="AU59753" s="690"/>
    </row>
    <row r="59754" spans="46:47">
      <c r="AT59754" s="690"/>
      <c r="AU59754" s="690"/>
    </row>
    <row r="59755" spans="46:47">
      <c r="AT59755" s="690"/>
      <c r="AU59755" s="690"/>
    </row>
    <row r="59756" spans="46:47">
      <c r="AT59756" s="690"/>
      <c r="AU59756" s="690"/>
    </row>
    <row r="59757" spans="46:47">
      <c r="AT59757" s="690"/>
      <c r="AU59757" s="690"/>
    </row>
    <row r="59758" spans="46:47">
      <c r="AT59758" s="690"/>
      <c r="AU59758" s="690"/>
    </row>
    <row r="59759" spans="46:47">
      <c r="AT59759" s="690"/>
      <c r="AU59759" s="690"/>
    </row>
    <row r="59760" spans="46:47">
      <c r="AT59760" s="690"/>
      <c r="AU59760" s="690"/>
    </row>
    <row r="59761" spans="46:47">
      <c r="AT59761" s="690"/>
      <c r="AU59761" s="690"/>
    </row>
    <row r="59762" spans="46:47">
      <c r="AT59762" s="690"/>
      <c r="AU59762" s="690"/>
    </row>
    <row r="59763" spans="46:47">
      <c r="AT59763" s="690"/>
      <c r="AU59763" s="690"/>
    </row>
    <row r="59764" spans="46:47">
      <c r="AT59764" s="690"/>
      <c r="AU59764" s="690"/>
    </row>
    <row r="59765" spans="46:47">
      <c r="AT59765" s="690"/>
      <c r="AU59765" s="690"/>
    </row>
    <row r="59766" spans="46:47">
      <c r="AT59766" s="690"/>
      <c r="AU59766" s="690"/>
    </row>
    <row r="59767" spans="46:47">
      <c r="AT59767" s="690"/>
      <c r="AU59767" s="690"/>
    </row>
    <row r="59768" spans="46:47">
      <c r="AT59768" s="690"/>
      <c r="AU59768" s="690"/>
    </row>
    <row r="59769" spans="46:47">
      <c r="AT59769" s="690"/>
      <c r="AU59769" s="690"/>
    </row>
    <row r="59770" spans="46:47">
      <c r="AT59770" s="690"/>
      <c r="AU59770" s="690"/>
    </row>
    <row r="59771" spans="46:47">
      <c r="AT59771" s="690"/>
      <c r="AU59771" s="690"/>
    </row>
    <row r="59772" spans="46:47">
      <c r="AT59772" s="690"/>
      <c r="AU59772" s="690"/>
    </row>
    <row r="59773" spans="46:47">
      <c r="AT59773" s="690"/>
      <c r="AU59773" s="690"/>
    </row>
    <row r="59774" spans="46:47">
      <c r="AT59774" s="690"/>
      <c r="AU59774" s="690"/>
    </row>
    <row r="59775" spans="46:47">
      <c r="AT59775" s="690"/>
      <c r="AU59775" s="690"/>
    </row>
    <row r="59776" spans="46:47">
      <c r="AT59776" s="690"/>
      <c r="AU59776" s="690"/>
    </row>
    <row r="59777" spans="46:47">
      <c r="AT59777" s="690"/>
      <c r="AU59777" s="690"/>
    </row>
    <row r="59778" spans="46:47">
      <c r="AT59778" s="690"/>
      <c r="AU59778" s="690"/>
    </row>
    <row r="59779" spans="46:47">
      <c r="AT59779" s="690"/>
      <c r="AU59779" s="690"/>
    </row>
    <row r="59780" spans="46:47">
      <c r="AT59780" s="690"/>
      <c r="AU59780" s="690"/>
    </row>
    <row r="59781" spans="46:47">
      <c r="AT59781" s="690"/>
      <c r="AU59781" s="690"/>
    </row>
    <row r="59782" spans="46:47">
      <c r="AT59782" s="690"/>
      <c r="AU59782" s="690"/>
    </row>
    <row r="59783" spans="46:47">
      <c r="AT59783" s="690"/>
      <c r="AU59783" s="690"/>
    </row>
    <row r="59784" spans="46:47">
      <c r="AT59784" s="690"/>
      <c r="AU59784" s="690"/>
    </row>
    <row r="59785" spans="46:47">
      <c r="AT59785" s="690"/>
      <c r="AU59785" s="690"/>
    </row>
    <row r="59786" spans="46:47">
      <c r="AT59786" s="690"/>
      <c r="AU59786" s="690"/>
    </row>
    <row r="59787" spans="46:47">
      <c r="AT59787" s="690"/>
      <c r="AU59787" s="690"/>
    </row>
    <row r="59788" spans="46:47">
      <c r="AT59788" s="690"/>
      <c r="AU59788" s="690"/>
    </row>
    <row r="59789" spans="46:47">
      <c r="AT59789" s="690"/>
      <c r="AU59789" s="690"/>
    </row>
    <row r="59790" spans="46:47">
      <c r="AT59790" s="690"/>
      <c r="AU59790" s="690"/>
    </row>
    <row r="59791" spans="46:47">
      <c r="AT59791" s="690"/>
      <c r="AU59791" s="690"/>
    </row>
    <row r="59792" spans="46:47">
      <c r="AT59792" s="690"/>
      <c r="AU59792" s="690"/>
    </row>
    <row r="59793" spans="46:47">
      <c r="AT59793" s="690"/>
      <c r="AU59793" s="690"/>
    </row>
    <row r="59794" spans="46:47">
      <c r="AT59794" s="690"/>
      <c r="AU59794" s="690"/>
    </row>
    <row r="59795" spans="46:47">
      <c r="AT59795" s="690"/>
      <c r="AU59795" s="690"/>
    </row>
    <row r="59796" spans="46:47">
      <c r="AT59796" s="690"/>
      <c r="AU59796" s="690"/>
    </row>
    <row r="59797" spans="46:47">
      <c r="AT59797" s="690"/>
      <c r="AU59797" s="690"/>
    </row>
    <row r="59798" spans="46:47">
      <c r="AT59798" s="690"/>
      <c r="AU59798" s="690"/>
    </row>
    <row r="59799" spans="46:47">
      <c r="AT59799" s="690"/>
      <c r="AU59799" s="690"/>
    </row>
    <row r="59800" spans="46:47">
      <c r="AT59800" s="690"/>
      <c r="AU59800" s="690"/>
    </row>
    <row r="59801" spans="46:47">
      <c r="AT59801" s="690"/>
      <c r="AU59801" s="690"/>
    </row>
    <row r="59802" spans="46:47">
      <c r="AT59802" s="690"/>
      <c r="AU59802" s="690"/>
    </row>
    <row r="59803" spans="46:47">
      <c r="AT59803" s="690"/>
      <c r="AU59803" s="690"/>
    </row>
    <row r="59804" spans="46:47">
      <c r="AT59804" s="690"/>
      <c r="AU59804" s="690"/>
    </row>
    <row r="59805" spans="46:47">
      <c r="AT59805" s="690"/>
      <c r="AU59805" s="690"/>
    </row>
    <row r="59806" spans="46:47">
      <c r="AT59806" s="690"/>
      <c r="AU59806" s="690"/>
    </row>
    <row r="59807" spans="46:47">
      <c r="AT59807" s="690"/>
      <c r="AU59807" s="690"/>
    </row>
    <row r="59808" spans="46:47">
      <c r="AT59808" s="690"/>
      <c r="AU59808" s="690"/>
    </row>
    <row r="59809" spans="46:47">
      <c r="AT59809" s="690"/>
      <c r="AU59809" s="690"/>
    </row>
    <row r="59810" spans="46:47">
      <c r="AT59810" s="690"/>
      <c r="AU59810" s="690"/>
    </row>
    <row r="59811" spans="46:47">
      <c r="AT59811" s="690"/>
      <c r="AU59811" s="690"/>
    </row>
    <row r="59812" spans="46:47">
      <c r="AT59812" s="690"/>
      <c r="AU59812" s="690"/>
    </row>
    <row r="59813" spans="46:47">
      <c r="AT59813" s="690"/>
      <c r="AU59813" s="690"/>
    </row>
    <row r="59814" spans="46:47">
      <c r="AT59814" s="690"/>
      <c r="AU59814" s="690"/>
    </row>
    <row r="59815" spans="46:47">
      <c r="AT59815" s="690"/>
      <c r="AU59815" s="690"/>
    </row>
    <row r="59816" spans="46:47">
      <c r="AT59816" s="690"/>
      <c r="AU59816" s="690"/>
    </row>
    <row r="59817" spans="46:47">
      <c r="AT59817" s="690"/>
      <c r="AU59817" s="690"/>
    </row>
    <row r="59818" spans="46:47">
      <c r="AT59818" s="690"/>
      <c r="AU59818" s="690"/>
    </row>
    <row r="59819" spans="46:47">
      <c r="AT59819" s="690"/>
      <c r="AU59819" s="690"/>
    </row>
    <row r="59820" spans="46:47">
      <c r="AT59820" s="690"/>
      <c r="AU59820" s="690"/>
    </row>
    <row r="59821" spans="46:47">
      <c r="AT59821" s="690"/>
      <c r="AU59821" s="690"/>
    </row>
    <row r="59822" spans="46:47">
      <c r="AT59822" s="690"/>
      <c r="AU59822" s="690"/>
    </row>
    <row r="59823" spans="46:47">
      <c r="AT59823" s="690"/>
      <c r="AU59823" s="690"/>
    </row>
    <row r="59824" spans="46:47">
      <c r="AT59824" s="690"/>
      <c r="AU59824" s="690"/>
    </row>
    <row r="59825" spans="46:47">
      <c r="AT59825" s="690"/>
      <c r="AU59825" s="690"/>
    </row>
    <row r="59826" spans="46:47">
      <c r="AT59826" s="690"/>
      <c r="AU59826" s="690"/>
    </row>
    <row r="59827" spans="46:47">
      <c r="AT59827" s="690"/>
      <c r="AU59827" s="690"/>
    </row>
    <row r="59828" spans="46:47">
      <c r="AT59828" s="690"/>
      <c r="AU59828" s="690"/>
    </row>
    <row r="59829" spans="46:47">
      <c r="AT59829" s="690"/>
      <c r="AU59829" s="690"/>
    </row>
    <row r="59830" spans="46:47">
      <c r="AT59830" s="690"/>
      <c r="AU59830" s="690"/>
    </row>
    <row r="59831" spans="46:47">
      <c r="AT59831" s="690"/>
      <c r="AU59831" s="690"/>
    </row>
    <row r="59832" spans="46:47">
      <c r="AT59832" s="690"/>
      <c r="AU59832" s="690"/>
    </row>
    <row r="59833" spans="46:47">
      <c r="AT59833" s="690"/>
      <c r="AU59833" s="690"/>
    </row>
    <row r="59834" spans="46:47">
      <c r="AT59834" s="690"/>
      <c r="AU59834" s="690"/>
    </row>
    <row r="59835" spans="46:47">
      <c r="AT59835" s="690"/>
      <c r="AU59835" s="690"/>
    </row>
    <row r="59836" spans="46:47">
      <c r="AT59836" s="690"/>
      <c r="AU59836" s="690"/>
    </row>
    <row r="59837" spans="46:47">
      <c r="AT59837" s="690"/>
      <c r="AU59837" s="690"/>
    </row>
    <row r="59838" spans="46:47">
      <c r="AT59838" s="690"/>
      <c r="AU59838" s="690"/>
    </row>
    <row r="59839" spans="46:47">
      <c r="AT59839" s="690"/>
      <c r="AU59839" s="690"/>
    </row>
    <row r="59840" spans="46:47">
      <c r="AT59840" s="690"/>
      <c r="AU59840" s="690"/>
    </row>
    <row r="59841" spans="46:47">
      <c r="AT59841" s="690"/>
      <c r="AU59841" s="690"/>
    </row>
    <row r="59842" spans="46:47">
      <c r="AT59842" s="690"/>
      <c r="AU59842" s="690"/>
    </row>
    <row r="59843" spans="46:47">
      <c r="AT59843" s="690"/>
      <c r="AU59843" s="690"/>
    </row>
    <row r="59844" spans="46:47">
      <c r="AT59844" s="690"/>
      <c r="AU59844" s="690"/>
    </row>
    <row r="59845" spans="46:47">
      <c r="AT59845" s="690"/>
      <c r="AU59845" s="690"/>
    </row>
    <row r="59846" spans="46:47">
      <c r="AT59846" s="690"/>
      <c r="AU59846" s="690"/>
    </row>
    <row r="59847" spans="46:47">
      <c r="AT59847" s="690"/>
      <c r="AU59847" s="690"/>
    </row>
    <row r="59848" spans="46:47">
      <c r="AT59848" s="690"/>
      <c r="AU59848" s="690"/>
    </row>
    <row r="59849" spans="46:47">
      <c r="AT59849" s="690"/>
      <c r="AU59849" s="690"/>
    </row>
    <row r="59850" spans="46:47">
      <c r="AT59850" s="690"/>
      <c r="AU59850" s="690"/>
    </row>
    <row r="59851" spans="46:47">
      <c r="AT59851" s="690"/>
      <c r="AU59851" s="690"/>
    </row>
    <row r="59852" spans="46:47">
      <c r="AT59852" s="690"/>
      <c r="AU59852" s="690"/>
    </row>
    <row r="59853" spans="46:47">
      <c r="AT59853" s="690"/>
      <c r="AU59853" s="690"/>
    </row>
    <row r="59854" spans="46:47">
      <c r="AT59854" s="690"/>
      <c r="AU59854" s="690"/>
    </row>
    <row r="59855" spans="46:47">
      <c r="AT59855" s="690"/>
      <c r="AU59855" s="690"/>
    </row>
    <row r="59856" spans="46:47">
      <c r="AT59856" s="690"/>
      <c r="AU59856" s="690"/>
    </row>
    <row r="59857" spans="46:47">
      <c r="AT59857" s="690"/>
      <c r="AU59857" s="690"/>
    </row>
    <row r="59858" spans="46:47">
      <c r="AT59858" s="690"/>
      <c r="AU59858" s="690"/>
    </row>
    <row r="59859" spans="46:47">
      <c r="AT59859" s="690"/>
      <c r="AU59859" s="690"/>
    </row>
    <row r="59860" spans="46:47">
      <c r="AT59860" s="690"/>
      <c r="AU59860" s="690"/>
    </row>
    <row r="59861" spans="46:47">
      <c r="AT59861" s="690"/>
      <c r="AU59861" s="690"/>
    </row>
    <row r="59862" spans="46:47">
      <c r="AT59862" s="690"/>
      <c r="AU59862" s="690"/>
    </row>
    <row r="59863" spans="46:47">
      <c r="AT59863" s="690"/>
      <c r="AU59863" s="690"/>
    </row>
    <row r="59864" spans="46:47">
      <c r="AT59864" s="690"/>
      <c r="AU59864" s="690"/>
    </row>
    <row r="59865" spans="46:47">
      <c r="AT59865" s="690"/>
      <c r="AU59865" s="690"/>
    </row>
    <row r="59866" spans="46:47">
      <c r="AT59866" s="690"/>
      <c r="AU59866" s="690"/>
    </row>
    <row r="59867" spans="46:47">
      <c r="AT59867" s="690"/>
      <c r="AU59867" s="690"/>
    </row>
    <row r="59868" spans="46:47">
      <c r="AT59868" s="690"/>
      <c r="AU59868" s="690"/>
    </row>
    <row r="59869" spans="46:47">
      <c r="AT59869" s="690"/>
      <c r="AU59869" s="690"/>
    </row>
    <row r="59870" spans="46:47">
      <c r="AT59870" s="690"/>
      <c r="AU59870" s="690"/>
    </row>
    <row r="59871" spans="46:47">
      <c r="AT59871" s="690"/>
      <c r="AU59871" s="690"/>
    </row>
    <row r="59872" spans="46:47">
      <c r="AT59872" s="690"/>
      <c r="AU59872" s="690"/>
    </row>
    <row r="59873" spans="46:47">
      <c r="AT59873" s="690"/>
      <c r="AU59873" s="690"/>
    </row>
    <row r="59874" spans="46:47">
      <c r="AT59874" s="690"/>
      <c r="AU59874" s="690"/>
    </row>
    <row r="59875" spans="46:47">
      <c r="AT59875" s="690"/>
      <c r="AU59875" s="690"/>
    </row>
    <row r="59876" spans="46:47">
      <c r="AT59876" s="690"/>
      <c r="AU59876" s="690"/>
    </row>
    <row r="59877" spans="46:47">
      <c r="AT59877" s="690"/>
      <c r="AU59877" s="690"/>
    </row>
    <row r="59878" spans="46:47">
      <c r="AT59878" s="690"/>
      <c r="AU59878" s="690"/>
    </row>
    <row r="59879" spans="46:47">
      <c r="AT59879" s="690"/>
      <c r="AU59879" s="690"/>
    </row>
    <row r="59880" spans="46:47">
      <c r="AT59880" s="690"/>
      <c r="AU59880" s="690"/>
    </row>
    <row r="59881" spans="46:47">
      <c r="AT59881" s="690"/>
      <c r="AU59881" s="690"/>
    </row>
    <row r="59882" spans="46:47">
      <c r="AT59882" s="690"/>
      <c r="AU59882" s="690"/>
    </row>
    <row r="59883" spans="46:47">
      <c r="AT59883" s="690"/>
      <c r="AU59883" s="690"/>
    </row>
    <row r="59884" spans="46:47">
      <c r="AT59884" s="690"/>
      <c r="AU59884" s="690"/>
    </row>
    <row r="59885" spans="46:47">
      <c r="AT59885" s="690"/>
      <c r="AU59885" s="690"/>
    </row>
    <row r="59886" spans="46:47">
      <c r="AT59886" s="690"/>
      <c r="AU59886" s="690"/>
    </row>
    <row r="59887" spans="46:47">
      <c r="AT59887" s="690"/>
      <c r="AU59887" s="690"/>
    </row>
    <row r="59888" spans="46:47">
      <c r="AT59888" s="690"/>
      <c r="AU59888" s="690"/>
    </row>
    <row r="59889" spans="46:47">
      <c r="AT59889" s="690"/>
      <c r="AU59889" s="690"/>
    </row>
    <row r="59890" spans="46:47">
      <c r="AT59890" s="690"/>
      <c r="AU59890" s="690"/>
    </row>
    <row r="59891" spans="46:47">
      <c r="AT59891" s="690"/>
      <c r="AU59891" s="690"/>
    </row>
    <row r="59892" spans="46:47">
      <c r="AT59892" s="690"/>
      <c r="AU59892" s="690"/>
    </row>
    <row r="59893" spans="46:47">
      <c r="AT59893" s="690"/>
      <c r="AU59893" s="690"/>
    </row>
    <row r="59894" spans="46:47">
      <c r="AT59894" s="690"/>
      <c r="AU59894" s="690"/>
    </row>
    <row r="59895" spans="46:47">
      <c r="AT59895" s="690"/>
      <c r="AU59895" s="690"/>
    </row>
    <row r="59896" spans="46:47">
      <c r="AT59896" s="690"/>
      <c r="AU59896" s="690"/>
    </row>
    <row r="59897" spans="46:47">
      <c r="AT59897" s="690"/>
      <c r="AU59897" s="690"/>
    </row>
    <row r="59898" spans="46:47">
      <c r="AT59898" s="690"/>
      <c r="AU59898" s="690"/>
    </row>
    <row r="59899" spans="46:47">
      <c r="AT59899" s="690"/>
      <c r="AU59899" s="690"/>
    </row>
    <row r="59900" spans="46:47">
      <c r="AT59900" s="690"/>
      <c r="AU59900" s="690"/>
    </row>
    <row r="59901" spans="46:47">
      <c r="AT59901" s="690"/>
      <c r="AU59901" s="690"/>
    </row>
    <row r="59902" spans="46:47">
      <c r="AT59902" s="690"/>
      <c r="AU59902" s="690"/>
    </row>
    <row r="59903" spans="46:47">
      <c r="AT59903" s="690"/>
      <c r="AU59903" s="690"/>
    </row>
    <row r="59904" spans="46:47">
      <c r="AT59904" s="690"/>
      <c r="AU59904" s="690"/>
    </row>
    <row r="59905" spans="46:47">
      <c r="AT59905" s="690"/>
      <c r="AU59905" s="690"/>
    </row>
    <row r="59906" spans="46:47">
      <c r="AT59906" s="690"/>
      <c r="AU59906" s="690"/>
    </row>
    <row r="59907" spans="46:47">
      <c r="AT59907" s="690"/>
      <c r="AU59907" s="690"/>
    </row>
    <row r="59908" spans="46:47">
      <c r="AT59908" s="690"/>
      <c r="AU59908" s="690"/>
    </row>
    <row r="59909" spans="46:47">
      <c r="AT59909" s="690"/>
      <c r="AU59909" s="690"/>
    </row>
    <row r="59910" spans="46:47">
      <c r="AT59910" s="690"/>
      <c r="AU59910" s="690"/>
    </row>
    <row r="59911" spans="46:47">
      <c r="AT59911" s="690"/>
      <c r="AU59911" s="690"/>
    </row>
    <row r="59912" spans="46:47">
      <c r="AT59912" s="690"/>
      <c r="AU59912" s="690"/>
    </row>
    <row r="59913" spans="46:47">
      <c r="AT59913" s="690"/>
      <c r="AU59913" s="690"/>
    </row>
    <row r="59914" spans="46:47">
      <c r="AT59914" s="690"/>
      <c r="AU59914" s="690"/>
    </row>
    <row r="59915" spans="46:47">
      <c r="AT59915" s="690"/>
      <c r="AU59915" s="690"/>
    </row>
    <row r="59916" spans="46:47">
      <c r="AT59916" s="690"/>
      <c r="AU59916" s="690"/>
    </row>
    <row r="59917" spans="46:47">
      <c r="AT59917" s="690"/>
      <c r="AU59917" s="690"/>
    </row>
    <row r="59918" spans="46:47">
      <c r="AT59918" s="690"/>
      <c r="AU59918" s="690"/>
    </row>
    <row r="59919" spans="46:47">
      <c r="AT59919" s="690"/>
      <c r="AU59919" s="690"/>
    </row>
    <row r="59920" spans="46:47">
      <c r="AT59920" s="690"/>
      <c r="AU59920" s="690"/>
    </row>
    <row r="59921" spans="46:47">
      <c r="AT59921" s="690"/>
      <c r="AU59921" s="690"/>
    </row>
    <row r="59922" spans="46:47">
      <c r="AT59922" s="690"/>
      <c r="AU59922" s="690"/>
    </row>
    <row r="59923" spans="46:47">
      <c r="AT59923" s="690"/>
      <c r="AU59923" s="690"/>
    </row>
    <row r="59924" spans="46:47">
      <c r="AT59924" s="690"/>
      <c r="AU59924" s="690"/>
    </row>
    <row r="59925" spans="46:47">
      <c r="AT59925" s="690"/>
      <c r="AU59925" s="690"/>
    </row>
    <row r="59926" spans="46:47">
      <c r="AT59926" s="690"/>
      <c r="AU59926" s="690"/>
    </row>
    <row r="59927" spans="46:47">
      <c r="AT59927" s="690"/>
      <c r="AU59927" s="690"/>
    </row>
    <row r="59928" spans="46:47">
      <c r="AT59928" s="690"/>
      <c r="AU59928" s="690"/>
    </row>
    <row r="59929" spans="46:47">
      <c r="AT59929" s="690"/>
      <c r="AU59929" s="690"/>
    </row>
    <row r="59930" spans="46:47">
      <c r="AT59930" s="690"/>
      <c r="AU59930" s="690"/>
    </row>
    <row r="59931" spans="46:47">
      <c r="AT59931" s="690"/>
      <c r="AU59931" s="690"/>
    </row>
    <row r="59932" spans="46:47">
      <c r="AT59932" s="690"/>
      <c r="AU59932" s="690"/>
    </row>
    <row r="59933" spans="46:47">
      <c r="AT59933" s="690"/>
      <c r="AU59933" s="690"/>
    </row>
    <row r="59934" spans="46:47">
      <c r="AT59934" s="690"/>
      <c r="AU59934" s="690"/>
    </row>
    <row r="59935" spans="46:47">
      <c r="AT59935" s="690"/>
      <c r="AU59935" s="690"/>
    </row>
    <row r="59936" spans="46:47">
      <c r="AT59936" s="690"/>
      <c r="AU59936" s="690"/>
    </row>
    <row r="59937" spans="46:47">
      <c r="AT59937" s="690"/>
      <c r="AU59937" s="690"/>
    </row>
    <row r="59938" spans="46:47">
      <c r="AT59938" s="690"/>
      <c r="AU59938" s="690"/>
    </row>
    <row r="59939" spans="46:47">
      <c r="AT59939" s="690"/>
      <c r="AU59939" s="690"/>
    </row>
    <row r="59940" spans="46:47">
      <c r="AT59940" s="690"/>
      <c r="AU59940" s="690"/>
    </row>
    <row r="59941" spans="46:47">
      <c r="AT59941" s="690"/>
      <c r="AU59941" s="690"/>
    </row>
    <row r="59942" spans="46:47">
      <c r="AT59942" s="690"/>
      <c r="AU59942" s="690"/>
    </row>
    <row r="59943" spans="46:47">
      <c r="AT59943" s="690"/>
      <c r="AU59943" s="690"/>
    </row>
    <row r="59944" spans="46:47">
      <c r="AT59944" s="690"/>
      <c r="AU59944" s="690"/>
    </row>
    <row r="59945" spans="46:47">
      <c r="AT59945" s="690"/>
      <c r="AU59945" s="690"/>
    </row>
    <row r="59946" spans="46:47">
      <c r="AT59946" s="690"/>
      <c r="AU59946" s="690"/>
    </row>
    <row r="59947" spans="46:47">
      <c r="AT59947" s="690"/>
      <c r="AU59947" s="690"/>
    </row>
    <row r="59948" spans="46:47">
      <c r="AT59948" s="690"/>
      <c r="AU59948" s="690"/>
    </row>
    <row r="59949" spans="46:47">
      <c r="AT59949" s="690"/>
      <c r="AU59949" s="690"/>
    </row>
    <row r="59950" spans="46:47">
      <c r="AT59950" s="690"/>
      <c r="AU59950" s="690"/>
    </row>
    <row r="59951" spans="46:47">
      <c r="AT59951" s="690"/>
      <c r="AU59951" s="690"/>
    </row>
    <row r="59952" spans="46:47">
      <c r="AT59952" s="690"/>
      <c r="AU59952" s="690"/>
    </row>
    <row r="59953" spans="46:47">
      <c r="AT59953" s="690"/>
      <c r="AU59953" s="690"/>
    </row>
    <row r="59954" spans="46:47">
      <c r="AT59954" s="690"/>
      <c r="AU59954" s="690"/>
    </row>
    <row r="59955" spans="46:47">
      <c r="AT59955" s="690"/>
      <c r="AU59955" s="690"/>
    </row>
    <row r="59956" spans="46:47">
      <c r="AT59956" s="690"/>
      <c r="AU59956" s="690"/>
    </row>
    <row r="59957" spans="46:47">
      <c r="AT59957" s="690"/>
      <c r="AU59957" s="690"/>
    </row>
    <row r="59958" spans="46:47">
      <c r="AT59958" s="690"/>
      <c r="AU59958" s="690"/>
    </row>
    <row r="59959" spans="46:47">
      <c r="AT59959" s="690"/>
      <c r="AU59959" s="690"/>
    </row>
    <row r="59960" spans="46:47">
      <c r="AT59960" s="690"/>
      <c r="AU59960" s="690"/>
    </row>
    <row r="59961" spans="46:47">
      <c r="AT59961" s="690"/>
      <c r="AU59961" s="690"/>
    </row>
    <row r="59962" spans="46:47">
      <c r="AT59962" s="690"/>
      <c r="AU59962" s="690"/>
    </row>
    <row r="59963" spans="46:47">
      <c r="AT59963" s="690"/>
      <c r="AU59963" s="690"/>
    </row>
    <row r="59964" spans="46:47">
      <c r="AT59964" s="690"/>
      <c r="AU59964" s="690"/>
    </row>
    <row r="59965" spans="46:47">
      <c r="AT59965" s="690"/>
      <c r="AU59965" s="690"/>
    </row>
    <row r="59966" spans="46:47">
      <c r="AT59966" s="690"/>
      <c r="AU59966" s="690"/>
    </row>
    <row r="59967" spans="46:47">
      <c r="AT59967" s="690"/>
      <c r="AU59967" s="690"/>
    </row>
    <row r="59968" spans="46:47">
      <c r="AT59968" s="690"/>
      <c r="AU59968" s="690"/>
    </row>
    <row r="59969" spans="46:47">
      <c r="AT59969" s="690"/>
      <c r="AU59969" s="690"/>
    </row>
    <row r="59970" spans="46:47">
      <c r="AT59970" s="690"/>
      <c r="AU59970" s="690"/>
    </row>
    <row r="59971" spans="46:47">
      <c r="AT59971" s="690"/>
      <c r="AU59971" s="690"/>
    </row>
    <row r="59972" spans="46:47">
      <c r="AT59972" s="690"/>
      <c r="AU59972" s="690"/>
    </row>
    <row r="59973" spans="46:47">
      <c r="AT59973" s="690"/>
      <c r="AU59973" s="690"/>
    </row>
    <row r="59974" spans="46:47">
      <c r="AT59974" s="690"/>
      <c r="AU59974" s="690"/>
    </row>
    <row r="59975" spans="46:47">
      <c r="AT59975" s="690"/>
      <c r="AU59975" s="690"/>
    </row>
    <row r="59976" spans="46:47">
      <c r="AT59976" s="690"/>
      <c r="AU59976" s="690"/>
    </row>
    <row r="59977" spans="46:47">
      <c r="AT59977" s="690"/>
      <c r="AU59977" s="690"/>
    </row>
    <row r="59978" spans="46:47">
      <c r="AT59978" s="690"/>
      <c r="AU59978" s="690"/>
    </row>
    <row r="59979" spans="46:47">
      <c r="AT59979" s="690"/>
      <c r="AU59979" s="690"/>
    </row>
    <row r="59980" spans="46:47">
      <c r="AT59980" s="690"/>
      <c r="AU59980" s="690"/>
    </row>
    <row r="59981" spans="46:47">
      <c r="AT59981" s="690"/>
      <c r="AU59981" s="690"/>
    </row>
    <row r="59982" spans="46:47">
      <c r="AT59982" s="690"/>
      <c r="AU59982" s="690"/>
    </row>
    <row r="59983" spans="46:47">
      <c r="AT59983" s="690"/>
      <c r="AU59983" s="690"/>
    </row>
    <row r="59984" spans="46:47">
      <c r="AT59984" s="690"/>
      <c r="AU59984" s="690"/>
    </row>
    <row r="59985" spans="46:47">
      <c r="AT59985" s="690"/>
      <c r="AU59985" s="690"/>
    </row>
    <row r="59986" spans="46:47">
      <c r="AT59986" s="690"/>
      <c r="AU59986" s="690"/>
    </row>
    <row r="59987" spans="46:47">
      <c r="AT59987" s="690"/>
      <c r="AU59987" s="690"/>
    </row>
    <row r="59988" spans="46:47">
      <c r="AT59988" s="690"/>
      <c r="AU59988" s="690"/>
    </row>
    <row r="59989" spans="46:47">
      <c r="AT59989" s="690"/>
      <c r="AU59989" s="690"/>
    </row>
    <row r="59990" spans="46:47">
      <c r="AT59990" s="690"/>
      <c r="AU59990" s="690"/>
    </row>
    <row r="59991" spans="46:47">
      <c r="AT59991" s="690"/>
      <c r="AU59991" s="690"/>
    </row>
    <row r="59992" spans="46:47">
      <c r="AT59992" s="690"/>
      <c r="AU59992" s="690"/>
    </row>
    <row r="59993" spans="46:47">
      <c r="AT59993" s="690"/>
      <c r="AU59993" s="690"/>
    </row>
    <row r="59994" spans="46:47">
      <c r="AT59994" s="690"/>
      <c r="AU59994" s="690"/>
    </row>
    <row r="59995" spans="46:47">
      <c r="AT59995" s="690"/>
      <c r="AU59995" s="690"/>
    </row>
    <row r="59996" spans="46:47">
      <c r="AT59996" s="690"/>
      <c r="AU59996" s="690"/>
    </row>
    <row r="59997" spans="46:47">
      <c r="AT59997" s="690"/>
      <c r="AU59997" s="690"/>
    </row>
    <row r="59998" spans="46:47">
      <c r="AT59998" s="690"/>
      <c r="AU59998" s="690"/>
    </row>
    <row r="59999" spans="46:47">
      <c r="AT59999" s="690"/>
      <c r="AU59999" s="690"/>
    </row>
    <row r="60000" spans="46:47">
      <c r="AT60000" s="690"/>
      <c r="AU60000" s="690"/>
    </row>
    <row r="60001" spans="46:47">
      <c r="AT60001" s="690"/>
      <c r="AU60001" s="690"/>
    </row>
    <row r="60002" spans="46:47">
      <c r="AT60002" s="690"/>
      <c r="AU60002" s="690"/>
    </row>
    <row r="60003" spans="46:47">
      <c r="AT60003" s="690"/>
      <c r="AU60003" s="690"/>
    </row>
    <row r="60004" spans="46:47">
      <c r="AT60004" s="690"/>
      <c r="AU60004" s="690"/>
    </row>
    <row r="60005" spans="46:47">
      <c r="AT60005" s="690"/>
      <c r="AU60005" s="690"/>
    </row>
    <row r="60006" spans="46:47">
      <c r="AT60006" s="690"/>
      <c r="AU60006" s="690"/>
    </row>
    <row r="60007" spans="46:47">
      <c r="AT60007" s="690"/>
      <c r="AU60007" s="690"/>
    </row>
    <row r="60008" spans="46:47">
      <c r="AT60008" s="690"/>
      <c r="AU60008" s="690"/>
    </row>
    <row r="60009" spans="46:47">
      <c r="AT60009" s="690"/>
      <c r="AU60009" s="690"/>
    </row>
    <row r="60010" spans="46:47">
      <c r="AT60010" s="690"/>
      <c r="AU60010" s="690"/>
    </row>
    <row r="60011" spans="46:47">
      <c r="AT60011" s="690"/>
      <c r="AU60011" s="690"/>
    </row>
    <row r="60012" spans="46:47">
      <c r="AT60012" s="690"/>
      <c r="AU60012" s="690"/>
    </row>
    <row r="60013" spans="46:47">
      <c r="AT60013" s="690"/>
      <c r="AU60013" s="690"/>
    </row>
    <row r="60014" spans="46:47">
      <c r="AT60014" s="690"/>
      <c r="AU60014" s="690"/>
    </row>
    <row r="60015" spans="46:47">
      <c r="AT60015" s="690"/>
      <c r="AU60015" s="690"/>
    </row>
    <row r="60016" spans="46:47">
      <c r="AT60016" s="690"/>
      <c r="AU60016" s="690"/>
    </row>
    <row r="60017" spans="46:47">
      <c r="AT60017" s="690"/>
      <c r="AU60017" s="690"/>
    </row>
    <row r="60018" spans="46:47">
      <c r="AT60018" s="690"/>
      <c r="AU60018" s="690"/>
    </row>
    <row r="60019" spans="46:47">
      <c r="AT60019" s="690"/>
      <c r="AU60019" s="690"/>
    </row>
    <row r="60020" spans="46:47">
      <c r="AT60020" s="690"/>
      <c r="AU60020" s="690"/>
    </row>
    <row r="60021" spans="46:47">
      <c r="AT60021" s="690"/>
      <c r="AU60021" s="690"/>
    </row>
    <row r="60022" spans="46:47">
      <c r="AT60022" s="690"/>
      <c r="AU60022" s="690"/>
    </row>
    <row r="60023" spans="46:47">
      <c r="AT60023" s="690"/>
      <c r="AU60023" s="690"/>
    </row>
    <row r="60024" spans="46:47">
      <c r="AT60024" s="690"/>
      <c r="AU60024" s="690"/>
    </row>
    <row r="60025" spans="46:47">
      <c r="AT60025" s="690"/>
      <c r="AU60025" s="690"/>
    </row>
    <row r="60026" spans="46:47">
      <c r="AT60026" s="690"/>
      <c r="AU60026" s="690"/>
    </row>
    <row r="60027" spans="46:47">
      <c r="AT60027" s="690"/>
      <c r="AU60027" s="690"/>
    </row>
    <row r="60028" spans="46:47">
      <c r="AT60028" s="690"/>
      <c r="AU60028" s="690"/>
    </row>
    <row r="60029" spans="46:47">
      <c r="AT60029" s="690"/>
      <c r="AU60029" s="690"/>
    </row>
    <row r="60030" spans="46:47">
      <c r="AT60030" s="690"/>
      <c r="AU60030" s="690"/>
    </row>
    <row r="60031" spans="46:47">
      <c r="AT60031" s="690"/>
      <c r="AU60031" s="690"/>
    </row>
    <row r="60032" spans="46:47">
      <c r="AT60032" s="690"/>
      <c r="AU60032" s="690"/>
    </row>
    <row r="60033" spans="46:47">
      <c r="AT60033" s="690"/>
      <c r="AU60033" s="690"/>
    </row>
    <row r="60034" spans="46:47">
      <c r="AT60034" s="690"/>
      <c r="AU60034" s="690"/>
    </row>
    <row r="60035" spans="46:47">
      <c r="AT60035" s="690"/>
      <c r="AU60035" s="690"/>
    </row>
    <row r="60036" spans="46:47">
      <c r="AT60036" s="690"/>
      <c r="AU60036" s="690"/>
    </row>
    <row r="60037" spans="46:47">
      <c r="AT60037" s="690"/>
      <c r="AU60037" s="690"/>
    </row>
    <row r="60038" spans="46:47">
      <c r="AT60038" s="690"/>
      <c r="AU60038" s="690"/>
    </row>
    <row r="60039" spans="46:47">
      <c r="AT60039" s="690"/>
      <c r="AU60039" s="690"/>
    </row>
    <row r="60040" spans="46:47">
      <c r="AT60040" s="690"/>
      <c r="AU60040" s="690"/>
    </row>
    <row r="60041" spans="46:47">
      <c r="AT60041" s="690"/>
      <c r="AU60041" s="690"/>
    </row>
    <row r="60042" spans="46:47">
      <c r="AT60042" s="690"/>
      <c r="AU60042" s="690"/>
    </row>
    <row r="60043" spans="46:47">
      <c r="AT60043" s="690"/>
      <c r="AU60043" s="690"/>
    </row>
    <row r="60044" spans="46:47">
      <c r="AT60044" s="690"/>
      <c r="AU60044" s="690"/>
    </row>
    <row r="60045" spans="46:47">
      <c r="AT60045" s="690"/>
      <c r="AU60045" s="690"/>
    </row>
    <row r="60046" spans="46:47">
      <c r="AT60046" s="690"/>
      <c r="AU60046" s="690"/>
    </row>
    <row r="60047" spans="46:47">
      <c r="AT60047" s="690"/>
      <c r="AU60047" s="690"/>
    </row>
    <row r="60048" spans="46:47">
      <c r="AT60048" s="690"/>
      <c r="AU60048" s="690"/>
    </row>
    <row r="60049" spans="46:47">
      <c r="AT60049" s="690"/>
      <c r="AU60049" s="690"/>
    </row>
    <row r="60050" spans="46:47">
      <c r="AT60050" s="690"/>
      <c r="AU60050" s="690"/>
    </row>
    <row r="60051" spans="46:47">
      <c r="AT60051" s="690"/>
      <c r="AU60051" s="690"/>
    </row>
    <row r="60052" spans="46:47">
      <c r="AT60052" s="690"/>
      <c r="AU60052" s="690"/>
    </row>
    <row r="60053" spans="46:47">
      <c r="AT60053" s="690"/>
      <c r="AU60053" s="690"/>
    </row>
    <row r="60054" spans="46:47">
      <c r="AT60054" s="690"/>
      <c r="AU60054" s="690"/>
    </row>
    <row r="60055" spans="46:47">
      <c r="AT60055" s="690"/>
      <c r="AU60055" s="690"/>
    </row>
    <row r="60056" spans="46:47">
      <c r="AT60056" s="690"/>
      <c r="AU60056" s="690"/>
    </row>
    <row r="60057" spans="46:47">
      <c r="AT60057" s="690"/>
      <c r="AU60057" s="690"/>
    </row>
    <row r="60058" spans="46:47">
      <c r="AT60058" s="690"/>
      <c r="AU60058" s="690"/>
    </row>
    <row r="60059" spans="46:47">
      <c r="AT60059" s="690"/>
      <c r="AU60059" s="690"/>
    </row>
    <row r="60060" spans="46:47">
      <c r="AT60060" s="690"/>
      <c r="AU60060" s="690"/>
    </row>
    <row r="60061" spans="46:47">
      <c r="AT60061" s="690"/>
      <c r="AU60061" s="690"/>
    </row>
    <row r="60062" spans="46:47">
      <c r="AT60062" s="690"/>
      <c r="AU60062" s="690"/>
    </row>
    <row r="60063" spans="46:47">
      <c r="AT60063" s="690"/>
      <c r="AU60063" s="690"/>
    </row>
    <row r="60064" spans="46:47">
      <c r="AT60064" s="690"/>
      <c r="AU60064" s="690"/>
    </row>
    <row r="60065" spans="46:47">
      <c r="AT60065" s="690"/>
      <c r="AU60065" s="690"/>
    </row>
    <row r="60066" spans="46:47">
      <c r="AT60066" s="690"/>
      <c r="AU60066" s="690"/>
    </row>
    <row r="60067" spans="46:47">
      <c r="AT60067" s="690"/>
      <c r="AU60067" s="690"/>
    </row>
    <row r="60068" spans="46:47">
      <c r="AT60068" s="690"/>
      <c r="AU60068" s="690"/>
    </row>
    <row r="60069" spans="46:47">
      <c r="AT60069" s="690"/>
      <c r="AU60069" s="690"/>
    </row>
    <row r="60070" spans="46:47">
      <c r="AT60070" s="690"/>
      <c r="AU60070" s="690"/>
    </row>
    <row r="60071" spans="46:47">
      <c r="AT60071" s="690"/>
      <c r="AU60071" s="690"/>
    </row>
    <row r="60072" spans="46:47">
      <c r="AT60072" s="690"/>
      <c r="AU60072" s="690"/>
    </row>
    <row r="60073" spans="46:47">
      <c r="AT60073" s="690"/>
      <c r="AU60073" s="690"/>
    </row>
    <row r="60074" spans="46:47">
      <c r="AT60074" s="690"/>
      <c r="AU60074" s="690"/>
    </row>
    <row r="60075" spans="46:47">
      <c r="AT60075" s="690"/>
      <c r="AU60075" s="690"/>
    </row>
    <row r="60076" spans="46:47">
      <c r="AT60076" s="690"/>
      <c r="AU60076" s="690"/>
    </row>
    <row r="60077" spans="46:47">
      <c r="AT60077" s="690"/>
      <c r="AU60077" s="690"/>
    </row>
    <row r="60078" spans="46:47">
      <c r="AT60078" s="690"/>
      <c r="AU60078" s="690"/>
    </row>
    <row r="60079" spans="46:47">
      <c r="AT60079" s="690"/>
      <c r="AU60079" s="690"/>
    </row>
    <row r="60080" spans="46:47">
      <c r="AT60080" s="690"/>
      <c r="AU60080" s="690"/>
    </row>
    <row r="60081" spans="46:47">
      <c r="AT60081" s="690"/>
      <c r="AU60081" s="690"/>
    </row>
    <row r="60082" spans="46:47">
      <c r="AT60082" s="690"/>
      <c r="AU60082" s="690"/>
    </row>
    <row r="60083" spans="46:47">
      <c r="AT60083" s="690"/>
      <c r="AU60083" s="690"/>
    </row>
    <row r="60084" spans="46:47">
      <c r="AT60084" s="690"/>
      <c r="AU60084" s="690"/>
    </row>
    <row r="60085" spans="46:47">
      <c r="AT60085" s="690"/>
      <c r="AU60085" s="690"/>
    </row>
    <row r="60086" spans="46:47">
      <c r="AT60086" s="690"/>
      <c r="AU60086" s="690"/>
    </row>
    <row r="60087" spans="46:47">
      <c r="AT60087" s="690"/>
      <c r="AU60087" s="690"/>
    </row>
    <row r="60088" spans="46:47">
      <c r="AT60088" s="690"/>
      <c r="AU60088" s="690"/>
    </row>
    <row r="60089" spans="46:47">
      <c r="AT60089" s="690"/>
      <c r="AU60089" s="690"/>
    </row>
    <row r="60090" spans="46:47">
      <c r="AT60090" s="690"/>
      <c r="AU60090" s="690"/>
    </row>
    <row r="60091" spans="46:47">
      <c r="AT60091" s="690"/>
      <c r="AU60091" s="690"/>
    </row>
    <row r="60092" spans="46:47">
      <c r="AT60092" s="690"/>
      <c r="AU60092" s="690"/>
    </row>
    <row r="60093" spans="46:47">
      <c r="AT60093" s="690"/>
      <c r="AU60093" s="690"/>
    </row>
    <row r="60094" spans="46:47">
      <c r="AT60094" s="690"/>
      <c r="AU60094" s="690"/>
    </row>
    <row r="60095" spans="46:47">
      <c r="AT60095" s="690"/>
      <c r="AU60095" s="690"/>
    </row>
    <row r="60096" spans="46:47">
      <c r="AT60096" s="690"/>
      <c r="AU60096" s="690"/>
    </row>
    <row r="60097" spans="46:47">
      <c r="AT60097" s="690"/>
      <c r="AU60097" s="690"/>
    </row>
    <row r="60098" spans="46:47">
      <c r="AT60098" s="690"/>
      <c r="AU60098" s="690"/>
    </row>
    <row r="60099" spans="46:47">
      <c r="AT60099" s="690"/>
      <c r="AU60099" s="690"/>
    </row>
    <row r="60100" spans="46:47">
      <c r="AT60100" s="690"/>
      <c r="AU60100" s="690"/>
    </row>
    <row r="60101" spans="46:47">
      <c r="AT60101" s="690"/>
      <c r="AU60101" s="690"/>
    </row>
    <row r="60102" spans="46:47">
      <c r="AT60102" s="690"/>
      <c r="AU60102" s="690"/>
    </row>
    <row r="60103" spans="46:47">
      <c r="AT60103" s="690"/>
      <c r="AU60103" s="690"/>
    </row>
    <row r="60104" spans="46:47">
      <c r="AT60104" s="690"/>
      <c r="AU60104" s="690"/>
    </row>
    <row r="60105" spans="46:47">
      <c r="AT60105" s="690"/>
      <c r="AU60105" s="690"/>
    </row>
    <row r="60106" spans="46:47">
      <c r="AT60106" s="690"/>
      <c r="AU60106" s="690"/>
    </row>
    <row r="60107" spans="46:47">
      <c r="AT60107" s="690"/>
      <c r="AU60107" s="690"/>
    </row>
    <row r="60108" spans="46:47">
      <c r="AT60108" s="690"/>
      <c r="AU60108" s="690"/>
    </row>
    <row r="60109" spans="46:47">
      <c r="AT60109" s="690"/>
      <c r="AU60109" s="690"/>
    </row>
    <row r="60110" spans="46:47">
      <c r="AT60110" s="690"/>
      <c r="AU60110" s="690"/>
    </row>
    <row r="60111" spans="46:47">
      <c r="AT60111" s="690"/>
      <c r="AU60111" s="690"/>
    </row>
    <row r="60112" spans="46:47">
      <c r="AT60112" s="690"/>
      <c r="AU60112" s="690"/>
    </row>
    <row r="60113" spans="46:47">
      <c r="AT60113" s="690"/>
      <c r="AU60113" s="690"/>
    </row>
    <row r="60114" spans="46:47">
      <c r="AT60114" s="690"/>
      <c r="AU60114" s="690"/>
    </row>
    <row r="60115" spans="46:47">
      <c r="AT60115" s="690"/>
      <c r="AU60115" s="690"/>
    </row>
    <row r="60116" spans="46:47">
      <c r="AT60116" s="690"/>
      <c r="AU60116" s="690"/>
    </row>
    <row r="60117" spans="46:47">
      <c r="AT60117" s="690"/>
      <c r="AU60117" s="690"/>
    </row>
    <row r="60118" spans="46:47">
      <c r="AT60118" s="690"/>
      <c r="AU60118" s="690"/>
    </row>
    <row r="60119" spans="46:47">
      <c r="AT60119" s="690"/>
      <c r="AU60119" s="690"/>
    </row>
    <row r="60120" spans="46:47">
      <c r="AT60120" s="690"/>
      <c r="AU60120" s="690"/>
    </row>
    <row r="60121" spans="46:47">
      <c r="AT60121" s="690"/>
      <c r="AU60121" s="690"/>
    </row>
    <row r="60122" spans="46:47">
      <c r="AT60122" s="690"/>
      <c r="AU60122" s="690"/>
    </row>
    <row r="60123" spans="46:47">
      <c r="AT60123" s="690"/>
      <c r="AU60123" s="690"/>
    </row>
    <row r="60124" spans="46:47">
      <c r="AT60124" s="690"/>
      <c r="AU60124" s="690"/>
    </row>
    <row r="60125" spans="46:47">
      <c r="AT60125" s="690"/>
      <c r="AU60125" s="690"/>
    </row>
    <row r="60126" spans="46:47">
      <c r="AT60126" s="690"/>
      <c r="AU60126" s="690"/>
    </row>
    <row r="60127" spans="46:47">
      <c r="AT60127" s="690"/>
      <c r="AU60127" s="690"/>
    </row>
    <row r="60128" spans="46:47">
      <c r="AT60128" s="690"/>
      <c r="AU60128" s="690"/>
    </row>
    <row r="60129" spans="46:47">
      <c r="AT60129" s="690"/>
      <c r="AU60129" s="690"/>
    </row>
    <row r="60130" spans="46:47">
      <c r="AT60130" s="690"/>
      <c r="AU60130" s="690"/>
    </row>
    <row r="60131" spans="46:47">
      <c r="AT60131" s="690"/>
      <c r="AU60131" s="690"/>
    </row>
    <row r="60132" spans="46:47">
      <c r="AT60132" s="690"/>
      <c r="AU60132" s="690"/>
    </row>
    <row r="60133" spans="46:47">
      <c r="AT60133" s="690"/>
      <c r="AU60133" s="690"/>
    </row>
    <row r="60134" spans="46:47">
      <c r="AT60134" s="690"/>
      <c r="AU60134" s="690"/>
    </row>
    <row r="60135" spans="46:47">
      <c r="AT60135" s="690"/>
      <c r="AU60135" s="690"/>
    </row>
    <row r="60136" spans="46:47">
      <c r="AT60136" s="690"/>
      <c r="AU60136" s="690"/>
    </row>
    <row r="60137" spans="46:47">
      <c r="AT60137" s="690"/>
      <c r="AU60137" s="690"/>
    </row>
    <row r="60138" spans="46:47">
      <c r="AT60138" s="690"/>
      <c r="AU60138" s="690"/>
    </row>
    <row r="60139" spans="46:47">
      <c r="AT60139" s="690"/>
      <c r="AU60139" s="690"/>
    </row>
    <row r="60140" spans="46:47">
      <c r="AT60140" s="690"/>
      <c r="AU60140" s="690"/>
    </row>
    <row r="60141" spans="46:47">
      <c r="AT60141" s="690"/>
      <c r="AU60141" s="690"/>
    </row>
    <row r="60142" spans="46:47">
      <c r="AT60142" s="690"/>
      <c r="AU60142" s="690"/>
    </row>
    <row r="60143" spans="46:47">
      <c r="AT60143" s="690"/>
      <c r="AU60143" s="690"/>
    </row>
    <row r="60144" spans="46:47">
      <c r="AT60144" s="690"/>
      <c r="AU60144" s="690"/>
    </row>
    <row r="60145" spans="46:47">
      <c r="AT60145" s="690"/>
      <c r="AU60145" s="690"/>
    </row>
    <row r="60146" spans="46:47">
      <c r="AT60146" s="690"/>
      <c r="AU60146" s="690"/>
    </row>
    <row r="60147" spans="46:47">
      <c r="AT60147" s="690"/>
      <c r="AU60147" s="690"/>
    </row>
    <row r="60148" spans="46:47">
      <c r="AT60148" s="690"/>
      <c r="AU60148" s="690"/>
    </row>
    <row r="60149" spans="46:47">
      <c r="AT60149" s="690"/>
      <c r="AU60149" s="690"/>
    </row>
    <row r="60150" spans="46:47">
      <c r="AT60150" s="690"/>
      <c r="AU60150" s="690"/>
    </row>
    <row r="60151" spans="46:47">
      <c r="AT60151" s="690"/>
      <c r="AU60151" s="690"/>
    </row>
    <row r="60152" spans="46:47">
      <c r="AT60152" s="690"/>
      <c r="AU60152" s="690"/>
    </row>
    <row r="60153" spans="46:47">
      <c r="AT60153" s="690"/>
      <c r="AU60153" s="690"/>
    </row>
    <row r="60154" spans="46:47">
      <c r="AT60154" s="690"/>
      <c r="AU60154" s="690"/>
    </row>
    <row r="60155" spans="46:47">
      <c r="AT60155" s="690"/>
      <c r="AU60155" s="690"/>
    </row>
    <row r="60156" spans="46:47">
      <c r="AT60156" s="690"/>
      <c r="AU60156" s="690"/>
    </row>
    <row r="60157" spans="46:47">
      <c r="AT60157" s="690"/>
      <c r="AU60157" s="690"/>
    </row>
    <row r="60158" spans="46:47">
      <c r="AT60158" s="690"/>
      <c r="AU60158" s="690"/>
    </row>
    <row r="60159" spans="46:47">
      <c r="AT60159" s="690"/>
      <c r="AU60159" s="690"/>
    </row>
    <row r="60160" spans="46:47">
      <c r="AT60160" s="690"/>
      <c r="AU60160" s="690"/>
    </row>
    <row r="60161" spans="46:47">
      <c r="AT60161" s="690"/>
      <c r="AU60161" s="690"/>
    </row>
    <row r="60162" spans="46:47">
      <c r="AT60162" s="690"/>
      <c r="AU60162" s="690"/>
    </row>
    <row r="60163" spans="46:47">
      <c r="AT60163" s="690"/>
      <c r="AU60163" s="690"/>
    </row>
    <row r="60164" spans="46:47">
      <c r="AT60164" s="690"/>
      <c r="AU60164" s="690"/>
    </row>
    <row r="60165" spans="46:47">
      <c r="AT60165" s="690"/>
      <c r="AU60165" s="690"/>
    </row>
    <row r="60166" spans="46:47">
      <c r="AT60166" s="690"/>
      <c r="AU60166" s="690"/>
    </row>
    <row r="60167" spans="46:47">
      <c r="AT60167" s="690"/>
      <c r="AU60167" s="690"/>
    </row>
    <row r="60168" spans="46:47">
      <c r="AT60168" s="690"/>
      <c r="AU60168" s="690"/>
    </row>
    <row r="60169" spans="46:47">
      <c r="AT60169" s="690"/>
      <c r="AU60169" s="690"/>
    </row>
    <row r="60170" spans="46:47">
      <c r="AT60170" s="690"/>
      <c r="AU60170" s="690"/>
    </row>
    <row r="60171" spans="46:47">
      <c r="AT60171" s="690"/>
      <c r="AU60171" s="690"/>
    </row>
    <row r="60172" spans="46:47">
      <c r="AT60172" s="690"/>
      <c r="AU60172" s="690"/>
    </row>
    <row r="60173" spans="46:47">
      <c r="AT60173" s="690"/>
      <c r="AU60173" s="690"/>
    </row>
    <row r="60174" spans="46:47">
      <c r="AT60174" s="690"/>
      <c r="AU60174" s="690"/>
    </row>
    <row r="60175" spans="46:47">
      <c r="AT60175" s="690"/>
      <c r="AU60175" s="690"/>
    </row>
    <row r="60176" spans="46:47">
      <c r="AT60176" s="690"/>
      <c r="AU60176" s="690"/>
    </row>
    <row r="60177" spans="46:47">
      <c r="AT60177" s="690"/>
      <c r="AU60177" s="690"/>
    </row>
    <row r="60178" spans="46:47">
      <c r="AT60178" s="690"/>
      <c r="AU60178" s="690"/>
    </row>
    <row r="60179" spans="46:47">
      <c r="AT60179" s="690"/>
      <c r="AU60179" s="690"/>
    </row>
    <row r="60180" spans="46:47">
      <c r="AT60180" s="690"/>
      <c r="AU60180" s="690"/>
    </row>
    <row r="60181" spans="46:47">
      <c r="AT60181" s="690"/>
      <c r="AU60181" s="690"/>
    </row>
    <row r="60182" spans="46:47">
      <c r="AT60182" s="690"/>
      <c r="AU60182" s="690"/>
    </row>
    <row r="60183" spans="46:47">
      <c r="AT60183" s="690"/>
      <c r="AU60183" s="690"/>
    </row>
    <row r="60184" spans="46:47">
      <c r="AT60184" s="690"/>
      <c r="AU60184" s="690"/>
    </row>
    <row r="60185" spans="46:47">
      <c r="AT60185" s="690"/>
      <c r="AU60185" s="690"/>
    </row>
    <row r="60186" spans="46:47">
      <c r="AT60186" s="690"/>
      <c r="AU60186" s="690"/>
    </row>
    <row r="60187" spans="46:47">
      <c r="AT60187" s="690"/>
      <c r="AU60187" s="690"/>
    </row>
    <row r="60188" spans="46:47">
      <c r="AT60188" s="690"/>
      <c r="AU60188" s="690"/>
    </row>
    <row r="60189" spans="46:47">
      <c r="AT60189" s="690"/>
      <c r="AU60189" s="690"/>
    </row>
    <row r="60190" spans="46:47">
      <c r="AT60190" s="690"/>
      <c r="AU60190" s="690"/>
    </row>
    <row r="60191" spans="46:47">
      <c r="AT60191" s="690"/>
      <c r="AU60191" s="690"/>
    </row>
    <row r="60192" spans="46:47">
      <c r="AT60192" s="690"/>
      <c r="AU60192" s="690"/>
    </row>
    <row r="60193" spans="46:47">
      <c r="AT60193" s="690"/>
      <c r="AU60193" s="690"/>
    </row>
    <row r="60194" spans="46:47">
      <c r="AT60194" s="690"/>
      <c r="AU60194" s="690"/>
    </row>
    <row r="60195" spans="46:47">
      <c r="AT60195" s="690"/>
      <c r="AU60195" s="690"/>
    </row>
    <row r="60196" spans="46:47">
      <c r="AT60196" s="690"/>
      <c r="AU60196" s="690"/>
    </row>
    <row r="60197" spans="46:47">
      <c r="AT60197" s="690"/>
      <c r="AU60197" s="690"/>
    </row>
    <row r="60198" spans="46:47">
      <c r="AT60198" s="690"/>
      <c r="AU60198" s="690"/>
    </row>
    <row r="60199" spans="46:47">
      <c r="AT60199" s="690"/>
      <c r="AU60199" s="690"/>
    </row>
    <row r="60200" spans="46:47">
      <c r="AT60200" s="690"/>
      <c r="AU60200" s="690"/>
    </row>
    <row r="60201" spans="46:47">
      <c r="AT60201" s="690"/>
      <c r="AU60201" s="690"/>
    </row>
    <row r="60202" spans="46:47">
      <c r="AT60202" s="690"/>
      <c r="AU60202" s="690"/>
    </row>
    <row r="60203" spans="46:47">
      <c r="AT60203" s="690"/>
      <c r="AU60203" s="690"/>
    </row>
    <row r="60204" spans="46:47">
      <c r="AT60204" s="690"/>
      <c r="AU60204" s="690"/>
    </row>
    <row r="60205" spans="46:47">
      <c r="AT60205" s="690"/>
      <c r="AU60205" s="690"/>
    </row>
    <row r="60206" spans="46:47">
      <c r="AT60206" s="690"/>
      <c r="AU60206" s="690"/>
    </row>
    <row r="60207" spans="46:47">
      <c r="AT60207" s="690"/>
      <c r="AU60207" s="690"/>
    </row>
    <row r="60208" spans="46:47">
      <c r="AT60208" s="690"/>
      <c r="AU60208" s="690"/>
    </row>
    <row r="60209" spans="46:47">
      <c r="AT60209" s="690"/>
      <c r="AU60209" s="690"/>
    </row>
    <row r="60210" spans="46:47">
      <c r="AT60210" s="690"/>
      <c r="AU60210" s="690"/>
    </row>
    <row r="60211" spans="46:47">
      <c r="AT60211" s="690"/>
      <c r="AU60211" s="690"/>
    </row>
    <row r="60212" spans="46:47">
      <c r="AT60212" s="690"/>
      <c r="AU60212" s="690"/>
    </row>
    <row r="60213" spans="46:47">
      <c r="AT60213" s="690"/>
      <c r="AU60213" s="690"/>
    </row>
    <row r="60214" spans="46:47">
      <c r="AT60214" s="690"/>
      <c r="AU60214" s="690"/>
    </row>
    <row r="60215" spans="46:47">
      <c r="AT60215" s="690"/>
      <c r="AU60215" s="690"/>
    </row>
    <row r="60216" spans="46:47">
      <c r="AT60216" s="690"/>
      <c r="AU60216" s="690"/>
    </row>
    <row r="60217" spans="46:47">
      <c r="AT60217" s="690"/>
      <c r="AU60217" s="690"/>
    </row>
    <row r="60218" spans="46:47">
      <c r="AT60218" s="690"/>
      <c r="AU60218" s="690"/>
    </row>
    <row r="60219" spans="46:47">
      <c r="AT60219" s="690"/>
      <c r="AU60219" s="690"/>
    </row>
    <row r="60220" spans="46:47">
      <c r="AT60220" s="690"/>
      <c r="AU60220" s="690"/>
    </row>
    <row r="60221" spans="46:47">
      <c r="AT60221" s="690"/>
      <c r="AU60221" s="690"/>
    </row>
    <row r="60222" spans="46:47">
      <c r="AT60222" s="690"/>
      <c r="AU60222" s="690"/>
    </row>
    <row r="60223" spans="46:47">
      <c r="AT60223" s="690"/>
      <c r="AU60223" s="690"/>
    </row>
    <row r="60224" spans="46:47">
      <c r="AT60224" s="690"/>
      <c r="AU60224" s="690"/>
    </row>
    <row r="60225" spans="46:47">
      <c r="AT60225" s="690"/>
      <c r="AU60225" s="690"/>
    </row>
    <row r="60226" spans="46:47">
      <c r="AT60226" s="690"/>
      <c r="AU60226" s="690"/>
    </row>
    <row r="60227" spans="46:47">
      <c r="AT60227" s="690"/>
      <c r="AU60227" s="690"/>
    </row>
    <row r="60228" spans="46:47">
      <c r="AT60228" s="690"/>
      <c r="AU60228" s="690"/>
    </row>
    <row r="60229" spans="46:47">
      <c r="AT60229" s="690"/>
      <c r="AU60229" s="690"/>
    </row>
    <row r="60230" spans="46:47">
      <c r="AT60230" s="690"/>
      <c r="AU60230" s="690"/>
    </row>
    <row r="60231" spans="46:47">
      <c r="AT60231" s="690"/>
      <c r="AU60231" s="690"/>
    </row>
    <row r="60232" spans="46:47">
      <c r="AT60232" s="690"/>
      <c r="AU60232" s="690"/>
    </row>
    <row r="60233" spans="46:47">
      <c r="AT60233" s="690"/>
      <c r="AU60233" s="690"/>
    </row>
    <row r="60234" spans="46:47">
      <c r="AT60234" s="690"/>
      <c r="AU60234" s="690"/>
    </row>
    <row r="60235" spans="46:47">
      <c r="AT60235" s="690"/>
      <c r="AU60235" s="690"/>
    </row>
    <row r="60236" spans="46:47">
      <c r="AT60236" s="690"/>
      <c r="AU60236" s="690"/>
    </row>
    <row r="60237" spans="46:47">
      <c r="AT60237" s="690"/>
      <c r="AU60237" s="690"/>
    </row>
    <row r="60238" spans="46:47">
      <c r="AT60238" s="690"/>
      <c r="AU60238" s="690"/>
    </row>
    <row r="60239" spans="46:47">
      <c r="AT60239" s="690"/>
      <c r="AU60239" s="690"/>
    </row>
    <row r="60240" spans="46:47">
      <c r="AT60240" s="690"/>
      <c r="AU60240" s="690"/>
    </row>
    <row r="60241" spans="46:47">
      <c r="AT60241" s="690"/>
      <c r="AU60241" s="690"/>
    </row>
    <row r="60242" spans="46:47">
      <c r="AT60242" s="690"/>
      <c r="AU60242" s="690"/>
    </row>
    <row r="60243" spans="46:47">
      <c r="AT60243" s="690"/>
      <c r="AU60243" s="690"/>
    </row>
    <row r="60244" spans="46:47">
      <c r="AT60244" s="690"/>
      <c r="AU60244" s="690"/>
    </row>
    <row r="60245" spans="46:47">
      <c r="AT60245" s="690"/>
      <c r="AU60245" s="690"/>
    </row>
    <row r="60246" spans="46:47">
      <c r="AT60246" s="690"/>
      <c r="AU60246" s="690"/>
    </row>
    <row r="60247" spans="46:47">
      <c r="AT60247" s="690"/>
      <c r="AU60247" s="690"/>
    </row>
    <row r="60248" spans="46:47">
      <c r="AT60248" s="690"/>
      <c r="AU60248" s="690"/>
    </row>
    <row r="60249" spans="46:47">
      <c r="AT60249" s="690"/>
      <c r="AU60249" s="690"/>
    </row>
    <row r="60250" spans="46:47">
      <c r="AT60250" s="690"/>
      <c r="AU60250" s="690"/>
    </row>
    <row r="60251" spans="46:47">
      <c r="AT60251" s="690"/>
      <c r="AU60251" s="690"/>
    </row>
    <row r="60252" spans="46:47">
      <c r="AT60252" s="690"/>
      <c r="AU60252" s="690"/>
    </row>
    <row r="60253" spans="46:47">
      <c r="AT60253" s="690"/>
      <c r="AU60253" s="690"/>
    </row>
    <row r="60254" spans="46:47">
      <c r="AT60254" s="690"/>
      <c r="AU60254" s="690"/>
    </row>
    <row r="60255" spans="46:47">
      <c r="AT60255" s="690"/>
      <c r="AU60255" s="690"/>
    </row>
    <row r="60256" spans="46:47">
      <c r="AT60256" s="690"/>
      <c r="AU60256" s="690"/>
    </row>
    <row r="60257" spans="46:47">
      <c r="AT60257" s="690"/>
      <c r="AU60257" s="690"/>
    </row>
    <row r="60258" spans="46:47">
      <c r="AT60258" s="690"/>
      <c r="AU60258" s="690"/>
    </row>
    <row r="60259" spans="46:47">
      <c r="AT60259" s="690"/>
      <c r="AU60259" s="690"/>
    </row>
    <row r="60260" spans="46:47">
      <c r="AT60260" s="690"/>
      <c r="AU60260" s="690"/>
    </row>
    <row r="60261" spans="46:47">
      <c r="AT60261" s="690"/>
      <c r="AU60261" s="690"/>
    </row>
    <row r="60262" spans="46:47">
      <c r="AT60262" s="690"/>
      <c r="AU60262" s="690"/>
    </row>
    <row r="60263" spans="46:47">
      <c r="AT60263" s="690"/>
      <c r="AU60263" s="690"/>
    </row>
    <row r="60264" spans="46:47">
      <c r="AT60264" s="690"/>
      <c r="AU60264" s="690"/>
    </row>
    <row r="60265" spans="46:47">
      <c r="AT60265" s="690"/>
      <c r="AU60265" s="690"/>
    </row>
    <row r="60266" spans="46:47">
      <c r="AT60266" s="690"/>
      <c r="AU60266" s="690"/>
    </row>
    <row r="60267" spans="46:47">
      <c r="AT60267" s="690"/>
      <c r="AU60267" s="690"/>
    </row>
    <row r="60268" spans="46:47">
      <c r="AT60268" s="690"/>
      <c r="AU60268" s="690"/>
    </row>
    <row r="60269" spans="46:47">
      <c r="AT60269" s="690"/>
      <c r="AU60269" s="690"/>
    </row>
    <row r="60270" spans="46:47">
      <c r="AT60270" s="690"/>
      <c r="AU60270" s="690"/>
    </row>
    <row r="60271" spans="46:47">
      <c r="AT60271" s="690"/>
      <c r="AU60271" s="690"/>
    </row>
    <row r="60272" spans="46:47">
      <c r="AT60272" s="690"/>
      <c r="AU60272" s="690"/>
    </row>
    <row r="60273" spans="46:47">
      <c r="AT60273" s="690"/>
      <c r="AU60273" s="690"/>
    </row>
    <row r="60274" spans="46:47">
      <c r="AT60274" s="690"/>
      <c r="AU60274" s="690"/>
    </row>
    <row r="60275" spans="46:47">
      <c r="AT60275" s="690"/>
      <c r="AU60275" s="690"/>
    </row>
    <row r="60276" spans="46:47">
      <c r="AT60276" s="690"/>
      <c r="AU60276" s="690"/>
    </row>
    <row r="60277" spans="46:47">
      <c r="AT60277" s="690"/>
      <c r="AU60277" s="690"/>
    </row>
    <row r="60278" spans="46:47">
      <c r="AT60278" s="690"/>
      <c r="AU60278" s="690"/>
    </row>
    <row r="60279" spans="46:47">
      <c r="AT60279" s="690"/>
      <c r="AU60279" s="690"/>
    </row>
    <row r="60280" spans="46:47">
      <c r="AT60280" s="690"/>
      <c r="AU60280" s="690"/>
    </row>
    <row r="60281" spans="46:47">
      <c r="AT60281" s="690"/>
      <c r="AU60281" s="690"/>
    </row>
    <row r="60282" spans="46:47">
      <c r="AT60282" s="690"/>
      <c r="AU60282" s="690"/>
    </row>
    <row r="60283" spans="46:47">
      <c r="AT60283" s="690"/>
      <c r="AU60283" s="690"/>
    </row>
    <row r="60284" spans="46:47">
      <c r="AT60284" s="690"/>
      <c r="AU60284" s="690"/>
    </row>
    <row r="60285" spans="46:47">
      <c r="AT60285" s="690"/>
      <c r="AU60285" s="690"/>
    </row>
    <row r="60286" spans="46:47">
      <c r="AT60286" s="690"/>
      <c r="AU60286" s="690"/>
    </row>
    <row r="60287" spans="46:47">
      <c r="AT60287" s="690"/>
      <c r="AU60287" s="690"/>
    </row>
    <row r="60288" spans="46:47">
      <c r="AT60288" s="690"/>
      <c r="AU60288" s="690"/>
    </row>
    <row r="60289" spans="46:47">
      <c r="AT60289" s="690"/>
      <c r="AU60289" s="690"/>
    </row>
    <row r="60290" spans="46:47">
      <c r="AT60290" s="690"/>
      <c r="AU60290" s="690"/>
    </row>
    <row r="60291" spans="46:47">
      <c r="AT60291" s="690"/>
      <c r="AU60291" s="690"/>
    </row>
    <row r="60292" spans="46:47">
      <c r="AT60292" s="690"/>
      <c r="AU60292" s="690"/>
    </row>
    <row r="60293" spans="46:47">
      <c r="AT60293" s="690"/>
      <c r="AU60293" s="690"/>
    </row>
    <row r="60294" spans="46:47">
      <c r="AT60294" s="690"/>
      <c r="AU60294" s="690"/>
    </row>
    <row r="60295" spans="46:47">
      <c r="AT60295" s="690"/>
      <c r="AU60295" s="690"/>
    </row>
    <row r="60296" spans="46:47">
      <c r="AT60296" s="690"/>
      <c r="AU60296" s="690"/>
    </row>
    <row r="60297" spans="46:47">
      <c r="AT60297" s="690"/>
      <c r="AU60297" s="690"/>
    </row>
    <row r="60298" spans="46:47">
      <c r="AT60298" s="690"/>
      <c r="AU60298" s="690"/>
    </row>
    <row r="60299" spans="46:47">
      <c r="AT60299" s="690"/>
      <c r="AU60299" s="690"/>
    </row>
    <row r="60300" spans="46:47">
      <c r="AT60300" s="690"/>
      <c r="AU60300" s="690"/>
    </row>
    <row r="60301" spans="46:47">
      <c r="AT60301" s="690"/>
      <c r="AU60301" s="690"/>
    </row>
    <row r="60302" spans="46:47">
      <c r="AT60302" s="690"/>
      <c r="AU60302" s="690"/>
    </row>
    <row r="60303" spans="46:47">
      <c r="AT60303" s="690"/>
      <c r="AU60303" s="690"/>
    </row>
    <row r="60304" spans="46:47">
      <c r="AT60304" s="690"/>
      <c r="AU60304" s="690"/>
    </row>
    <row r="60305" spans="46:47">
      <c r="AT60305" s="690"/>
      <c r="AU60305" s="690"/>
    </row>
    <row r="60306" spans="46:47">
      <c r="AT60306" s="690"/>
      <c r="AU60306" s="690"/>
    </row>
    <row r="60307" spans="46:47">
      <c r="AT60307" s="690"/>
      <c r="AU60307" s="690"/>
    </row>
    <row r="60308" spans="46:47">
      <c r="AT60308" s="690"/>
      <c r="AU60308" s="690"/>
    </row>
    <row r="60309" spans="46:47">
      <c r="AT60309" s="690"/>
      <c r="AU60309" s="690"/>
    </row>
    <row r="60310" spans="46:47">
      <c r="AT60310" s="690"/>
      <c r="AU60310" s="690"/>
    </row>
    <row r="60311" spans="46:47">
      <c r="AT60311" s="690"/>
      <c r="AU60311" s="690"/>
    </row>
    <row r="60312" spans="46:47">
      <c r="AT60312" s="690"/>
      <c r="AU60312" s="690"/>
    </row>
    <row r="60313" spans="46:47">
      <c r="AT60313" s="690"/>
      <c r="AU60313" s="690"/>
    </row>
    <row r="60314" spans="46:47">
      <c r="AT60314" s="690"/>
      <c r="AU60314" s="690"/>
    </row>
    <row r="60315" spans="46:47">
      <c r="AT60315" s="690"/>
      <c r="AU60315" s="690"/>
    </row>
    <row r="60316" spans="46:47">
      <c r="AT60316" s="690"/>
      <c r="AU60316" s="690"/>
    </row>
    <row r="60317" spans="46:47">
      <c r="AT60317" s="690"/>
      <c r="AU60317" s="690"/>
    </row>
    <row r="60318" spans="46:47">
      <c r="AT60318" s="690"/>
      <c r="AU60318" s="690"/>
    </row>
    <row r="60319" spans="46:47">
      <c r="AT60319" s="690"/>
      <c r="AU60319" s="690"/>
    </row>
    <row r="60320" spans="46:47">
      <c r="AT60320" s="690"/>
      <c r="AU60320" s="690"/>
    </row>
    <row r="60321" spans="46:47">
      <c r="AT60321" s="690"/>
      <c r="AU60321" s="690"/>
    </row>
    <row r="60322" spans="46:47">
      <c r="AT60322" s="690"/>
      <c r="AU60322" s="690"/>
    </row>
    <row r="60323" spans="46:47">
      <c r="AT60323" s="690"/>
      <c r="AU60323" s="690"/>
    </row>
    <row r="60324" spans="46:47">
      <c r="AT60324" s="690"/>
      <c r="AU60324" s="690"/>
    </row>
    <row r="60325" spans="46:47">
      <c r="AT60325" s="690"/>
      <c r="AU60325" s="690"/>
    </row>
    <row r="60326" spans="46:47">
      <c r="AT60326" s="690"/>
      <c r="AU60326" s="690"/>
    </row>
    <row r="60327" spans="46:47">
      <c r="AT60327" s="690"/>
      <c r="AU60327" s="690"/>
    </row>
    <row r="60328" spans="46:47">
      <c r="AT60328" s="690"/>
      <c r="AU60328" s="690"/>
    </row>
    <row r="60329" spans="46:47">
      <c r="AT60329" s="690"/>
      <c r="AU60329" s="690"/>
    </row>
    <row r="60330" spans="46:47">
      <c r="AT60330" s="690"/>
      <c r="AU60330" s="690"/>
    </row>
    <row r="60331" spans="46:47">
      <c r="AT60331" s="690"/>
      <c r="AU60331" s="690"/>
    </row>
    <row r="60332" spans="46:47">
      <c r="AT60332" s="690"/>
      <c r="AU60332" s="690"/>
    </row>
    <row r="60333" spans="46:47">
      <c r="AT60333" s="690"/>
      <c r="AU60333" s="690"/>
    </row>
    <row r="60334" spans="46:47">
      <c r="AT60334" s="690"/>
      <c r="AU60334" s="690"/>
    </row>
    <row r="60335" spans="46:47">
      <c r="AT60335" s="690"/>
      <c r="AU60335" s="690"/>
    </row>
    <row r="60336" spans="46:47">
      <c r="AT60336" s="690"/>
      <c r="AU60336" s="690"/>
    </row>
    <row r="60337" spans="46:47">
      <c r="AT60337" s="690"/>
      <c r="AU60337" s="690"/>
    </row>
    <row r="60338" spans="46:47">
      <c r="AT60338" s="690"/>
      <c r="AU60338" s="690"/>
    </row>
    <row r="60339" spans="46:47">
      <c r="AT60339" s="690"/>
      <c r="AU60339" s="690"/>
    </row>
    <row r="60340" spans="46:47">
      <c r="AT60340" s="690"/>
      <c r="AU60340" s="690"/>
    </row>
    <row r="60341" spans="46:47">
      <c r="AT60341" s="690"/>
      <c r="AU60341" s="690"/>
    </row>
    <row r="60342" spans="46:47">
      <c r="AT60342" s="690"/>
      <c r="AU60342" s="690"/>
    </row>
    <row r="60343" spans="46:47">
      <c r="AT60343" s="690"/>
      <c r="AU60343" s="690"/>
    </row>
    <row r="60344" spans="46:47">
      <c r="AT60344" s="690"/>
      <c r="AU60344" s="690"/>
    </row>
    <row r="60345" spans="46:47">
      <c r="AT60345" s="690"/>
      <c r="AU60345" s="690"/>
    </row>
    <row r="60346" spans="46:47">
      <c r="AT60346" s="690"/>
      <c r="AU60346" s="690"/>
    </row>
    <row r="60347" spans="46:47">
      <c r="AT60347" s="690"/>
      <c r="AU60347" s="690"/>
    </row>
    <row r="60348" spans="46:47">
      <c r="AT60348" s="690"/>
      <c r="AU60348" s="690"/>
    </row>
    <row r="60349" spans="46:47">
      <c r="AT60349" s="690"/>
      <c r="AU60349" s="690"/>
    </row>
    <row r="60350" spans="46:47">
      <c r="AT60350" s="690"/>
      <c r="AU60350" s="690"/>
    </row>
    <row r="60351" spans="46:47">
      <c r="AT60351" s="690"/>
      <c r="AU60351" s="690"/>
    </row>
    <row r="60352" spans="46:47">
      <c r="AT60352" s="690"/>
      <c r="AU60352" s="690"/>
    </row>
    <row r="60353" spans="46:47">
      <c r="AT60353" s="690"/>
      <c r="AU60353" s="690"/>
    </row>
    <row r="60354" spans="46:47">
      <c r="AT60354" s="690"/>
      <c r="AU60354" s="690"/>
    </row>
    <row r="60355" spans="46:47">
      <c r="AT60355" s="690"/>
      <c r="AU60355" s="690"/>
    </row>
    <row r="60356" spans="46:47">
      <c r="AT60356" s="690"/>
      <c r="AU60356" s="690"/>
    </row>
    <row r="60357" spans="46:47">
      <c r="AT60357" s="690"/>
      <c r="AU60357" s="690"/>
    </row>
    <row r="60358" spans="46:47">
      <c r="AT60358" s="690"/>
      <c r="AU60358" s="690"/>
    </row>
    <row r="60359" spans="46:47">
      <c r="AT60359" s="690"/>
      <c r="AU60359" s="690"/>
    </row>
    <row r="60360" spans="46:47">
      <c r="AT60360" s="690"/>
      <c r="AU60360" s="690"/>
    </row>
    <row r="60361" spans="46:47">
      <c r="AT60361" s="690"/>
      <c r="AU60361" s="690"/>
    </row>
    <row r="60362" spans="46:47">
      <c r="AT60362" s="690"/>
      <c r="AU60362" s="690"/>
    </row>
    <row r="60363" spans="46:47">
      <c r="AT60363" s="690"/>
      <c r="AU60363" s="690"/>
    </row>
    <row r="60364" spans="46:47">
      <c r="AT60364" s="690"/>
      <c r="AU60364" s="690"/>
    </row>
    <row r="60365" spans="46:47">
      <c r="AT60365" s="690"/>
      <c r="AU60365" s="690"/>
    </row>
    <row r="60366" spans="46:47">
      <c r="AT60366" s="690"/>
      <c r="AU60366" s="690"/>
    </row>
    <row r="60367" spans="46:47">
      <c r="AT60367" s="690"/>
      <c r="AU60367" s="690"/>
    </row>
    <row r="60368" spans="46:47">
      <c r="AT60368" s="690"/>
      <c r="AU60368" s="690"/>
    </row>
    <row r="60369" spans="46:47">
      <c r="AT60369" s="690"/>
      <c r="AU60369" s="690"/>
    </row>
    <row r="60370" spans="46:47">
      <c r="AT60370" s="690"/>
      <c r="AU60370" s="690"/>
    </row>
    <row r="60371" spans="46:47">
      <c r="AT60371" s="690"/>
      <c r="AU60371" s="690"/>
    </row>
    <row r="60372" spans="46:47">
      <c r="AT60372" s="690"/>
      <c r="AU60372" s="690"/>
    </row>
    <row r="60373" spans="46:47">
      <c r="AT60373" s="690"/>
      <c r="AU60373" s="690"/>
    </row>
    <row r="60374" spans="46:47">
      <c r="AT60374" s="690"/>
      <c r="AU60374" s="690"/>
    </row>
    <row r="60375" spans="46:47">
      <c r="AT60375" s="690"/>
      <c r="AU60375" s="690"/>
    </row>
    <row r="60376" spans="46:47">
      <c r="AT60376" s="690"/>
      <c r="AU60376" s="690"/>
    </row>
    <row r="60377" spans="46:47">
      <c r="AT60377" s="690"/>
      <c r="AU60377" s="690"/>
    </row>
    <row r="60378" spans="46:47">
      <c r="AT60378" s="690"/>
      <c r="AU60378" s="690"/>
    </row>
    <row r="60379" spans="46:47">
      <c r="AT60379" s="690"/>
      <c r="AU60379" s="690"/>
    </row>
    <row r="60380" spans="46:47">
      <c r="AT60380" s="690"/>
      <c r="AU60380" s="690"/>
    </row>
    <row r="60381" spans="46:47">
      <c r="AT60381" s="690"/>
      <c r="AU60381" s="690"/>
    </row>
    <row r="60382" spans="46:47">
      <c r="AT60382" s="690"/>
      <c r="AU60382" s="690"/>
    </row>
    <row r="60383" spans="46:47">
      <c r="AT60383" s="690"/>
      <c r="AU60383" s="690"/>
    </row>
    <row r="60384" spans="46:47">
      <c r="AT60384" s="690"/>
      <c r="AU60384" s="690"/>
    </row>
    <row r="60385" spans="46:47">
      <c r="AT60385" s="690"/>
      <c r="AU60385" s="690"/>
    </row>
    <row r="60386" spans="46:47">
      <c r="AT60386" s="690"/>
      <c r="AU60386" s="690"/>
    </row>
    <row r="60387" spans="46:47">
      <c r="AT60387" s="690"/>
      <c r="AU60387" s="690"/>
    </row>
    <row r="60388" spans="46:47">
      <c r="AT60388" s="690"/>
      <c r="AU60388" s="690"/>
    </row>
    <row r="60389" spans="46:47">
      <c r="AT60389" s="690"/>
      <c r="AU60389" s="690"/>
    </row>
    <row r="60390" spans="46:47">
      <c r="AT60390" s="690"/>
      <c r="AU60390" s="690"/>
    </row>
    <row r="60391" spans="46:47">
      <c r="AT60391" s="690"/>
      <c r="AU60391" s="690"/>
    </row>
    <row r="60392" spans="46:47">
      <c r="AT60392" s="690"/>
      <c r="AU60392" s="690"/>
    </row>
    <row r="60393" spans="46:47">
      <c r="AT60393" s="690"/>
      <c r="AU60393" s="690"/>
    </row>
    <row r="60394" spans="46:47">
      <c r="AT60394" s="690"/>
      <c r="AU60394" s="690"/>
    </row>
    <row r="60395" spans="46:47">
      <c r="AT60395" s="690"/>
      <c r="AU60395" s="690"/>
    </row>
    <row r="60396" spans="46:47">
      <c r="AT60396" s="690"/>
      <c r="AU60396" s="690"/>
    </row>
    <row r="60397" spans="46:47">
      <c r="AT60397" s="690"/>
      <c r="AU60397" s="690"/>
    </row>
    <row r="60398" spans="46:47">
      <c r="AT60398" s="690"/>
      <c r="AU60398" s="690"/>
    </row>
    <row r="60399" spans="46:47">
      <c r="AT60399" s="690"/>
      <c r="AU60399" s="690"/>
    </row>
    <row r="60400" spans="46:47">
      <c r="AT60400" s="690"/>
      <c r="AU60400" s="690"/>
    </row>
    <row r="60401" spans="46:47">
      <c r="AT60401" s="690"/>
      <c r="AU60401" s="690"/>
    </row>
    <row r="60402" spans="46:47">
      <c r="AT60402" s="690"/>
      <c r="AU60402" s="690"/>
    </row>
    <row r="60403" spans="46:47">
      <c r="AT60403" s="690"/>
      <c r="AU60403" s="690"/>
    </row>
    <row r="60404" spans="46:47">
      <c r="AT60404" s="690"/>
      <c r="AU60404" s="690"/>
    </row>
    <row r="60405" spans="46:47">
      <c r="AT60405" s="690"/>
      <c r="AU60405" s="690"/>
    </row>
    <row r="60406" spans="46:47">
      <c r="AT60406" s="690"/>
      <c r="AU60406" s="690"/>
    </row>
    <row r="60407" spans="46:47">
      <c r="AT60407" s="690"/>
      <c r="AU60407" s="690"/>
    </row>
    <row r="60408" spans="46:47">
      <c r="AT60408" s="690"/>
      <c r="AU60408" s="690"/>
    </row>
    <row r="60409" spans="46:47">
      <c r="AT60409" s="690"/>
      <c r="AU60409" s="690"/>
    </row>
    <row r="60410" spans="46:47">
      <c r="AT60410" s="690"/>
      <c r="AU60410" s="690"/>
    </row>
    <row r="60411" spans="46:47">
      <c r="AT60411" s="690"/>
      <c r="AU60411" s="690"/>
    </row>
    <row r="60412" spans="46:47">
      <c r="AT60412" s="690"/>
      <c r="AU60412" s="690"/>
    </row>
    <row r="60413" spans="46:47">
      <c r="AT60413" s="690"/>
      <c r="AU60413" s="690"/>
    </row>
    <row r="60414" spans="46:47">
      <c r="AT60414" s="690"/>
      <c r="AU60414" s="690"/>
    </row>
    <row r="60415" spans="46:47">
      <c r="AT60415" s="690"/>
      <c r="AU60415" s="690"/>
    </row>
    <row r="60416" spans="46:47">
      <c r="AT60416" s="690"/>
      <c r="AU60416" s="690"/>
    </row>
    <row r="60417" spans="46:47">
      <c r="AT60417" s="690"/>
      <c r="AU60417" s="690"/>
    </row>
    <row r="60418" spans="46:47">
      <c r="AT60418" s="690"/>
      <c r="AU60418" s="690"/>
    </row>
    <row r="60419" spans="46:47">
      <c r="AT60419" s="690"/>
      <c r="AU60419" s="690"/>
    </row>
    <row r="60420" spans="46:47">
      <c r="AT60420" s="690"/>
      <c r="AU60420" s="690"/>
    </row>
    <row r="60421" spans="46:47">
      <c r="AT60421" s="690"/>
      <c r="AU60421" s="690"/>
    </row>
    <row r="60422" spans="46:47">
      <c r="AT60422" s="690"/>
      <c r="AU60422" s="690"/>
    </row>
    <row r="60423" spans="46:47">
      <c r="AT60423" s="690"/>
      <c r="AU60423" s="690"/>
    </row>
    <row r="60424" spans="46:47">
      <c r="AT60424" s="690"/>
      <c r="AU60424" s="690"/>
    </row>
    <row r="60425" spans="46:47">
      <c r="AT60425" s="690"/>
      <c r="AU60425" s="690"/>
    </row>
    <row r="60426" spans="46:47">
      <c r="AT60426" s="690"/>
      <c r="AU60426" s="690"/>
    </row>
    <row r="60427" spans="46:47">
      <c r="AT60427" s="690"/>
      <c r="AU60427" s="690"/>
    </row>
    <row r="60428" spans="46:47">
      <c r="AT60428" s="690"/>
      <c r="AU60428" s="690"/>
    </row>
    <row r="60429" spans="46:47">
      <c r="AT60429" s="690"/>
      <c r="AU60429" s="690"/>
    </row>
    <row r="60430" spans="46:47">
      <c r="AT60430" s="690"/>
      <c r="AU60430" s="690"/>
    </row>
    <row r="60431" spans="46:47">
      <c r="AT60431" s="690"/>
      <c r="AU60431" s="690"/>
    </row>
    <row r="60432" spans="46:47">
      <c r="AT60432" s="690"/>
      <c r="AU60432" s="690"/>
    </row>
    <row r="60433" spans="46:47">
      <c r="AT60433" s="690"/>
      <c r="AU60433" s="690"/>
    </row>
    <row r="60434" spans="46:47">
      <c r="AT60434" s="690"/>
      <c r="AU60434" s="690"/>
    </row>
    <row r="60435" spans="46:47">
      <c r="AT60435" s="690"/>
      <c r="AU60435" s="690"/>
    </row>
    <row r="60436" spans="46:47">
      <c r="AT60436" s="690"/>
      <c r="AU60436" s="690"/>
    </row>
    <row r="60437" spans="46:47">
      <c r="AT60437" s="690"/>
      <c r="AU60437" s="690"/>
    </row>
    <row r="60438" spans="46:47">
      <c r="AT60438" s="690"/>
      <c r="AU60438" s="690"/>
    </row>
    <row r="60439" spans="46:47">
      <c r="AT60439" s="690"/>
      <c r="AU60439" s="690"/>
    </row>
    <row r="60440" spans="46:47">
      <c r="AT60440" s="690"/>
      <c r="AU60440" s="690"/>
    </row>
    <row r="60441" spans="46:47">
      <c r="AT60441" s="690"/>
      <c r="AU60441" s="690"/>
    </row>
    <row r="60442" spans="46:47">
      <c r="AT60442" s="690"/>
      <c r="AU60442" s="690"/>
    </row>
    <row r="60443" spans="46:47">
      <c r="AT60443" s="690"/>
      <c r="AU60443" s="690"/>
    </row>
    <row r="60444" spans="46:47">
      <c r="AT60444" s="690"/>
      <c r="AU60444" s="690"/>
    </row>
    <row r="60445" spans="46:47">
      <c r="AT60445" s="690"/>
      <c r="AU60445" s="690"/>
    </row>
    <row r="60446" spans="46:47">
      <c r="AT60446" s="690"/>
      <c r="AU60446" s="690"/>
    </row>
    <row r="60447" spans="46:47">
      <c r="AT60447" s="690"/>
      <c r="AU60447" s="690"/>
    </row>
    <row r="60448" spans="46:47">
      <c r="AT60448" s="690"/>
      <c r="AU60448" s="690"/>
    </row>
    <row r="60449" spans="46:47">
      <c r="AT60449" s="690"/>
      <c r="AU60449" s="690"/>
    </row>
    <row r="60450" spans="46:47">
      <c r="AT60450" s="690"/>
      <c r="AU60450" s="690"/>
    </row>
    <row r="60451" spans="46:47">
      <c r="AT60451" s="690"/>
      <c r="AU60451" s="690"/>
    </row>
    <row r="60452" spans="46:47">
      <c r="AT60452" s="690"/>
      <c r="AU60452" s="690"/>
    </row>
    <row r="60453" spans="46:47">
      <c r="AT60453" s="690"/>
      <c r="AU60453" s="690"/>
    </row>
    <row r="60454" spans="46:47">
      <c r="AT60454" s="690"/>
      <c r="AU60454" s="690"/>
    </row>
    <row r="60455" spans="46:47">
      <c r="AT60455" s="690"/>
      <c r="AU60455" s="690"/>
    </row>
    <row r="60456" spans="46:47">
      <c r="AT60456" s="690"/>
      <c r="AU60456" s="690"/>
    </row>
    <row r="60457" spans="46:47">
      <c r="AT60457" s="690"/>
      <c r="AU60457" s="690"/>
    </row>
    <row r="60458" spans="46:47">
      <c r="AT60458" s="690"/>
      <c r="AU60458" s="690"/>
    </row>
    <row r="60459" spans="46:47">
      <c r="AT60459" s="690"/>
      <c r="AU60459" s="690"/>
    </row>
    <row r="60460" spans="46:47">
      <c r="AT60460" s="690"/>
      <c r="AU60460" s="690"/>
    </row>
    <row r="60461" spans="46:47">
      <c r="AT60461" s="690"/>
      <c r="AU60461" s="690"/>
    </row>
    <row r="60462" spans="46:47">
      <c r="AT60462" s="690"/>
      <c r="AU60462" s="690"/>
    </row>
    <row r="60463" spans="46:47">
      <c r="AT60463" s="690"/>
      <c r="AU60463" s="690"/>
    </row>
    <row r="60464" spans="46:47">
      <c r="AT60464" s="690"/>
      <c r="AU60464" s="690"/>
    </row>
    <row r="60465" spans="46:47">
      <c r="AT60465" s="690"/>
      <c r="AU60465" s="690"/>
    </row>
    <row r="60466" spans="46:47">
      <c r="AT60466" s="690"/>
      <c r="AU60466" s="690"/>
    </row>
    <row r="60467" spans="46:47">
      <c r="AT60467" s="690"/>
      <c r="AU60467" s="690"/>
    </row>
    <row r="60468" spans="46:47">
      <c r="AT60468" s="690"/>
      <c r="AU60468" s="690"/>
    </row>
    <row r="60469" spans="46:47">
      <c r="AT60469" s="690"/>
      <c r="AU60469" s="690"/>
    </row>
    <row r="60470" spans="46:47">
      <c r="AT60470" s="690"/>
      <c r="AU60470" s="690"/>
    </row>
    <row r="60471" spans="46:47">
      <c r="AT60471" s="690"/>
      <c r="AU60471" s="690"/>
    </row>
    <row r="60472" spans="46:47">
      <c r="AT60472" s="690"/>
      <c r="AU60472" s="690"/>
    </row>
    <row r="60473" spans="46:47">
      <c r="AT60473" s="690"/>
      <c r="AU60473" s="690"/>
    </row>
    <row r="60474" spans="46:47">
      <c r="AT60474" s="690"/>
      <c r="AU60474" s="690"/>
    </row>
    <row r="60475" spans="46:47">
      <c r="AT60475" s="690"/>
      <c r="AU60475" s="690"/>
    </row>
    <row r="60476" spans="46:47">
      <c r="AT60476" s="690"/>
      <c r="AU60476" s="690"/>
    </row>
    <row r="60477" spans="46:47">
      <c r="AT60477" s="690"/>
      <c r="AU60477" s="690"/>
    </row>
    <row r="60478" spans="46:47">
      <c r="AT60478" s="690"/>
      <c r="AU60478" s="690"/>
    </row>
    <row r="60479" spans="46:47">
      <c r="AT60479" s="690"/>
      <c r="AU60479" s="690"/>
    </row>
    <row r="60480" spans="46:47">
      <c r="AT60480" s="690"/>
      <c r="AU60480" s="690"/>
    </row>
    <row r="60481" spans="46:47">
      <c r="AT60481" s="690"/>
      <c r="AU60481" s="690"/>
    </row>
    <row r="60482" spans="46:47">
      <c r="AT60482" s="690"/>
      <c r="AU60482" s="690"/>
    </row>
    <row r="60483" spans="46:47">
      <c r="AT60483" s="690"/>
      <c r="AU60483" s="690"/>
    </row>
    <row r="60484" spans="46:47">
      <c r="AT60484" s="690"/>
      <c r="AU60484" s="690"/>
    </row>
    <row r="60485" spans="46:47">
      <c r="AT60485" s="690"/>
      <c r="AU60485" s="690"/>
    </row>
    <row r="60486" spans="46:47">
      <c r="AT60486" s="690"/>
      <c r="AU60486" s="690"/>
    </row>
    <row r="60487" spans="46:47">
      <c r="AT60487" s="690"/>
      <c r="AU60487" s="690"/>
    </row>
    <row r="60488" spans="46:47">
      <c r="AT60488" s="690"/>
      <c r="AU60488" s="690"/>
    </row>
    <row r="60489" spans="46:47">
      <c r="AT60489" s="690"/>
      <c r="AU60489" s="690"/>
    </row>
    <row r="60490" spans="46:47">
      <c r="AT60490" s="690"/>
      <c r="AU60490" s="690"/>
    </row>
    <row r="60491" spans="46:47">
      <c r="AT60491" s="690"/>
      <c r="AU60491" s="690"/>
    </row>
    <row r="60492" spans="46:47">
      <c r="AT60492" s="690"/>
      <c r="AU60492" s="690"/>
    </row>
    <row r="60493" spans="46:47">
      <c r="AT60493" s="690"/>
      <c r="AU60493" s="690"/>
    </row>
    <row r="60494" spans="46:47">
      <c r="AT60494" s="690"/>
      <c r="AU60494" s="690"/>
    </row>
    <row r="60495" spans="46:47">
      <c r="AT60495" s="690"/>
      <c r="AU60495" s="690"/>
    </row>
    <row r="60496" spans="46:47">
      <c r="AT60496" s="690"/>
      <c r="AU60496" s="690"/>
    </row>
    <row r="60497" spans="46:47">
      <c r="AT60497" s="690"/>
      <c r="AU60497" s="690"/>
    </row>
    <row r="60498" spans="46:47">
      <c r="AT60498" s="690"/>
      <c r="AU60498" s="690"/>
    </row>
    <row r="60499" spans="46:47">
      <c r="AT60499" s="690"/>
      <c r="AU60499" s="690"/>
    </row>
    <row r="60500" spans="46:47">
      <c r="AT60500" s="690"/>
      <c r="AU60500" s="690"/>
    </row>
    <row r="60501" spans="46:47">
      <c r="AT60501" s="690"/>
      <c r="AU60501" s="690"/>
    </row>
    <row r="60502" spans="46:47">
      <c r="AT60502" s="690"/>
      <c r="AU60502" s="690"/>
    </row>
    <row r="60503" spans="46:47">
      <c r="AT60503" s="690"/>
      <c r="AU60503" s="690"/>
    </row>
    <row r="60504" spans="46:47">
      <c r="AT60504" s="690"/>
      <c r="AU60504" s="690"/>
    </row>
    <row r="60505" spans="46:47">
      <c r="AT60505" s="690"/>
      <c r="AU60505" s="690"/>
    </row>
    <row r="60506" spans="46:47">
      <c r="AT60506" s="690"/>
      <c r="AU60506" s="690"/>
    </row>
    <row r="60507" spans="46:47">
      <c r="AT60507" s="690"/>
      <c r="AU60507" s="690"/>
    </row>
    <row r="60508" spans="46:47">
      <c r="AT60508" s="690"/>
      <c r="AU60508" s="690"/>
    </row>
    <row r="60509" spans="46:47">
      <c r="AT60509" s="690"/>
      <c r="AU60509" s="690"/>
    </row>
    <row r="60510" spans="46:47">
      <c r="AT60510" s="690"/>
      <c r="AU60510" s="690"/>
    </row>
    <row r="60511" spans="46:47">
      <c r="AT60511" s="690"/>
      <c r="AU60511" s="690"/>
    </row>
    <row r="60512" spans="46:47">
      <c r="AT60512" s="690"/>
      <c r="AU60512" s="690"/>
    </row>
    <row r="60513" spans="46:47">
      <c r="AT60513" s="690"/>
      <c r="AU60513" s="690"/>
    </row>
    <row r="60514" spans="46:47">
      <c r="AT60514" s="690"/>
      <c r="AU60514" s="690"/>
    </row>
    <row r="60515" spans="46:47">
      <c r="AT60515" s="690"/>
      <c r="AU60515" s="690"/>
    </row>
    <row r="60516" spans="46:47">
      <c r="AT60516" s="690"/>
      <c r="AU60516" s="690"/>
    </row>
    <row r="60517" spans="46:47">
      <c r="AT60517" s="690"/>
      <c r="AU60517" s="690"/>
    </row>
    <row r="60518" spans="46:47">
      <c r="AT60518" s="690"/>
      <c r="AU60518" s="690"/>
    </row>
    <row r="60519" spans="46:47">
      <c r="AT60519" s="690"/>
      <c r="AU60519" s="690"/>
    </row>
    <row r="60520" spans="46:47">
      <c r="AT60520" s="690"/>
      <c r="AU60520" s="690"/>
    </row>
    <row r="60521" spans="46:47">
      <c r="AT60521" s="690"/>
      <c r="AU60521" s="690"/>
    </row>
    <row r="60522" spans="46:47">
      <c r="AT60522" s="690"/>
      <c r="AU60522" s="690"/>
    </row>
    <row r="60523" spans="46:47">
      <c r="AT60523" s="690"/>
      <c r="AU60523" s="690"/>
    </row>
    <row r="60524" spans="46:47">
      <c r="AT60524" s="690"/>
      <c r="AU60524" s="690"/>
    </row>
    <row r="60525" spans="46:47">
      <c r="AT60525" s="690"/>
      <c r="AU60525" s="690"/>
    </row>
    <row r="60526" spans="46:47">
      <c r="AT60526" s="690"/>
      <c r="AU60526" s="690"/>
    </row>
    <row r="60527" spans="46:47">
      <c r="AT60527" s="690"/>
      <c r="AU60527" s="690"/>
    </row>
    <row r="60528" spans="46:47">
      <c r="AT60528" s="690"/>
      <c r="AU60528" s="690"/>
    </row>
    <row r="60529" spans="46:47">
      <c r="AT60529" s="690"/>
      <c r="AU60529" s="690"/>
    </row>
    <row r="60530" spans="46:47">
      <c r="AT60530" s="690"/>
      <c r="AU60530" s="690"/>
    </row>
    <row r="60531" spans="46:47">
      <c r="AT60531" s="690"/>
      <c r="AU60531" s="690"/>
    </row>
    <row r="60532" spans="46:47">
      <c r="AT60532" s="690"/>
      <c r="AU60532" s="690"/>
    </row>
    <row r="60533" spans="46:47">
      <c r="AT60533" s="690"/>
      <c r="AU60533" s="690"/>
    </row>
    <row r="60534" spans="46:47">
      <c r="AT60534" s="690"/>
      <c r="AU60534" s="690"/>
    </row>
    <row r="60535" spans="46:47">
      <c r="AT60535" s="690"/>
      <c r="AU60535" s="690"/>
    </row>
    <row r="60536" spans="46:47">
      <c r="AT60536" s="690"/>
      <c r="AU60536" s="690"/>
    </row>
    <row r="60537" spans="46:47">
      <c r="AT60537" s="690"/>
      <c r="AU60537" s="690"/>
    </row>
    <row r="60538" spans="46:47">
      <c r="AT60538" s="690"/>
      <c r="AU60538" s="690"/>
    </row>
    <row r="60539" spans="46:47">
      <c r="AT60539" s="690"/>
      <c r="AU60539" s="690"/>
    </row>
    <row r="60540" spans="46:47">
      <c r="AT60540" s="690"/>
      <c r="AU60540" s="690"/>
    </row>
    <row r="60541" spans="46:47">
      <c r="AT60541" s="690"/>
      <c r="AU60541" s="690"/>
    </row>
    <row r="60542" spans="46:47">
      <c r="AT60542" s="690"/>
      <c r="AU60542" s="690"/>
    </row>
    <row r="60543" spans="46:47">
      <c r="AT60543" s="690"/>
      <c r="AU60543" s="690"/>
    </row>
    <row r="60544" spans="46:47">
      <c r="AT60544" s="690"/>
      <c r="AU60544" s="690"/>
    </row>
    <row r="60545" spans="46:47">
      <c r="AT60545" s="690"/>
      <c r="AU60545" s="690"/>
    </row>
    <row r="60546" spans="46:47">
      <c r="AT60546" s="690"/>
      <c r="AU60546" s="690"/>
    </row>
    <row r="60547" spans="46:47">
      <c r="AT60547" s="690"/>
      <c r="AU60547" s="690"/>
    </row>
    <row r="60548" spans="46:47">
      <c r="AT60548" s="690"/>
      <c r="AU60548" s="690"/>
    </row>
    <row r="60549" spans="46:47">
      <c r="AT60549" s="690"/>
      <c r="AU60549" s="690"/>
    </row>
    <row r="60550" spans="46:47">
      <c r="AT60550" s="690"/>
      <c r="AU60550" s="690"/>
    </row>
    <row r="60551" spans="46:47">
      <c r="AT60551" s="690"/>
      <c r="AU60551" s="690"/>
    </row>
    <row r="60552" spans="46:47">
      <c r="AT60552" s="690"/>
      <c r="AU60552" s="690"/>
    </row>
    <row r="60553" spans="46:47">
      <c r="AT60553" s="690"/>
      <c r="AU60553" s="690"/>
    </row>
    <row r="60554" spans="46:47">
      <c r="AT60554" s="690"/>
      <c r="AU60554" s="690"/>
    </row>
    <row r="60555" spans="46:47">
      <c r="AT60555" s="690"/>
      <c r="AU60555" s="690"/>
    </row>
    <row r="60556" spans="46:47">
      <c r="AT60556" s="690"/>
      <c r="AU60556" s="690"/>
    </row>
    <row r="60557" spans="46:47">
      <c r="AT60557" s="690"/>
      <c r="AU60557" s="690"/>
    </row>
    <row r="60558" spans="46:47">
      <c r="AT60558" s="690"/>
      <c r="AU60558" s="690"/>
    </row>
    <row r="60559" spans="46:47">
      <c r="AT60559" s="690"/>
      <c r="AU60559" s="690"/>
    </row>
    <row r="60560" spans="46:47">
      <c r="AT60560" s="690"/>
      <c r="AU60560" s="690"/>
    </row>
    <row r="60561" spans="46:47">
      <c r="AT60561" s="690"/>
      <c r="AU60561" s="690"/>
    </row>
    <row r="60562" spans="46:47">
      <c r="AT60562" s="690"/>
      <c r="AU60562" s="690"/>
    </row>
    <row r="60563" spans="46:47">
      <c r="AT60563" s="690"/>
      <c r="AU60563" s="690"/>
    </row>
    <row r="60564" spans="46:47">
      <c r="AT60564" s="690"/>
      <c r="AU60564" s="690"/>
    </row>
    <row r="60565" spans="46:47">
      <c r="AT60565" s="690"/>
      <c r="AU60565" s="690"/>
    </row>
    <row r="60566" spans="46:47">
      <c r="AT60566" s="690"/>
      <c r="AU60566" s="690"/>
    </row>
    <row r="60567" spans="46:47">
      <c r="AT60567" s="690"/>
      <c r="AU60567" s="690"/>
    </row>
    <row r="60568" spans="46:47">
      <c r="AT60568" s="690"/>
      <c r="AU60568" s="690"/>
    </row>
    <row r="60569" spans="46:47">
      <c r="AT60569" s="690"/>
      <c r="AU60569" s="690"/>
    </row>
    <row r="60570" spans="46:47">
      <c r="AT60570" s="690"/>
      <c r="AU60570" s="690"/>
    </row>
    <row r="60571" spans="46:47">
      <c r="AT60571" s="690"/>
      <c r="AU60571" s="690"/>
    </row>
    <row r="60572" spans="46:47">
      <c r="AT60572" s="690"/>
      <c r="AU60572" s="690"/>
    </row>
    <row r="60573" spans="46:47">
      <c r="AT60573" s="690"/>
      <c r="AU60573" s="690"/>
    </row>
    <row r="60574" spans="46:47">
      <c r="AT60574" s="690"/>
      <c r="AU60574" s="690"/>
    </row>
    <row r="60575" spans="46:47">
      <c r="AT60575" s="690"/>
      <c r="AU60575" s="690"/>
    </row>
    <row r="60576" spans="46:47">
      <c r="AT60576" s="690"/>
      <c r="AU60576" s="690"/>
    </row>
    <row r="60577" spans="46:47">
      <c r="AT60577" s="690"/>
      <c r="AU60577" s="690"/>
    </row>
    <row r="60578" spans="46:47">
      <c r="AT60578" s="690"/>
      <c r="AU60578" s="690"/>
    </row>
    <row r="60579" spans="46:47">
      <c r="AT60579" s="690"/>
      <c r="AU60579" s="690"/>
    </row>
    <row r="60580" spans="46:47">
      <c r="AT60580" s="690"/>
      <c r="AU60580" s="690"/>
    </row>
    <row r="60581" spans="46:47">
      <c r="AT60581" s="690"/>
      <c r="AU60581" s="690"/>
    </row>
    <row r="60582" spans="46:47">
      <c r="AT60582" s="690"/>
      <c r="AU60582" s="690"/>
    </row>
    <row r="60583" spans="46:47">
      <c r="AT60583" s="690"/>
      <c r="AU60583" s="690"/>
    </row>
    <row r="60584" spans="46:47">
      <c r="AT60584" s="690"/>
      <c r="AU60584" s="690"/>
    </row>
    <row r="60585" spans="46:47">
      <c r="AT60585" s="690"/>
      <c r="AU60585" s="690"/>
    </row>
    <row r="60586" spans="46:47">
      <c r="AT60586" s="690"/>
      <c r="AU60586" s="690"/>
    </row>
    <row r="60587" spans="46:47">
      <c r="AT60587" s="690"/>
      <c r="AU60587" s="690"/>
    </row>
    <row r="60588" spans="46:47">
      <c r="AT60588" s="690"/>
      <c r="AU60588" s="690"/>
    </row>
    <row r="60589" spans="46:47">
      <c r="AT60589" s="690"/>
      <c r="AU60589" s="690"/>
    </row>
    <row r="60590" spans="46:47">
      <c r="AT60590" s="690"/>
      <c r="AU60590" s="690"/>
    </row>
    <row r="60591" spans="46:47">
      <c r="AT60591" s="690"/>
      <c r="AU60591" s="690"/>
    </row>
    <row r="60592" spans="46:47">
      <c r="AT60592" s="690"/>
      <c r="AU60592" s="690"/>
    </row>
    <row r="60593" spans="46:47">
      <c r="AT60593" s="690"/>
      <c r="AU60593" s="690"/>
    </row>
    <row r="60594" spans="46:47">
      <c r="AT60594" s="690"/>
      <c r="AU60594" s="690"/>
    </row>
    <row r="60595" spans="46:47">
      <c r="AT60595" s="690"/>
      <c r="AU60595" s="690"/>
    </row>
    <row r="60596" spans="46:47">
      <c r="AT60596" s="690"/>
      <c r="AU60596" s="690"/>
    </row>
    <row r="60597" spans="46:47">
      <c r="AT60597" s="690"/>
      <c r="AU60597" s="690"/>
    </row>
    <row r="60598" spans="46:47">
      <c r="AT60598" s="690"/>
      <c r="AU60598" s="690"/>
    </row>
    <row r="60599" spans="46:47">
      <c r="AT60599" s="690"/>
      <c r="AU60599" s="690"/>
    </row>
    <row r="60600" spans="46:47">
      <c r="AT60600" s="690"/>
      <c r="AU60600" s="690"/>
    </row>
    <row r="60601" spans="46:47">
      <c r="AT60601" s="690"/>
      <c r="AU60601" s="690"/>
    </row>
    <row r="60602" spans="46:47">
      <c r="AT60602" s="690"/>
      <c r="AU60602" s="690"/>
    </row>
    <row r="60603" spans="46:47">
      <c r="AT60603" s="690"/>
      <c r="AU60603" s="690"/>
    </row>
    <row r="60604" spans="46:47">
      <c r="AT60604" s="690"/>
      <c r="AU60604" s="690"/>
    </row>
    <row r="60605" spans="46:47">
      <c r="AT60605" s="690"/>
      <c r="AU60605" s="690"/>
    </row>
    <row r="60606" spans="46:47">
      <c r="AT60606" s="690"/>
      <c r="AU60606" s="690"/>
    </row>
    <row r="60607" spans="46:47">
      <c r="AT60607" s="690"/>
      <c r="AU60607" s="690"/>
    </row>
    <row r="60608" spans="46:47">
      <c r="AT60608" s="690"/>
      <c r="AU60608" s="690"/>
    </row>
    <row r="60609" spans="46:47">
      <c r="AT60609" s="690"/>
      <c r="AU60609" s="690"/>
    </row>
    <row r="60610" spans="46:47">
      <c r="AT60610" s="690"/>
      <c r="AU60610" s="690"/>
    </row>
    <row r="60611" spans="46:47">
      <c r="AT60611" s="690"/>
      <c r="AU60611" s="690"/>
    </row>
    <row r="60612" spans="46:47">
      <c r="AT60612" s="690"/>
      <c r="AU60612" s="690"/>
    </row>
    <row r="60613" spans="46:47">
      <c r="AT60613" s="690"/>
      <c r="AU60613" s="690"/>
    </row>
    <row r="60614" spans="46:47">
      <c r="AT60614" s="690"/>
      <c r="AU60614" s="690"/>
    </row>
    <row r="60615" spans="46:47">
      <c r="AT60615" s="690"/>
      <c r="AU60615" s="690"/>
    </row>
    <row r="60616" spans="46:47">
      <c r="AT60616" s="690"/>
      <c r="AU60616" s="690"/>
    </row>
    <row r="60617" spans="46:47">
      <c r="AT60617" s="690"/>
      <c r="AU60617" s="690"/>
    </row>
    <row r="60618" spans="46:47">
      <c r="AT60618" s="690"/>
      <c r="AU60618" s="690"/>
    </row>
    <row r="60619" spans="46:47">
      <c r="AT60619" s="690"/>
      <c r="AU60619" s="690"/>
    </row>
    <row r="60620" spans="46:47">
      <c r="AT60620" s="690"/>
      <c r="AU60620" s="690"/>
    </row>
    <row r="60621" spans="46:47">
      <c r="AT60621" s="690"/>
      <c r="AU60621" s="690"/>
    </row>
    <row r="60622" spans="46:47">
      <c r="AT60622" s="690"/>
      <c r="AU60622" s="690"/>
    </row>
    <row r="60623" spans="46:47">
      <c r="AT60623" s="690"/>
      <c r="AU60623" s="690"/>
    </row>
    <row r="60624" spans="46:47">
      <c r="AT60624" s="690"/>
      <c r="AU60624" s="690"/>
    </row>
    <row r="60625" spans="46:47">
      <c r="AT60625" s="690"/>
      <c r="AU60625" s="690"/>
    </row>
    <row r="60626" spans="46:47">
      <c r="AT60626" s="690"/>
      <c r="AU60626" s="690"/>
    </row>
    <row r="60627" spans="46:47">
      <c r="AT60627" s="690"/>
      <c r="AU60627" s="690"/>
    </row>
    <row r="60628" spans="46:47">
      <c r="AT60628" s="690"/>
      <c r="AU60628" s="690"/>
    </row>
    <row r="60629" spans="46:47">
      <c r="AT60629" s="690"/>
      <c r="AU60629" s="690"/>
    </row>
    <row r="60630" spans="46:47">
      <c r="AT60630" s="690"/>
      <c r="AU60630" s="690"/>
    </row>
    <row r="60631" spans="46:47">
      <c r="AT60631" s="690"/>
      <c r="AU60631" s="690"/>
    </row>
    <row r="60632" spans="46:47">
      <c r="AT60632" s="690"/>
      <c r="AU60632" s="690"/>
    </row>
    <row r="60633" spans="46:47">
      <c r="AT60633" s="690"/>
      <c r="AU60633" s="690"/>
    </row>
    <row r="60634" spans="46:47">
      <c r="AT60634" s="690"/>
      <c r="AU60634" s="690"/>
    </row>
    <row r="60635" spans="46:47">
      <c r="AT60635" s="690"/>
      <c r="AU60635" s="690"/>
    </row>
    <row r="60636" spans="46:47">
      <c r="AT60636" s="690"/>
      <c r="AU60636" s="690"/>
    </row>
    <row r="60637" spans="46:47">
      <c r="AT60637" s="690"/>
      <c r="AU60637" s="690"/>
    </row>
    <row r="60638" spans="46:47">
      <c r="AT60638" s="690"/>
      <c r="AU60638" s="690"/>
    </row>
    <row r="60639" spans="46:47">
      <c r="AT60639" s="690"/>
      <c r="AU60639" s="690"/>
    </row>
    <row r="60640" spans="46:47">
      <c r="AT60640" s="690"/>
      <c r="AU60640" s="690"/>
    </row>
    <row r="60641" spans="46:47">
      <c r="AT60641" s="690"/>
      <c r="AU60641" s="690"/>
    </row>
    <row r="60642" spans="46:47">
      <c r="AT60642" s="690"/>
      <c r="AU60642" s="690"/>
    </row>
    <row r="60643" spans="46:47">
      <c r="AT60643" s="690"/>
      <c r="AU60643" s="690"/>
    </row>
    <row r="60644" spans="46:47">
      <c r="AT60644" s="690"/>
      <c r="AU60644" s="690"/>
    </row>
    <row r="60645" spans="46:47">
      <c r="AT60645" s="690"/>
      <c r="AU60645" s="690"/>
    </row>
    <row r="60646" spans="46:47">
      <c r="AT60646" s="690"/>
      <c r="AU60646" s="690"/>
    </row>
    <row r="60647" spans="46:47">
      <c r="AT60647" s="690"/>
      <c r="AU60647" s="690"/>
    </row>
    <row r="60648" spans="46:47">
      <c r="AT60648" s="690"/>
      <c r="AU60648" s="690"/>
    </row>
    <row r="60649" spans="46:47">
      <c r="AT60649" s="690"/>
      <c r="AU60649" s="690"/>
    </row>
    <row r="60650" spans="46:47">
      <c r="AT60650" s="690"/>
      <c r="AU60650" s="690"/>
    </row>
    <row r="60651" spans="46:47">
      <c r="AT60651" s="690"/>
      <c r="AU60651" s="690"/>
    </row>
    <row r="60652" spans="46:47">
      <c r="AT60652" s="690"/>
      <c r="AU60652" s="690"/>
    </row>
    <row r="60653" spans="46:47">
      <c r="AT60653" s="690"/>
      <c r="AU60653" s="690"/>
    </row>
    <row r="60654" spans="46:47">
      <c r="AT60654" s="690"/>
      <c r="AU60654" s="690"/>
    </row>
    <row r="60655" spans="46:47">
      <c r="AT60655" s="690"/>
      <c r="AU60655" s="690"/>
    </row>
    <row r="60656" spans="46:47">
      <c r="AT60656" s="690"/>
      <c r="AU60656" s="690"/>
    </row>
    <row r="60657" spans="46:47">
      <c r="AT60657" s="690"/>
      <c r="AU60657" s="690"/>
    </row>
    <row r="60658" spans="46:47">
      <c r="AT60658" s="690"/>
      <c r="AU60658" s="690"/>
    </row>
    <row r="60659" spans="46:47">
      <c r="AT60659" s="690"/>
      <c r="AU60659" s="690"/>
    </row>
    <row r="60660" spans="46:47">
      <c r="AT60660" s="690"/>
      <c r="AU60660" s="690"/>
    </row>
    <row r="60661" spans="46:47">
      <c r="AT60661" s="690"/>
      <c r="AU60661" s="690"/>
    </row>
    <row r="60662" spans="46:47">
      <c r="AT60662" s="690"/>
      <c r="AU60662" s="690"/>
    </row>
    <row r="60663" spans="46:47">
      <c r="AT60663" s="690"/>
      <c r="AU60663" s="690"/>
    </row>
    <row r="60664" spans="46:47">
      <c r="AT60664" s="690"/>
      <c r="AU60664" s="690"/>
    </row>
    <row r="60665" spans="46:47">
      <c r="AT60665" s="690"/>
      <c r="AU60665" s="690"/>
    </row>
    <row r="60666" spans="46:47">
      <c r="AT60666" s="690"/>
      <c r="AU60666" s="690"/>
    </row>
    <row r="60667" spans="46:47">
      <c r="AT60667" s="690"/>
      <c r="AU60667" s="690"/>
    </row>
    <row r="60668" spans="46:47">
      <c r="AT60668" s="690"/>
      <c r="AU60668" s="690"/>
    </row>
    <row r="60669" spans="46:47">
      <c r="AT60669" s="690"/>
      <c r="AU60669" s="690"/>
    </row>
    <row r="60670" spans="46:47">
      <c r="AT60670" s="690"/>
      <c r="AU60670" s="690"/>
    </row>
    <row r="60671" spans="46:47">
      <c r="AT60671" s="690"/>
      <c r="AU60671" s="690"/>
    </row>
    <row r="60672" spans="46:47">
      <c r="AT60672" s="690"/>
      <c r="AU60672" s="690"/>
    </row>
    <row r="60673" spans="46:47">
      <c r="AT60673" s="690"/>
      <c r="AU60673" s="690"/>
    </row>
    <row r="60674" spans="46:47">
      <c r="AT60674" s="690"/>
      <c r="AU60674" s="690"/>
    </row>
    <row r="60675" spans="46:47">
      <c r="AT60675" s="690"/>
      <c r="AU60675" s="690"/>
    </row>
    <row r="60676" spans="46:47">
      <c r="AT60676" s="690"/>
      <c r="AU60676" s="690"/>
    </row>
    <row r="60677" spans="46:47">
      <c r="AT60677" s="690"/>
      <c r="AU60677" s="690"/>
    </row>
    <row r="60678" spans="46:47">
      <c r="AT60678" s="690"/>
      <c r="AU60678" s="690"/>
    </row>
    <row r="60679" spans="46:47">
      <c r="AT60679" s="690"/>
      <c r="AU60679" s="690"/>
    </row>
    <row r="60680" spans="46:47">
      <c r="AT60680" s="690"/>
      <c r="AU60680" s="690"/>
    </row>
    <row r="60681" spans="46:47">
      <c r="AT60681" s="690"/>
      <c r="AU60681" s="690"/>
    </row>
    <row r="60682" spans="46:47">
      <c r="AT60682" s="690"/>
      <c r="AU60682" s="690"/>
    </row>
    <row r="60683" spans="46:47">
      <c r="AT60683" s="690"/>
      <c r="AU60683" s="690"/>
    </row>
    <row r="60684" spans="46:47">
      <c r="AT60684" s="690"/>
      <c r="AU60684" s="690"/>
    </row>
    <row r="60685" spans="46:47">
      <c r="AT60685" s="690"/>
      <c r="AU60685" s="690"/>
    </row>
    <row r="60686" spans="46:47">
      <c r="AT60686" s="690"/>
      <c r="AU60686" s="690"/>
    </row>
    <row r="60687" spans="46:47">
      <c r="AT60687" s="690"/>
      <c r="AU60687" s="690"/>
    </row>
    <row r="60688" spans="46:47">
      <c r="AT60688" s="690"/>
      <c r="AU60688" s="690"/>
    </row>
    <row r="60689" spans="46:47">
      <c r="AT60689" s="690"/>
      <c r="AU60689" s="690"/>
    </row>
    <row r="60690" spans="46:47">
      <c r="AT60690" s="690"/>
      <c r="AU60690" s="690"/>
    </row>
    <row r="60691" spans="46:47">
      <c r="AT60691" s="690"/>
      <c r="AU60691" s="690"/>
    </row>
    <row r="60692" spans="46:47">
      <c r="AT60692" s="690"/>
      <c r="AU60692" s="690"/>
    </row>
    <row r="60693" spans="46:47">
      <c r="AT60693" s="690"/>
      <c r="AU60693" s="690"/>
    </row>
    <row r="60694" spans="46:47">
      <c r="AT60694" s="690"/>
      <c r="AU60694" s="690"/>
    </row>
    <row r="60695" spans="46:47">
      <c r="AT60695" s="690"/>
      <c r="AU60695" s="690"/>
    </row>
    <row r="60696" spans="46:47">
      <c r="AT60696" s="690"/>
      <c r="AU60696" s="690"/>
    </row>
    <row r="60697" spans="46:47">
      <c r="AT60697" s="690"/>
      <c r="AU60697" s="690"/>
    </row>
    <row r="60698" spans="46:47">
      <c r="AT60698" s="690"/>
      <c r="AU60698" s="690"/>
    </row>
    <row r="60699" spans="46:47">
      <c r="AT60699" s="690"/>
      <c r="AU60699" s="690"/>
    </row>
    <row r="60700" spans="46:47">
      <c r="AT60700" s="690"/>
      <c r="AU60700" s="690"/>
    </row>
    <row r="60701" spans="46:47">
      <c r="AT60701" s="690"/>
      <c r="AU60701" s="690"/>
    </row>
    <row r="60702" spans="46:47">
      <c r="AT60702" s="690"/>
      <c r="AU60702" s="690"/>
    </row>
    <row r="60703" spans="46:47">
      <c r="AT60703" s="690"/>
      <c r="AU60703" s="690"/>
    </row>
    <row r="60704" spans="46:47">
      <c r="AT60704" s="690"/>
      <c r="AU60704" s="690"/>
    </row>
    <row r="60705" spans="46:47">
      <c r="AT60705" s="690"/>
      <c r="AU60705" s="690"/>
    </row>
    <row r="60706" spans="46:47">
      <c r="AT60706" s="690"/>
      <c r="AU60706" s="690"/>
    </row>
    <row r="60707" spans="46:47">
      <c r="AT60707" s="690"/>
      <c r="AU60707" s="690"/>
    </row>
    <row r="60708" spans="46:47">
      <c r="AT60708" s="690"/>
      <c r="AU60708" s="690"/>
    </row>
    <row r="60709" spans="46:47">
      <c r="AT60709" s="690"/>
      <c r="AU60709" s="690"/>
    </row>
    <row r="60710" spans="46:47">
      <c r="AT60710" s="690"/>
      <c r="AU60710" s="690"/>
    </row>
    <row r="60711" spans="46:47">
      <c r="AT60711" s="690"/>
      <c r="AU60711" s="690"/>
    </row>
    <row r="60712" spans="46:47">
      <c r="AT60712" s="690"/>
      <c r="AU60712" s="690"/>
    </row>
    <row r="60713" spans="46:47">
      <c r="AT60713" s="690"/>
      <c r="AU60713" s="690"/>
    </row>
    <row r="60714" spans="46:47">
      <c r="AT60714" s="690"/>
      <c r="AU60714" s="690"/>
    </row>
    <row r="60715" spans="46:47">
      <c r="AT60715" s="690"/>
      <c r="AU60715" s="690"/>
    </row>
    <row r="60716" spans="46:47">
      <c r="AT60716" s="690"/>
      <c r="AU60716" s="690"/>
    </row>
    <row r="60717" spans="46:47">
      <c r="AT60717" s="690"/>
      <c r="AU60717" s="690"/>
    </row>
    <row r="60718" spans="46:47">
      <c r="AT60718" s="690"/>
      <c r="AU60718" s="690"/>
    </row>
    <row r="60719" spans="46:47">
      <c r="AT60719" s="690"/>
      <c r="AU60719" s="690"/>
    </row>
    <row r="60720" spans="46:47">
      <c r="AT60720" s="690"/>
      <c r="AU60720" s="690"/>
    </row>
    <row r="60721" spans="46:47">
      <c r="AT60721" s="690"/>
      <c r="AU60721" s="690"/>
    </row>
    <row r="60722" spans="46:47">
      <c r="AT60722" s="690"/>
      <c r="AU60722" s="690"/>
    </row>
    <row r="60723" spans="46:47">
      <c r="AT60723" s="690"/>
      <c r="AU60723" s="690"/>
    </row>
    <row r="60724" spans="46:47">
      <c r="AT60724" s="690"/>
      <c r="AU60724" s="690"/>
    </row>
    <row r="60725" spans="46:47">
      <c r="AT60725" s="690"/>
      <c r="AU60725" s="690"/>
    </row>
    <row r="60726" spans="46:47">
      <c r="AT60726" s="690"/>
      <c r="AU60726" s="690"/>
    </row>
    <row r="60727" spans="46:47">
      <c r="AT60727" s="690"/>
      <c r="AU60727" s="690"/>
    </row>
    <row r="60728" spans="46:47">
      <c r="AT60728" s="690"/>
      <c r="AU60728" s="690"/>
    </row>
    <row r="60729" spans="46:47">
      <c r="AT60729" s="690"/>
      <c r="AU60729" s="690"/>
    </row>
    <row r="60730" spans="46:47">
      <c r="AT60730" s="690"/>
      <c r="AU60730" s="690"/>
    </row>
    <row r="60731" spans="46:47">
      <c r="AT60731" s="690"/>
      <c r="AU60731" s="690"/>
    </row>
    <row r="60732" spans="46:47">
      <c r="AT60732" s="690"/>
      <c r="AU60732" s="690"/>
    </row>
    <row r="60733" spans="46:47">
      <c r="AT60733" s="690"/>
      <c r="AU60733" s="690"/>
    </row>
    <row r="60734" spans="46:47">
      <c r="AT60734" s="690"/>
      <c r="AU60734" s="690"/>
    </row>
    <row r="60735" spans="46:47">
      <c r="AT60735" s="690"/>
      <c r="AU60735" s="690"/>
    </row>
    <row r="60736" spans="46:47">
      <c r="AT60736" s="690"/>
      <c r="AU60736" s="690"/>
    </row>
    <row r="60737" spans="46:47">
      <c r="AT60737" s="690"/>
      <c r="AU60737" s="690"/>
    </row>
    <row r="60738" spans="46:47">
      <c r="AT60738" s="690"/>
      <c r="AU60738" s="690"/>
    </row>
    <row r="60739" spans="46:47">
      <c r="AT60739" s="690"/>
      <c r="AU60739" s="690"/>
    </row>
    <row r="60740" spans="46:47">
      <c r="AT60740" s="690"/>
      <c r="AU60740" s="690"/>
    </row>
    <row r="60741" spans="46:47">
      <c r="AT60741" s="690"/>
      <c r="AU60741" s="690"/>
    </row>
    <row r="60742" spans="46:47">
      <c r="AT60742" s="690"/>
      <c r="AU60742" s="690"/>
    </row>
    <row r="60743" spans="46:47">
      <c r="AT60743" s="690"/>
      <c r="AU60743" s="690"/>
    </row>
    <row r="60744" spans="46:47">
      <c r="AT60744" s="690"/>
      <c r="AU60744" s="690"/>
    </row>
    <row r="60745" spans="46:47">
      <c r="AT60745" s="690"/>
      <c r="AU60745" s="690"/>
    </row>
    <row r="60746" spans="46:47">
      <c r="AT60746" s="690"/>
      <c r="AU60746" s="690"/>
    </row>
    <row r="60747" spans="46:47">
      <c r="AT60747" s="690"/>
      <c r="AU60747" s="690"/>
    </row>
    <row r="60748" spans="46:47">
      <c r="AT60748" s="690"/>
      <c r="AU60748" s="690"/>
    </row>
    <row r="60749" spans="46:47">
      <c r="AT60749" s="690"/>
      <c r="AU60749" s="690"/>
    </row>
    <row r="60750" spans="46:47">
      <c r="AT60750" s="690"/>
      <c r="AU60750" s="690"/>
    </row>
    <row r="60751" spans="46:47">
      <c r="AT60751" s="690"/>
      <c r="AU60751" s="690"/>
    </row>
    <row r="60752" spans="46:47">
      <c r="AT60752" s="690"/>
      <c r="AU60752" s="690"/>
    </row>
    <row r="60753" spans="46:47">
      <c r="AT60753" s="690"/>
      <c r="AU60753" s="690"/>
    </row>
    <row r="60754" spans="46:47">
      <c r="AT60754" s="690"/>
      <c r="AU60754" s="690"/>
    </row>
    <row r="60755" spans="46:47">
      <c r="AT60755" s="690"/>
      <c r="AU60755" s="690"/>
    </row>
    <row r="60756" spans="46:47">
      <c r="AT60756" s="690"/>
      <c r="AU60756" s="690"/>
    </row>
    <row r="60757" spans="46:47">
      <c r="AT60757" s="690"/>
      <c r="AU60757" s="690"/>
    </row>
    <row r="60758" spans="46:47">
      <c r="AT60758" s="690"/>
      <c r="AU60758" s="690"/>
    </row>
    <row r="60759" spans="46:47">
      <c r="AT60759" s="690"/>
      <c r="AU60759" s="690"/>
    </row>
    <row r="60760" spans="46:47">
      <c r="AT60760" s="690"/>
      <c r="AU60760" s="690"/>
    </row>
    <row r="60761" spans="46:47">
      <c r="AT60761" s="690"/>
      <c r="AU60761" s="690"/>
    </row>
    <row r="60762" spans="46:47">
      <c r="AT60762" s="690"/>
      <c r="AU60762" s="690"/>
    </row>
    <row r="60763" spans="46:47">
      <c r="AT60763" s="690"/>
      <c r="AU60763" s="690"/>
    </row>
    <row r="60764" spans="46:47">
      <c r="AT60764" s="690"/>
      <c r="AU60764" s="690"/>
    </row>
    <row r="60765" spans="46:47">
      <c r="AT60765" s="690"/>
      <c r="AU60765" s="690"/>
    </row>
    <row r="60766" spans="46:47">
      <c r="AT60766" s="690"/>
      <c r="AU60766" s="690"/>
    </row>
    <row r="60767" spans="46:47">
      <c r="AT60767" s="690"/>
      <c r="AU60767" s="690"/>
    </row>
    <row r="60768" spans="46:47">
      <c r="AT60768" s="690"/>
      <c r="AU60768" s="690"/>
    </row>
    <row r="60769" spans="46:47">
      <c r="AT60769" s="690"/>
      <c r="AU60769" s="690"/>
    </row>
    <row r="60770" spans="46:47">
      <c r="AT60770" s="690"/>
      <c r="AU60770" s="690"/>
    </row>
    <row r="60771" spans="46:47">
      <c r="AT60771" s="690"/>
      <c r="AU60771" s="690"/>
    </row>
    <row r="60772" spans="46:47">
      <c r="AT60772" s="690"/>
      <c r="AU60772" s="690"/>
    </row>
    <row r="60773" spans="46:47">
      <c r="AT60773" s="690"/>
      <c r="AU60773" s="690"/>
    </row>
    <row r="60774" spans="46:47">
      <c r="AT60774" s="690"/>
      <c r="AU60774" s="690"/>
    </row>
    <row r="60775" spans="46:47">
      <c r="AT60775" s="690"/>
      <c r="AU60775" s="690"/>
    </row>
    <row r="60776" spans="46:47">
      <c r="AT60776" s="690"/>
      <c r="AU60776" s="690"/>
    </row>
    <row r="60777" spans="46:47">
      <c r="AT60777" s="690"/>
      <c r="AU60777" s="690"/>
    </row>
    <row r="60778" spans="46:47">
      <c r="AT60778" s="690"/>
      <c r="AU60778" s="690"/>
    </row>
    <row r="60779" spans="46:47">
      <c r="AT60779" s="690"/>
      <c r="AU60779" s="690"/>
    </row>
    <row r="60780" spans="46:47">
      <c r="AT60780" s="690"/>
      <c r="AU60780" s="690"/>
    </row>
    <row r="60781" spans="46:47">
      <c r="AT60781" s="690"/>
      <c r="AU60781" s="690"/>
    </row>
    <row r="60782" spans="46:47">
      <c r="AT60782" s="690"/>
      <c r="AU60782" s="690"/>
    </row>
    <row r="60783" spans="46:47">
      <c r="AT60783" s="690"/>
      <c r="AU60783" s="690"/>
    </row>
    <row r="60784" spans="46:47">
      <c r="AT60784" s="690"/>
      <c r="AU60784" s="690"/>
    </row>
    <row r="60785" spans="46:47">
      <c r="AT60785" s="690"/>
      <c r="AU60785" s="690"/>
    </row>
    <row r="60786" spans="46:47">
      <c r="AT60786" s="690"/>
      <c r="AU60786" s="690"/>
    </row>
    <row r="60787" spans="46:47">
      <c r="AT60787" s="690"/>
      <c r="AU60787" s="690"/>
    </row>
    <row r="60788" spans="46:47">
      <c r="AT60788" s="690"/>
      <c r="AU60788" s="690"/>
    </row>
    <row r="60789" spans="46:47">
      <c r="AT60789" s="690"/>
      <c r="AU60789" s="690"/>
    </row>
    <row r="60790" spans="46:47">
      <c r="AT60790" s="690"/>
      <c r="AU60790" s="690"/>
    </row>
    <row r="60791" spans="46:47">
      <c r="AT60791" s="690"/>
      <c r="AU60791" s="690"/>
    </row>
    <row r="60792" spans="46:47">
      <c r="AT60792" s="690"/>
      <c r="AU60792" s="690"/>
    </row>
    <row r="60793" spans="46:47">
      <c r="AT60793" s="690"/>
      <c r="AU60793" s="690"/>
    </row>
    <row r="60794" spans="46:47">
      <c r="AT60794" s="690"/>
      <c r="AU60794" s="690"/>
    </row>
    <row r="60795" spans="46:47">
      <c r="AT60795" s="690"/>
      <c r="AU60795" s="690"/>
    </row>
    <row r="60796" spans="46:47">
      <c r="AT60796" s="690"/>
      <c r="AU60796" s="690"/>
    </row>
    <row r="60797" spans="46:47">
      <c r="AT60797" s="690"/>
      <c r="AU60797" s="690"/>
    </row>
    <row r="60798" spans="46:47">
      <c r="AT60798" s="690"/>
      <c r="AU60798" s="690"/>
    </row>
    <row r="60799" spans="46:47">
      <c r="AT60799" s="690"/>
      <c r="AU60799" s="690"/>
    </row>
    <row r="60800" spans="46:47">
      <c r="AT60800" s="690"/>
      <c r="AU60800" s="690"/>
    </row>
    <row r="60801" spans="46:47">
      <c r="AT60801" s="690"/>
      <c r="AU60801" s="690"/>
    </row>
    <row r="60802" spans="46:47">
      <c r="AT60802" s="690"/>
      <c r="AU60802" s="690"/>
    </row>
    <row r="60803" spans="46:47">
      <c r="AT60803" s="690"/>
      <c r="AU60803" s="690"/>
    </row>
    <row r="60804" spans="46:47">
      <c r="AT60804" s="690"/>
      <c r="AU60804" s="690"/>
    </row>
    <row r="60805" spans="46:47">
      <c r="AT60805" s="690"/>
      <c r="AU60805" s="690"/>
    </row>
    <row r="60806" spans="46:47">
      <c r="AT60806" s="690"/>
      <c r="AU60806" s="690"/>
    </row>
    <row r="60807" spans="46:47">
      <c r="AT60807" s="690"/>
      <c r="AU60807" s="690"/>
    </row>
    <row r="60808" spans="46:47">
      <c r="AT60808" s="690"/>
      <c r="AU60808" s="690"/>
    </row>
    <row r="60809" spans="46:47">
      <c r="AT60809" s="690"/>
      <c r="AU60809" s="690"/>
    </row>
    <row r="60810" spans="46:47">
      <c r="AT60810" s="690"/>
      <c r="AU60810" s="690"/>
    </row>
    <row r="60811" spans="46:47">
      <c r="AT60811" s="690"/>
      <c r="AU60811" s="690"/>
    </row>
    <row r="60812" spans="46:47">
      <c r="AT60812" s="690"/>
      <c r="AU60812" s="690"/>
    </row>
    <row r="60813" spans="46:47">
      <c r="AT60813" s="690"/>
      <c r="AU60813" s="690"/>
    </row>
    <row r="60814" spans="46:47">
      <c r="AT60814" s="690"/>
      <c r="AU60814" s="690"/>
    </row>
    <row r="60815" spans="46:47">
      <c r="AT60815" s="690"/>
      <c r="AU60815" s="690"/>
    </row>
    <row r="60816" spans="46:47">
      <c r="AT60816" s="690"/>
      <c r="AU60816" s="690"/>
    </row>
    <row r="60817" spans="46:47">
      <c r="AT60817" s="690"/>
      <c r="AU60817" s="690"/>
    </row>
    <row r="60818" spans="46:47">
      <c r="AT60818" s="690"/>
      <c r="AU60818" s="690"/>
    </row>
    <row r="60819" spans="46:47">
      <c r="AT60819" s="690"/>
      <c r="AU60819" s="690"/>
    </row>
    <row r="60820" spans="46:47">
      <c r="AT60820" s="690"/>
      <c r="AU60820" s="690"/>
    </row>
    <row r="60821" spans="46:47">
      <c r="AT60821" s="690"/>
      <c r="AU60821" s="690"/>
    </row>
    <row r="60822" spans="46:47">
      <c r="AT60822" s="690"/>
      <c r="AU60822" s="690"/>
    </row>
    <row r="60823" spans="46:47">
      <c r="AT60823" s="690"/>
      <c r="AU60823" s="690"/>
    </row>
    <row r="60824" spans="46:47">
      <c r="AT60824" s="690"/>
      <c r="AU60824" s="690"/>
    </row>
    <row r="60825" spans="46:47">
      <c r="AT60825" s="690"/>
      <c r="AU60825" s="690"/>
    </row>
    <row r="60826" spans="46:47">
      <c r="AT60826" s="690"/>
      <c r="AU60826" s="690"/>
    </row>
    <row r="60827" spans="46:47">
      <c r="AT60827" s="690"/>
      <c r="AU60827" s="690"/>
    </row>
    <row r="60828" spans="46:47">
      <c r="AT60828" s="690"/>
      <c r="AU60828" s="690"/>
    </row>
    <row r="60829" spans="46:47">
      <c r="AT60829" s="690"/>
      <c r="AU60829" s="690"/>
    </row>
    <row r="60830" spans="46:47">
      <c r="AT60830" s="690"/>
      <c r="AU60830" s="690"/>
    </row>
    <row r="60831" spans="46:47">
      <c r="AT60831" s="690"/>
      <c r="AU60831" s="690"/>
    </row>
    <row r="60832" spans="46:47">
      <c r="AT60832" s="690"/>
      <c r="AU60832" s="690"/>
    </row>
    <row r="60833" spans="46:47">
      <c r="AT60833" s="690"/>
      <c r="AU60833" s="690"/>
    </row>
    <row r="60834" spans="46:47">
      <c r="AT60834" s="690"/>
      <c r="AU60834" s="690"/>
    </row>
    <row r="60835" spans="46:47">
      <c r="AT60835" s="690"/>
      <c r="AU60835" s="690"/>
    </row>
    <row r="60836" spans="46:47">
      <c r="AT60836" s="690"/>
      <c r="AU60836" s="690"/>
    </row>
    <row r="60837" spans="46:47">
      <c r="AT60837" s="690"/>
      <c r="AU60837" s="690"/>
    </row>
    <row r="60838" spans="46:47">
      <c r="AT60838" s="690"/>
      <c r="AU60838" s="690"/>
    </row>
    <row r="60839" spans="46:47">
      <c r="AT60839" s="690"/>
      <c r="AU60839" s="690"/>
    </row>
    <row r="60840" spans="46:47">
      <c r="AT60840" s="690"/>
      <c r="AU60840" s="690"/>
    </row>
    <row r="60841" spans="46:47">
      <c r="AT60841" s="690"/>
      <c r="AU60841" s="690"/>
    </row>
    <row r="60842" spans="46:47">
      <c r="AT60842" s="690"/>
      <c r="AU60842" s="690"/>
    </row>
    <row r="60843" spans="46:47">
      <c r="AT60843" s="690"/>
      <c r="AU60843" s="690"/>
    </row>
    <row r="60844" spans="46:47">
      <c r="AT60844" s="690"/>
      <c r="AU60844" s="690"/>
    </row>
    <row r="60845" spans="46:47">
      <c r="AT60845" s="690"/>
      <c r="AU60845" s="690"/>
    </row>
    <row r="60846" spans="46:47">
      <c r="AT60846" s="690"/>
      <c r="AU60846" s="690"/>
    </row>
    <row r="60847" spans="46:47">
      <c r="AT60847" s="690"/>
      <c r="AU60847" s="690"/>
    </row>
    <row r="60848" spans="46:47">
      <c r="AT60848" s="690"/>
      <c r="AU60848" s="690"/>
    </row>
    <row r="60849" spans="46:47">
      <c r="AT60849" s="690"/>
      <c r="AU60849" s="690"/>
    </row>
    <row r="60850" spans="46:47">
      <c r="AT60850" s="690"/>
      <c r="AU60850" s="690"/>
    </row>
    <row r="60851" spans="46:47">
      <c r="AT60851" s="690"/>
      <c r="AU60851" s="690"/>
    </row>
    <row r="60852" spans="46:47">
      <c r="AT60852" s="690"/>
      <c r="AU60852" s="690"/>
    </row>
    <row r="60853" spans="46:47">
      <c r="AT60853" s="690"/>
      <c r="AU60853" s="690"/>
    </row>
    <row r="60854" spans="46:47">
      <c r="AT60854" s="690"/>
      <c r="AU60854" s="690"/>
    </row>
    <row r="60855" spans="46:47">
      <c r="AT60855" s="690"/>
      <c r="AU60855" s="690"/>
    </row>
    <row r="60856" spans="46:47">
      <c r="AT60856" s="690"/>
      <c r="AU60856" s="690"/>
    </row>
    <row r="60857" spans="46:47">
      <c r="AT60857" s="690"/>
      <c r="AU60857" s="690"/>
    </row>
    <row r="60858" spans="46:47">
      <c r="AT60858" s="690"/>
      <c r="AU60858" s="690"/>
    </row>
    <row r="60859" spans="46:47">
      <c r="AT60859" s="690"/>
      <c r="AU60859" s="690"/>
    </row>
    <row r="60860" spans="46:47">
      <c r="AT60860" s="690"/>
      <c r="AU60860" s="690"/>
    </row>
    <row r="60861" spans="46:47">
      <c r="AT60861" s="690"/>
      <c r="AU60861" s="690"/>
    </row>
    <row r="60862" spans="46:47">
      <c r="AT60862" s="690"/>
      <c r="AU60862" s="690"/>
    </row>
    <row r="60863" spans="46:47">
      <c r="AT60863" s="690"/>
      <c r="AU60863" s="690"/>
    </row>
    <row r="60864" spans="46:47">
      <c r="AT60864" s="690"/>
      <c r="AU60864" s="690"/>
    </row>
    <row r="60865" spans="46:47">
      <c r="AT60865" s="690"/>
      <c r="AU60865" s="690"/>
    </row>
    <row r="60866" spans="46:47">
      <c r="AT60866" s="690"/>
      <c r="AU60866" s="690"/>
    </row>
    <row r="60867" spans="46:47">
      <c r="AT60867" s="690"/>
      <c r="AU60867" s="690"/>
    </row>
    <row r="60868" spans="46:47">
      <c r="AT60868" s="690"/>
      <c r="AU60868" s="690"/>
    </row>
    <row r="60869" spans="46:47">
      <c r="AT60869" s="690"/>
      <c r="AU60869" s="690"/>
    </row>
    <row r="60870" spans="46:47">
      <c r="AT60870" s="690"/>
      <c r="AU60870" s="690"/>
    </row>
    <row r="60871" spans="46:47">
      <c r="AT60871" s="690"/>
      <c r="AU60871" s="690"/>
    </row>
    <row r="60872" spans="46:47">
      <c r="AT60872" s="690"/>
      <c r="AU60872" s="690"/>
    </row>
    <row r="60873" spans="46:47">
      <c r="AT60873" s="690"/>
      <c r="AU60873" s="690"/>
    </row>
    <row r="60874" spans="46:47">
      <c r="AT60874" s="690"/>
      <c r="AU60874" s="690"/>
    </row>
    <row r="60875" spans="46:47">
      <c r="AT60875" s="690"/>
      <c r="AU60875" s="690"/>
    </row>
    <row r="60876" spans="46:47">
      <c r="AT60876" s="690"/>
      <c r="AU60876" s="690"/>
    </row>
    <row r="60877" spans="46:47">
      <c r="AT60877" s="690"/>
      <c r="AU60877" s="690"/>
    </row>
    <row r="60878" spans="46:47">
      <c r="AT60878" s="690"/>
      <c r="AU60878" s="690"/>
    </row>
    <row r="60879" spans="46:47">
      <c r="AT60879" s="690"/>
      <c r="AU60879" s="690"/>
    </row>
    <row r="60880" spans="46:47">
      <c r="AT60880" s="690"/>
      <c r="AU60880" s="690"/>
    </row>
    <row r="60881" spans="46:47">
      <c r="AT60881" s="690"/>
      <c r="AU60881" s="690"/>
    </row>
    <row r="60882" spans="46:47">
      <c r="AT60882" s="690"/>
      <c r="AU60882" s="690"/>
    </row>
    <row r="60883" spans="46:47">
      <c r="AT60883" s="690"/>
      <c r="AU60883" s="690"/>
    </row>
    <row r="60884" spans="46:47">
      <c r="AT60884" s="690"/>
      <c r="AU60884" s="690"/>
    </row>
    <row r="60885" spans="46:47">
      <c r="AT60885" s="690"/>
      <c r="AU60885" s="690"/>
    </row>
    <row r="60886" spans="46:47">
      <c r="AT60886" s="690"/>
      <c r="AU60886" s="690"/>
    </row>
    <row r="60887" spans="46:47">
      <c r="AT60887" s="690"/>
      <c r="AU60887" s="690"/>
    </row>
    <row r="60888" spans="46:47">
      <c r="AT60888" s="690"/>
      <c r="AU60888" s="690"/>
    </row>
    <row r="60889" spans="46:47">
      <c r="AT60889" s="690"/>
      <c r="AU60889" s="690"/>
    </row>
    <row r="60890" spans="46:47">
      <c r="AT60890" s="690"/>
      <c r="AU60890" s="690"/>
    </row>
    <row r="60891" spans="46:47">
      <c r="AT60891" s="690"/>
      <c r="AU60891" s="690"/>
    </row>
    <row r="60892" spans="46:47">
      <c r="AT60892" s="690"/>
      <c r="AU60892" s="690"/>
    </row>
    <row r="60893" spans="46:47">
      <c r="AT60893" s="690"/>
      <c r="AU60893" s="690"/>
    </row>
    <row r="60894" spans="46:47">
      <c r="AT60894" s="690"/>
      <c r="AU60894" s="690"/>
    </row>
    <row r="60895" spans="46:47">
      <c r="AT60895" s="690"/>
      <c r="AU60895" s="690"/>
    </row>
    <row r="60896" spans="46:47">
      <c r="AT60896" s="690"/>
      <c r="AU60896" s="690"/>
    </row>
    <row r="60897" spans="46:47">
      <c r="AT60897" s="690"/>
      <c r="AU60897" s="690"/>
    </row>
    <row r="60898" spans="46:47">
      <c r="AT60898" s="690"/>
      <c r="AU60898" s="690"/>
    </row>
    <row r="60899" spans="46:47">
      <c r="AT60899" s="690"/>
      <c r="AU60899" s="690"/>
    </row>
    <row r="60900" spans="46:47">
      <c r="AT60900" s="690"/>
      <c r="AU60900" s="690"/>
    </row>
    <row r="60901" spans="46:47">
      <c r="AT60901" s="690"/>
      <c r="AU60901" s="690"/>
    </row>
    <row r="60902" spans="46:47">
      <c r="AT60902" s="690"/>
      <c r="AU60902" s="690"/>
    </row>
    <row r="60903" spans="46:47">
      <c r="AT60903" s="690"/>
      <c r="AU60903" s="690"/>
    </row>
    <row r="60904" spans="46:47">
      <c r="AT60904" s="690"/>
      <c r="AU60904" s="690"/>
    </row>
    <row r="60905" spans="46:47">
      <c r="AT60905" s="690"/>
      <c r="AU60905" s="690"/>
    </row>
    <row r="60906" spans="46:47">
      <c r="AT60906" s="690"/>
      <c r="AU60906" s="690"/>
    </row>
    <row r="60907" spans="46:47">
      <c r="AT60907" s="690"/>
      <c r="AU60907" s="690"/>
    </row>
    <row r="60908" spans="46:47">
      <c r="AT60908" s="690"/>
      <c r="AU60908" s="690"/>
    </row>
    <row r="60909" spans="46:47">
      <c r="AT60909" s="690"/>
      <c r="AU60909" s="690"/>
    </row>
    <row r="60910" spans="46:47">
      <c r="AT60910" s="690"/>
      <c r="AU60910" s="690"/>
    </row>
    <row r="60911" spans="46:47">
      <c r="AT60911" s="690"/>
      <c r="AU60911" s="690"/>
    </row>
    <row r="60912" spans="46:47">
      <c r="AT60912" s="690"/>
      <c r="AU60912" s="690"/>
    </row>
    <row r="60913" spans="46:47">
      <c r="AT60913" s="690"/>
      <c r="AU60913" s="690"/>
    </row>
    <row r="60914" spans="46:47">
      <c r="AT60914" s="690"/>
      <c r="AU60914" s="690"/>
    </row>
    <row r="60915" spans="46:47">
      <c r="AT60915" s="690"/>
      <c r="AU60915" s="690"/>
    </row>
    <row r="60916" spans="46:47">
      <c r="AT60916" s="690"/>
      <c r="AU60916" s="690"/>
    </row>
    <row r="60917" spans="46:47">
      <c r="AT60917" s="690"/>
      <c r="AU60917" s="690"/>
    </row>
    <row r="60918" spans="46:47">
      <c r="AT60918" s="690"/>
      <c r="AU60918" s="690"/>
    </row>
    <row r="60919" spans="46:47">
      <c r="AT60919" s="690"/>
      <c r="AU60919" s="690"/>
    </row>
    <row r="60920" spans="46:47">
      <c r="AT60920" s="690"/>
      <c r="AU60920" s="690"/>
    </row>
    <row r="60921" spans="46:47">
      <c r="AT60921" s="690"/>
      <c r="AU60921" s="690"/>
    </row>
    <row r="60922" spans="46:47">
      <c r="AT60922" s="690"/>
      <c r="AU60922" s="690"/>
    </row>
    <row r="60923" spans="46:47">
      <c r="AT60923" s="690"/>
      <c r="AU60923" s="690"/>
    </row>
    <row r="60924" spans="46:47">
      <c r="AT60924" s="690"/>
      <c r="AU60924" s="690"/>
    </row>
    <row r="60925" spans="46:47">
      <c r="AT60925" s="690"/>
      <c r="AU60925" s="690"/>
    </row>
    <row r="60926" spans="46:47">
      <c r="AT60926" s="690"/>
      <c r="AU60926" s="690"/>
    </row>
    <row r="60927" spans="46:47">
      <c r="AT60927" s="690"/>
      <c r="AU60927" s="690"/>
    </row>
    <row r="60928" spans="46:47">
      <c r="AT60928" s="690"/>
      <c r="AU60928" s="690"/>
    </row>
    <row r="60929" spans="46:47">
      <c r="AT60929" s="690"/>
      <c r="AU60929" s="690"/>
    </row>
    <row r="60930" spans="46:47">
      <c r="AT60930" s="690"/>
      <c r="AU60930" s="690"/>
    </row>
    <row r="60931" spans="46:47">
      <c r="AT60931" s="690"/>
      <c r="AU60931" s="690"/>
    </row>
    <row r="60932" spans="46:47">
      <c r="AT60932" s="690"/>
      <c r="AU60932" s="690"/>
    </row>
    <row r="60933" spans="46:47">
      <c r="AT60933" s="690"/>
      <c r="AU60933" s="690"/>
    </row>
    <row r="60934" spans="46:47">
      <c r="AT60934" s="690"/>
      <c r="AU60934" s="690"/>
    </row>
    <row r="60935" spans="46:47">
      <c r="AT60935" s="690"/>
      <c r="AU60935" s="690"/>
    </row>
    <row r="60936" spans="46:47">
      <c r="AT60936" s="690"/>
      <c r="AU60936" s="690"/>
    </row>
    <row r="60937" spans="46:47">
      <c r="AT60937" s="690"/>
      <c r="AU60937" s="690"/>
    </row>
    <row r="60938" spans="46:47">
      <c r="AT60938" s="690"/>
      <c r="AU60938" s="690"/>
    </row>
    <row r="60939" spans="46:47">
      <c r="AT60939" s="690"/>
      <c r="AU60939" s="690"/>
    </row>
    <row r="60940" spans="46:47">
      <c r="AT60940" s="690"/>
      <c r="AU60940" s="690"/>
    </row>
    <row r="60941" spans="46:47">
      <c r="AT60941" s="690"/>
      <c r="AU60941" s="690"/>
    </row>
    <row r="60942" spans="46:47">
      <c r="AT60942" s="690"/>
      <c r="AU60942" s="690"/>
    </row>
    <row r="60943" spans="46:47">
      <c r="AT60943" s="690"/>
      <c r="AU60943" s="690"/>
    </row>
    <row r="60944" spans="46:47">
      <c r="AT60944" s="690"/>
      <c r="AU60944" s="690"/>
    </row>
    <row r="60945" spans="46:47">
      <c r="AT60945" s="690"/>
      <c r="AU60945" s="690"/>
    </row>
    <row r="60946" spans="46:47">
      <c r="AT60946" s="690"/>
      <c r="AU60946" s="690"/>
    </row>
    <row r="60947" spans="46:47">
      <c r="AT60947" s="690"/>
      <c r="AU60947" s="690"/>
    </row>
    <row r="60948" spans="46:47">
      <c r="AT60948" s="690"/>
      <c r="AU60948" s="690"/>
    </row>
    <row r="60949" spans="46:47">
      <c r="AT60949" s="690"/>
      <c r="AU60949" s="690"/>
    </row>
    <row r="60950" spans="46:47">
      <c r="AT60950" s="690"/>
      <c r="AU60950" s="690"/>
    </row>
    <row r="60951" spans="46:47">
      <c r="AT60951" s="690"/>
      <c r="AU60951" s="690"/>
    </row>
    <row r="60952" spans="46:47">
      <c r="AT60952" s="690"/>
      <c r="AU60952" s="690"/>
    </row>
    <row r="60953" spans="46:47">
      <c r="AT60953" s="690"/>
      <c r="AU60953" s="690"/>
    </row>
    <row r="60954" spans="46:47">
      <c r="AT60954" s="690"/>
      <c r="AU60954" s="690"/>
    </row>
    <row r="60955" spans="46:47">
      <c r="AT60955" s="690"/>
      <c r="AU60955" s="690"/>
    </row>
    <row r="60956" spans="46:47">
      <c r="AT60956" s="690"/>
      <c r="AU60956" s="690"/>
    </row>
    <row r="60957" spans="46:47">
      <c r="AT60957" s="690"/>
      <c r="AU60957" s="690"/>
    </row>
    <row r="60958" spans="46:47">
      <c r="AT60958" s="690"/>
      <c r="AU60958" s="690"/>
    </row>
    <row r="60959" spans="46:47">
      <c r="AT60959" s="690"/>
      <c r="AU60959" s="690"/>
    </row>
    <row r="60960" spans="46:47">
      <c r="AT60960" s="690"/>
      <c r="AU60960" s="690"/>
    </row>
    <row r="60961" spans="46:47">
      <c r="AT60961" s="690"/>
      <c r="AU60961" s="690"/>
    </row>
    <row r="60962" spans="46:47">
      <c r="AT60962" s="690"/>
      <c r="AU60962" s="690"/>
    </row>
    <row r="60963" spans="46:47">
      <c r="AT60963" s="690"/>
      <c r="AU60963" s="690"/>
    </row>
    <row r="60964" spans="46:47">
      <c r="AT60964" s="690"/>
      <c r="AU60964" s="690"/>
    </row>
    <row r="60965" spans="46:47">
      <c r="AT60965" s="690"/>
      <c r="AU60965" s="690"/>
    </row>
    <row r="60966" spans="46:47">
      <c r="AT60966" s="690"/>
      <c r="AU60966" s="690"/>
    </row>
    <row r="60967" spans="46:47">
      <c r="AT60967" s="690"/>
      <c r="AU60967" s="690"/>
    </row>
    <row r="60968" spans="46:47">
      <c r="AT60968" s="690"/>
      <c r="AU60968" s="690"/>
    </row>
    <row r="60969" spans="46:47">
      <c r="AT60969" s="690"/>
      <c r="AU60969" s="690"/>
    </row>
    <row r="60970" spans="46:47">
      <c r="AT60970" s="690"/>
      <c r="AU60970" s="690"/>
    </row>
    <row r="60971" spans="46:47">
      <c r="AT60971" s="690"/>
      <c r="AU60971" s="690"/>
    </row>
    <row r="60972" spans="46:47">
      <c r="AT60972" s="690"/>
      <c r="AU60972" s="690"/>
    </row>
    <row r="60973" spans="46:47">
      <c r="AT60973" s="690"/>
      <c r="AU60973" s="690"/>
    </row>
    <row r="60974" spans="46:47">
      <c r="AT60974" s="690"/>
      <c r="AU60974" s="690"/>
    </row>
    <row r="60975" spans="46:47">
      <c r="AT60975" s="690"/>
      <c r="AU60975" s="690"/>
    </row>
    <row r="60976" spans="46:47">
      <c r="AT60976" s="690"/>
      <c r="AU60976" s="690"/>
    </row>
    <row r="60977" spans="46:47">
      <c r="AT60977" s="690"/>
      <c r="AU60977" s="690"/>
    </row>
    <row r="60978" spans="46:47">
      <c r="AT60978" s="690"/>
      <c r="AU60978" s="690"/>
    </row>
    <row r="60979" spans="46:47">
      <c r="AT60979" s="690"/>
      <c r="AU60979" s="690"/>
    </row>
    <row r="60980" spans="46:47">
      <c r="AT60980" s="690"/>
      <c r="AU60980" s="690"/>
    </row>
    <row r="60981" spans="46:47">
      <c r="AT60981" s="690"/>
      <c r="AU60981" s="690"/>
    </row>
    <row r="60982" spans="46:47">
      <c r="AT60982" s="690"/>
      <c r="AU60982" s="690"/>
    </row>
    <row r="60983" spans="46:47">
      <c r="AT60983" s="690"/>
      <c r="AU60983" s="690"/>
    </row>
    <row r="60984" spans="46:47">
      <c r="AT60984" s="690"/>
      <c r="AU60984" s="690"/>
    </row>
    <row r="60985" spans="46:47">
      <c r="AT60985" s="690"/>
      <c r="AU60985" s="690"/>
    </row>
    <row r="60986" spans="46:47">
      <c r="AT60986" s="690"/>
      <c r="AU60986" s="690"/>
    </row>
    <row r="60987" spans="46:47">
      <c r="AT60987" s="690"/>
      <c r="AU60987" s="690"/>
    </row>
    <row r="60988" spans="46:47">
      <c r="AT60988" s="690"/>
      <c r="AU60988" s="690"/>
    </row>
    <row r="60989" spans="46:47">
      <c r="AT60989" s="690"/>
      <c r="AU60989" s="690"/>
    </row>
    <row r="60990" spans="46:47">
      <c r="AT60990" s="690"/>
      <c r="AU60990" s="690"/>
    </row>
    <row r="60991" spans="46:47">
      <c r="AT60991" s="690"/>
      <c r="AU60991" s="690"/>
    </row>
    <row r="60992" spans="46:47">
      <c r="AT60992" s="690"/>
      <c r="AU60992" s="690"/>
    </row>
    <row r="60993" spans="46:47">
      <c r="AT60993" s="690"/>
      <c r="AU60993" s="690"/>
    </row>
    <row r="60994" spans="46:47">
      <c r="AT60994" s="690"/>
      <c r="AU60994" s="690"/>
    </row>
    <row r="60995" spans="46:47">
      <c r="AT60995" s="690"/>
      <c r="AU60995" s="690"/>
    </row>
    <row r="60996" spans="46:47">
      <c r="AT60996" s="690"/>
      <c r="AU60996" s="690"/>
    </row>
    <row r="60997" spans="46:47">
      <c r="AT60997" s="690"/>
      <c r="AU60997" s="690"/>
    </row>
    <row r="60998" spans="46:47">
      <c r="AT60998" s="690"/>
      <c r="AU60998" s="690"/>
    </row>
    <row r="60999" spans="46:47">
      <c r="AT60999" s="690"/>
      <c r="AU60999" s="690"/>
    </row>
    <row r="61000" spans="46:47">
      <c r="AT61000" s="690"/>
      <c r="AU61000" s="690"/>
    </row>
    <row r="61001" spans="46:47">
      <c r="AT61001" s="690"/>
      <c r="AU61001" s="690"/>
    </row>
    <row r="61002" spans="46:47">
      <c r="AT61002" s="690"/>
      <c r="AU61002" s="690"/>
    </row>
    <row r="61003" spans="46:47">
      <c r="AT61003" s="690"/>
      <c r="AU61003" s="690"/>
    </row>
    <row r="61004" spans="46:47">
      <c r="AT61004" s="690"/>
      <c r="AU61004" s="690"/>
    </row>
    <row r="61005" spans="46:47">
      <c r="AT61005" s="690"/>
      <c r="AU61005" s="690"/>
    </row>
    <row r="61006" spans="46:47">
      <c r="AT61006" s="690"/>
      <c r="AU61006" s="690"/>
    </row>
    <row r="61007" spans="46:47">
      <c r="AT61007" s="690"/>
      <c r="AU61007" s="690"/>
    </row>
    <row r="61008" spans="46:47">
      <c r="AT61008" s="690"/>
      <c r="AU61008" s="690"/>
    </row>
    <row r="61009" spans="46:47">
      <c r="AT61009" s="690"/>
      <c r="AU61009" s="690"/>
    </row>
    <row r="61010" spans="46:47">
      <c r="AT61010" s="690"/>
      <c r="AU61010" s="690"/>
    </row>
    <row r="61011" spans="46:47">
      <c r="AT61011" s="690"/>
      <c r="AU61011" s="690"/>
    </row>
    <row r="61012" spans="46:47">
      <c r="AT61012" s="690"/>
      <c r="AU61012" s="690"/>
    </row>
    <row r="61013" spans="46:47">
      <c r="AT61013" s="690"/>
      <c r="AU61013" s="690"/>
    </row>
    <row r="61014" spans="46:47">
      <c r="AT61014" s="690"/>
      <c r="AU61014" s="690"/>
    </row>
    <row r="61015" spans="46:47">
      <c r="AT61015" s="690"/>
      <c r="AU61015" s="690"/>
    </row>
    <row r="61016" spans="46:47">
      <c r="AT61016" s="690"/>
      <c r="AU61016" s="690"/>
    </row>
    <row r="61017" spans="46:47">
      <c r="AT61017" s="690"/>
      <c r="AU61017" s="690"/>
    </row>
    <row r="61018" spans="46:47">
      <c r="AT61018" s="690"/>
      <c r="AU61018" s="690"/>
    </row>
    <row r="61019" spans="46:47">
      <c r="AT61019" s="690"/>
      <c r="AU61019" s="690"/>
    </row>
    <row r="61020" spans="46:47">
      <c r="AT61020" s="690"/>
      <c r="AU61020" s="690"/>
    </row>
    <row r="61021" spans="46:47">
      <c r="AT61021" s="690"/>
      <c r="AU61021" s="690"/>
    </row>
    <row r="61022" spans="46:47">
      <c r="AT61022" s="690"/>
      <c r="AU61022" s="690"/>
    </row>
    <row r="61023" spans="46:47">
      <c r="AT61023" s="690"/>
      <c r="AU61023" s="690"/>
    </row>
    <row r="61024" spans="46:47">
      <c r="AT61024" s="690"/>
      <c r="AU61024" s="690"/>
    </row>
    <row r="61025" spans="46:47">
      <c r="AT61025" s="690"/>
      <c r="AU61025" s="690"/>
    </row>
    <row r="61026" spans="46:47">
      <c r="AT61026" s="690"/>
      <c r="AU61026" s="690"/>
    </row>
    <row r="61027" spans="46:47">
      <c r="AT61027" s="690"/>
      <c r="AU61027" s="690"/>
    </row>
    <row r="61028" spans="46:47">
      <c r="AT61028" s="690"/>
      <c r="AU61028" s="690"/>
    </row>
    <row r="61029" spans="46:47">
      <c r="AT61029" s="690"/>
      <c r="AU61029" s="690"/>
    </row>
    <row r="61030" spans="46:47">
      <c r="AT61030" s="690"/>
      <c r="AU61030" s="690"/>
    </row>
    <row r="61031" spans="46:47">
      <c r="AT61031" s="690"/>
      <c r="AU61031" s="690"/>
    </row>
    <row r="61032" spans="46:47">
      <c r="AT61032" s="690"/>
      <c r="AU61032" s="690"/>
    </row>
    <row r="61033" spans="46:47">
      <c r="AT61033" s="690"/>
      <c r="AU61033" s="690"/>
    </row>
    <row r="61034" spans="46:47">
      <c r="AT61034" s="690"/>
      <c r="AU61034" s="690"/>
    </row>
    <row r="61035" spans="46:47">
      <c r="AT61035" s="690"/>
      <c r="AU61035" s="690"/>
    </row>
    <row r="61036" spans="46:47">
      <c r="AT61036" s="690"/>
      <c r="AU61036" s="690"/>
    </row>
    <row r="61037" spans="46:47">
      <c r="AT61037" s="690"/>
      <c r="AU61037" s="690"/>
    </row>
    <row r="61038" spans="46:47">
      <c r="AT61038" s="690"/>
      <c r="AU61038" s="690"/>
    </row>
    <row r="61039" spans="46:47">
      <c r="AT61039" s="690"/>
      <c r="AU61039" s="690"/>
    </row>
    <row r="61040" spans="46:47">
      <c r="AT61040" s="690"/>
      <c r="AU61040" s="690"/>
    </row>
    <row r="61041" spans="46:47">
      <c r="AT61041" s="690"/>
      <c r="AU61041" s="690"/>
    </row>
    <row r="61042" spans="46:47">
      <c r="AT61042" s="690"/>
      <c r="AU61042" s="690"/>
    </row>
    <row r="61043" spans="46:47">
      <c r="AT61043" s="690"/>
      <c r="AU61043" s="690"/>
    </row>
    <row r="61044" spans="46:47">
      <c r="AT61044" s="690"/>
      <c r="AU61044" s="690"/>
    </row>
    <row r="61045" spans="46:47">
      <c r="AT61045" s="690"/>
      <c r="AU61045" s="690"/>
    </row>
    <row r="61046" spans="46:47">
      <c r="AT61046" s="690"/>
      <c r="AU61046" s="690"/>
    </row>
    <row r="61047" spans="46:47">
      <c r="AT61047" s="690"/>
      <c r="AU61047" s="690"/>
    </row>
    <row r="61048" spans="46:47">
      <c r="AT61048" s="690"/>
      <c r="AU61048" s="690"/>
    </row>
    <row r="61049" spans="46:47">
      <c r="AT61049" s="690"/>
      <c r="AU61049" s="690"/>
    </row>
    <row r="61050" spans="46:47">
      <c r="AT61050" s="690"/>
      <c r="AU61050" s="690"/>
    </row>
    <row r="61051" spans="46:47">
      <c r="AT61051" s="690"/>
      <c r="AU61051" s="690"/>
    </row>
    <row r="61052" spans="46:47">
      <c r="AT61052" s="690"/>
      <c r="AU61052" s="690"/>
    </row>
    <row r="61053" spans="46:47">
      <c r="AT61053" s="690"/>
      <c r="AU61053" s="690"/>
    </row>
    <row r="61054" spans="46:47">
      <c r="AT61054" s="690"/>
      <c r="AU61054" s="690"/>
    </row>
    <row r="61055" spans="46:47">
      <c r="AT61055" s="690"/>
      <c r="AU61055" s="690"/>
    </row>
    <row r="61056" spans="46:47">
      <c r="AT61056" s="690"/>
      <c r="AU61056" s="690"/>
    </row>
    <row r="61057" spans="46:47">
      <c r="AT61057" s="690"/>
      <c r="AU61057" s="690"/>
    </row>
    <row r="61058" spans="46:47">
      <c r="AT61058" s="690"/>
      <c r="AU61058" s="690"/>
    </row>
    <row r="61059" spans="46:47">
      <c r="AT61059" s="690"/>
      <c r="AU61059" s="690"/>
    </row>
    <row r="61060" spans="46:47">
      <c r="AT61060" s="690"/>
      <c r="AU61060" s="690"/>
    </row>
    <row r="61061" spans="46:47">
      <c r="AT61061" s="690"/>
      <c r="AU61061" s="690"/>
    </row>
    <row r="61062" spans="46:47">
      <c r="AT61062" s="690"/>
      <c r="AU61062" s="690"/>
    </row>
    <row r="61063" spans="46:47">
      <c r="AT61063" s="690"/>
      <c r="AU61063" s="690"/>
    </row>
    <row r="61064" spans="46:47">
      <c r="AT61064" s="690"/>
      <c r="AU61064" s="690"/>
    </row>
    <row r="61065" spans="46:47">
      <c r="AT61065" s="690"/>
      <c r="AU61065" s="690"/>
    </row>
    <row r="61066" spans="46:47">
      <c r="AT61066" s="690"/>
      <c r="AU61066" s="690"/>
    </row>
    <row r="61067" spans="46:47">
      <c r="AT61067" s="690"/>
      <c r="AU61067" s="690"/>
    </row>
    <row r="61068" spans="46:47">
      <c r="AT61068" s="690"/>
      <c r="AU61068" s="690"/>
    </row>
    <row r="61069" spans="46:47">
      <c r="AT61069" s="690"/>
      <c r="AU61069" s="690"/>
    </row>
    <row r="61070" spans="46:47">
      <c r="AT61070" s="690"/>
      <c r="AU61070" s="690"/>
    </row>
    <row r="61071" spans="46:47">
      <c r="AT61071" s="690"/>
      <c r="AU61071" s="690"/>
    </row>
    <row r="61072" spans="46:47">
      <c r="AT61072" s="690"/>
      <c r="AU61072" s="690"/>
    </row>
    <row r="61073" spans="46:47">
      <c r="AT61073" s="690"/>
      <c r="AU61073" s="690"/>
    </row>
    <row r="61074" spans="46:47">
      <c r="AT61074" s="690"/>
      <c r="AU61074" s="690"/>
    </row>
    <row r="61075" spans="46:47">
      <c r="AT61075" s="690"/>
      <c r="AU61075" s="690"/>
    </row>
    <row r="61076" spans="46:47">
      <c r="AT61076" s="690"/>
      <c r="AU61076" s="690"/>
    </row>
    <row r="61077" spans="46:47">
      <c r="AT61077" s="690"/>
      <c r="AU61077" s="690"/>
    </row>
    <row r="61078" spans="46:47">
      <c r="AT61078" s="690"/>
      <c r="AU61078" s="690"/>
    </row>
    <row r="61079" spans="46:47">
      <c r="AT61079" s="690"/>
      <c r="AU61079" s="690"/>
    </row>
    <row r="61080" spans="46:47">
      <c r="AT61080" s="690"/>
      <c r="AU61080" s="690"/>
    </row>
    <row r="61081" spans="46:47">
      <c r="AT61081" s="690"/>
      <c r="AU61081" s="690"/>
    </row>
    <row r="61082" spans="46:47">
      <c r="AT61082" s="690"/>
      <c r="AU61082" s="690"/>
    </row>
    <row r="61083" spans="46:47">
      <c r="AT61083" s="690"/>
      <c r="AU61083" s="690"/>
    </row>
    <row r="61084" spans="46:47">
      <c r="AT61084" s="690"/>
      <c r="AU61084" s="690"/>
    </row>
    <row r="61085" spans="46:47">
      <c r="AT61085" s="690"/>
      <c r="AU61085" s="690"/>
    </row>
    <row r="61086" spans="46:47">
      <c r="AT61086" s="690"/>
      <c r="AU61086" s="690"/>
    </row>
    <row r="61087" spans="46:47">
      <c r="AT61087" s="690"/>
      <c r="AU61087" s="690"/>
    </row>
    <row r="61088" spans="46:47">
      <c r="AT61088" s="690"/>
      <c r="AU61088" s="690"/>
    </row>
    <row r="61089" spans="46:47">
      <c r="AT61089" s="690"/>
      <c r="AU61089" s="690"/>
    </row>
    <row r="61090" spans="46:47">
      <c r="AT61090" s="690"/>
      <c r="AU61090" s="690"/>
    </row>
    <row r="61091" spans="46:47">
      <c r="AT61091" s="690"/>
      <c r="AU61091" s="690"/>
    </row>
    <row r="61092" spans="46:47">
      <c r="AT61092" s="690"/>
      <c r="AU61092" s="690"/>
    </row>
    <row r="61093" spans="46:47">
      <c r="AT61093" s="690"/>
      <c r="AU61093" s="690"/>
    </row>
    <row r="61094" spans="46:47">
      <c r="AT61094" s="690"/>
      <c r="AU61094" s="690"/>
    </row>
    <row r="61095" spans="46:47">
      <c r="AT61095" s="690"/>
      <c r="AU61095" s="690"/>
    </row>
    <row r="61096" spans="46:47">
      <c r="AT61096" s="690"/>
      <c r="AU61096" s="690"/>
    </row>
    <row r="61097" spans="46:47">
      <c r="AT61097" s="690"/>
      <c r="AU61097" s="690"/>
    </row>
    <row r="61098" spans="46:47">
      <c r="AT61098" s="690"/>
      <c r="AU61098" s="690"/>
    </row>
    <row r="61099" spans="46:47">
      <c r="AT61099" s="690"/>
      <c r="AU61099" s="690"/>
    </row>
    <row r="61100" spans="46:47">
      <c r="AT61100" s="690"/>
      <c r="AU61100" s="690"/>
    </row>
    <row r="61101" spans="46:47">
      <c r="AT61101" s="690"/>
      <c r="AU61101" s="690"/>
    </row>
    <row r="61102" spans="46:47">
      <c r="AT61102" s="690"/>
      <c r="AU61102" s="690"/>
    </row>
    <row r="61103" spans="46:47">
      <c r="AT61103" s="690"/>
      <c r="AU61103" s="690"/>
    </row>
    <row r="61104" spans="46:47">
      <c r="AT61104" s="690"/>
      <c r="AU61104" s="690"/>
    </row>
    <row r="61105" spans="46:47">
      <c r="AT61105" s="690"/>
      <c r="AU61105" s="690"/>
    </row>
    <row r="61106" spans="46:47">
      <c r="AT61106" s="690"/>
      <c r="AU61106" s="690"/>
    </row>
    <row r="61107" spans="46:47">
      <c r="AT61107" s="690"/>
      <c r="AU61107" s="690"/>
    </row>
    <row r="61108" spans="46:47">
      <c r="AT61108" s="690"/>
      <c r="AU61108" s="690"/>
    </row>
    <row r="61109" spans="46:47">
      <c r="AT61109" s="690"/>
      <c r="AU61109" s="690"/>
    </row>
    <row r="61110" spans="46:47">
      <c r="AT61110" s="690"/>
      <c r="AU61110" s="690"/>
    </row>
    <row r="61111" spans="46:47">
      <c r="AT61111" s="690"/>
      <c r="AU61111" s="690"/>
    </row>
    <row r="61112" spans="46:47">
      <c r="AT61112" s="690"/>
      <c r="AU61112" s="690"/>
    </row>
    <row r="61113" spans="46:47">
      <c r="AT61113" s="690"/>
      <c r="AU61113" s="690"/>
    </row>
    <row r="61114" spans="46:47">
      <c r="AT61114" s="690"/>
      <c r="AU61114" s="690"/>
    </row>
    <row r="61115" spans="46:47">
      <c r="AT61115" s="690"/>
      <c r="AU61115" s="690"/>
    </row>
    <row r="61116" spans="46:47">
      <c r="AT61116" s="690"/>
      <c r="AU61116" s="690"/>
    </row>
    <row r="61117" spans="46:47">
      <c r="AT61117" s="690"/>
      <c r="AU61117" s="690"/>
    </row>
    <row r="61118" spans="46:47">
      <c r="AT61118" s="690"/>
      <c r="AU61118" s="690"/>
    </row>
    <row r="61119" spans="46:47">
      <c r="AT61119" s="690"/>
      <c r="AU61119" s="690"/>
    </row>
    <row r="61120" spans="46:47">
      <c r="AT61120" s="690"/>
      <c r="AU61120" s="690"/>
    </row>
    <row r="61121" spans="46:47">
      <c r="AT61121" s="690"/>
      <c r="AU61121" s="690"/>
    </row>
    <row r="61122" spans="46:47">
      <c r="AT61122" s="690"/>
      <c r="AU61122" s="690"/>
    </row>
    <row r="61123" spans="46:47">
      <c r="AT61123" s="690"/>
      <c r="AU61123" s="690"/>
    </row>
    <row r="61124" spans="46:47">
      <c r="AT61124" s="690"/>
      <c r="AU61124" s="690"/>
    </row>
    <row r="61125" spans="46:47">
      <c r="AT61125" s="690"/>
      <c r="AU61125" s="690"/>
    </row>
    <row r="61126" spans="46:47">
      <c r="AT61126" s="690"/>
      <c r="AU61126" s="690"/>
    </row>
    <row r="61127" spans="46:47">
      <c r="AT61127" s="690"/>
      <c r="AU61127" s="690"/>
    </row>
    <row r="61128" spans="46:47">
      <c r="AT61128" s="690"/>
      <c r="AU61128" s="690"/>
    </row>
    <row r="61129" spans="46:47">
      <c r="AT61129" s="690"/>
      <c r="AU61129" s="690"/>
    </row>
    <row r="61130" spans="46:47">
      <c r="AT61130" s="690"/>
      <c r="AU61130" s="690"/>
    </row>
    <row r="61131" spans="46:47">
      <c r="AT61131" s="690"/>
      <c r="AU61131" s="690"/>
    </row>
    <row r="61132" spans="46:47">
      <c r="AT61132" s="690"/>
      <c r="AU61132" s="690"/>
    </row>
    <row r="61133" spans="46:47">
      <c r="AT61133" s="690"/>
      <c r="AU61133" s="690"/>
    </row>
    <row r="61134" spans="46:47">
      <c r="AT61134" s="690"/>
      <c r="AU61134" s="690"/>
    </row>
    <row r="61135" spans="46:47">
      <c r="AT61135" s="690"/>
      <c r="AU61135" s="690"/>
    </row>
    <row r="61136" spans="46:47">
      <c r="AT61136" s="690"/>
      <c r="AU61136" s="690"/>
    </row>
    <row r="61137" spans="46:47">
      <c r="AT61137" s="690"/>
      <c r="AU61137" s="690"/>
    </row>
    <row r="61138" spans="46:47">
      <c r="AT61138" s="690"/>
      <c r="AU61138" s="690"/>
    </row>
    <row r="61139" spans="46:47">
      <c r="AT61139" s="690"/>
      <c r="AU61139" s="690"/>
    </row>
    <row r="61140" spans="46:47">
      <c r="AT61140" s="690"/>
      <c r="AU61140" s="690"/>
    </row>
    <row r="61141" spans="46:47">
      <c r="AT61141" s="690"/>
      <c r="AU61141" s="690"/>
    </row>
    <row r="61142" spans="46:47">
      <c r="AT61142" s="690"/>
      <c r="AU61142" s="690"/>
    </row>
    <row r="61143" spans="46:47">
      <c r="AT61143" s="690"/>
      <c r="AU61143" s="690"/>
    </row>
    <row r="61144" spans="46:47">
      <c r="AT61144" s="690"/>
      <c r="AU61144" s="690"/>
    </row>
    <row r="61145" spans="46:47">
      <c r="AT61145" s="690"/>
      <c r="AU61145" s="690"/>
    </row>
    <row r="61146" spans="46:47">
      <c r="AT61146" s="690"/>
      <c r="AU61146" s="690"/>
    </row>
    <row r="61147" spans="46:47">
      <c r="AT61147" s="690"/>
      <c r="AU61147" s="690"/>
    </row>
    <row r="61148" spans="46:47">
      <c r="AT61148" s="690"/>
      <c r="AU61148" s="690"/>
    </row>
    <row r="61149" spans="46:47">
      <c r="AT61149" s="690"/>
      <c r="AU61149" s="690"/>
    </row>
    <row r="61150" spans="46:47">
      <c r="AT61150" s="690"/>
      <c r="AU61150" s="690"/>
    </row>
    <row r="61151" spans="46:47">
      <c r="AT61151" s="690"/>
      <c r="AU61151" s="690"/>
    </row>
    <row r="61152" spans="46:47">
      <c r="AT61152" s="690"/>
      <c r="AU61152" s="690"/>
    </row>
    <row r="61153" spans="46:47">
      <c r="AT61153" s="690"/>
      <c r="AU61153" s="690"/>
    </row>
    <row r="61154" spans="46:47">
      <c r="AT61154" s="690"/>
      <c r="AU61154" s="690"/>
    </row>
    <row r="61155" spans="46:47">
      <c r="AT61155" s="690"/>
      <c r="AU61155" s="690"/>
    </row>
    <row r="61156" spans="46:47">
      <c r="AT61156" s="690"/>
      <c r="AU61156" s="690"/>
    </row>
    <row r="61157" spans="46:47">
      <c r="AT61157" s="690"/>
      <c r="AU61157" s="690"/>
    </row>
    <row r="61158" spans="46:47">
      <c r="AT61158" s="690"/>
      <c r="AU61158" s="690"/>
    </row>
    <row r="61159" spans="46:47">
      <c r="AT61159" s="690"/>
      <c r="AU61159" s="690"/>
    </row>
    <row r="61160" spans="46:47">
      <c r="AT61160" s="690"/>
      <c r="AU61160" s="690"/>
    </row>
    <row r="61161" spans="46:47">
      <c r="AT61161" s="690"/>
      <c r="AU61161" s="690"/>
    </row>
    <row r="61162" spans="46:47">
      <c r="AT61162" s="690"/>
      <c r="AU61162" s="690"/>
    </row>
    <row r="61163" spans="46:47">
      <c r="AT61163" s="690"/>
      <c r="AU61163" s="690"/>
    </row>
    <row r="61164" spans="46:47">
      <c r="AT61164" s="690"/>
      <c r="AU61164" s="690"/>
    </row>
    <row r="61165" spans="46:47">
      <c r="AT61165" s="690"/>
      <c r="AU61165" s="690"/>
    </row>
    <row r="61166" spans="46:47">
      <c r="AT61166" s="690"/>
      <c r="AU61166" s="690"/>
    </row>
    <row r="61167" spans="46:47">
      <c r="AT61167" s="690"/>
      <c r="AU61167" s="690"/>
    </row>
    <row r="61168" spans="46:47">
      <c r="AT61168" s="690"/>
      <c r="AU61168" s="690"/>
    </row>
    <row r="61169" spans="46:47">
      <c r="AT61169" s="690"/>
      <c r="AU61169" s="690"/>
    </row>
    <row r="61170" spans="46:47">
      <c r="AT61170" s="690"/>
      <c r="AU61170" s="690"/>
    </row>
    <row r="61171" spans="46:47">
      <c r="AT61171" s="690"/>
      <c r="AU61171" s="690"/>
    </row>
    <row r="61172" spans="46:47">
      <c r="AT61172" s="690"/>
      <c r="AU61172" s="690"/>
    </row>
    <row r="61173" spans="46:47">
      <c r="AT61173" s="690"/>
      <c r="AU61173" s="690"/>
    </row>
    <row r="61174" spans="46:47">
      <c r="AT61174" s="690"/>
      <c r="AU61174" s="690"/>
    </row>
    <row r="61175" spans="46:47">
      <c r="AT61175" s="690"/>
      <c r="AU61175" s="690"/>
    </row>
    <row r="61176" spans="46:47">
      <c r="AT61176" s="690"/>
      <c r="AU61176" s="690"/>
    </row>
    <row r="61177" spans="46:47">
      <c r="AT61177" s="690"/>
      <c r="AU61177" s="690"/>
    </row>
    <row r="61178" spans="46:47">
      <c r="AT61178" s="690"/>
      <c r="AU61178" s="690"/>
    </row>
    <row r="61179" spans="46:47">
      <c r="AT61179" s="690"/>
      <c r="AU61179" s="690"/>
    </row>
    <row r="61180" spans="46:47">
      <c r="AT61180" s="690"/>
      <c r="AU61180" s="690"/>
    </row>
    <row r="61181" spans="46:47">
      <c r="AT61181" s="690"/>
      <c r="AU61181" s="690"/>
    </row>
    <row r="61182" spans="46:47">
      <c r="AT61182" s="690"/>
      <c r="AU61182" s="690"/>
    </row>
    <row r="61183" spans="46:47">
      <c r="AT61183" s="690"/>
      <c r="AU61183" s="690"/>
    </row>
    <row r="61184" spans="46:47">
      <c r="AT61184" s="690"/>
      <c r="AU61184" s="690"/>
    </row>
    <row r="61185" spans="46:47">
      <c r="AT61185" s="690"/>
      <c r="AU61185" s="690"/>
    </row>
    <row r="61186" spans="46:47">
      <c r="AT61186" s="690"/>
      <c r="AU61186" s="690"/>
    </row>
    <row r="61187" spans="46:47">
      <c r="AT61187" s="690"/>
      <c r="AU61187" s="690"/>
    </row>
    <row r="61188" spans="46:47">
      <c r="AT61188" s="690"/>
      <c r="AU61188" s="690"/>
    </row>
    <row r="61189" spans="46:47">
      <c r="AT61189" s="690"/>
      <c r="AU61189" s="690"/>
    </row>
    <row r="61190" spans="46:47">
      <c r="AT61190" s="690"/>
      <c r="AU61190" s="690"/>
    </row>
    <row r="61191" spans="46:47">
      <c r="AT61191" s="690"/>
      <c r="AU61191" s="690"/>
    </row>
    <row r="61192" spans="46:47">
      <c r="AT61192" s="690"/>
      <c r="AU61192" s="690"/>
    </row>
    <row r="61193" spans="46:47">
      <c r="AT61193" s="690"/>
      <c r="AU61193" s="690"/>
    </row>
    <row r="61194" spans="46:47">
      <c r="AT61194" s="690"/>
      <c r="AU61194" s="690"/>
    </row>
    <row r="61195" spans="46:47">
      <c r="AT61195" s="690"/>
      <c r="AU61195" s="690"/>
    </row>
    <row r="61196" spans="46:47">
      <c r="AT61196" s="690"/>
      <c r="AU61196" s="690"/>
    </row>
    <row r="61197" spans="46:47">
      <c r="AT61197" s="690"/>
      <c r="AU61197" s="690"/>
    </row>
    <row r="61198" spans="46:47">
      <c r="AT61198" s="690"/>
      <c r="AU61198" s="690"/>
    </row>
    <row r="61199" spans="46:47">
      <c r="AT61199" s="690"/>
      <c r="AU61199" s="690"/>
    </row>
    <row r="61200" spans="46:47">
      <c r="AT61200" s="690"/>
      <c r="AU61200" s="690"/>
    </row>
    <row r="61201" spans="46:47">
      <c r="AT61201" s="690"/>
      <c r="AU61201" s="690"/>
    </row>
    <row r="61202" spans="46:47">
      <c r="AT61202" s="690"/>
      <c r="AU61202" s="690"/>
    </row>
    <row r="61203" spans="46:47">
      <c r="AT61203" s="690"/>
      <c r="AU61203" s="690"/>
    </row>
    <row r="61204" spans="46:47">
      <c r="AT61204" s="690"/>
      <c r="AU61204" s="690"/>
    </row>
    <row r="61205" spans="46:47">
      <c r="AT61205" s="690"/>
      <c r="AU61205" s="690"/>
    </row>
    <row r="61206" spans="46:47">
      <c r="AT61206" s="690"/>
      <c r="AU61206" s="690"/>
    </row>
    <row r="61207" spans="46:47">
      <c r="AT61207" s="690"/>
      <c r="AU61207" s="690"/>
    </row>
    <row r="61208" spans="46:47">
      <c r="AT61208" s="690"/>
      <c r="AU61208" s="690"/>
    </row>
    <row r="61209" spans="46:47">
      <c r="AT61209" s="690"/>
      <c r="AU61209" s="690"/>
    </row>
    <row r="61210" spans="46:47">
      <c r="AT61210" s="690"/>
      <c r="AU61210" s="690"/>
    </row>
    <row r="61211" spans="46:47">
      <c r="AT61211" s="690"/>
      <c r="AU61211" s="690"/>
    </row>
    <row r="61212" spans="46:47">
      <c r="AT61212" s="690"/>
      <c r="AU61212" s="690"/>
    </row>
    <row r="61213" spans="46:47">
      <c r="AT61213" s="690"/>
      <c r="AU61213" s="690"/>
    </row>
    <row r="61214" spans="46:47">
      <c r="AT61214" s="690"/>
      <c r="AU61214" s="690"/>
    </row>
    <row r="61215" spans="46:47">
      <c r="AT61215" s="690"/>
      <c r="AU61215" s="690"/>
    </row>
    <row r="61216" spans="46:47">
      <c r="AT61216" s="690"/>
      <c r="AU61216" s="690"/>
    </row>
    <row r="61217" spans="46:47">
      <c r="AT61217" s="690"/>
      <c r="AU61217" s="690"/>
    </row>
    <row r="61218" spans="46:47">
      <c r="AT61218" s="690"/>
      <c r="AU61218" s="690"/>
    </row>
    <row r="61219" spans="46:47">
      <c r="AT61219" s="690"/>
      <c r="AU61219" s="690"/>
    </row>
    <row r="61220" spans="46:47">
      <c r="AT61220" s="690"/>
      <c r="AU61220" s="690"/>
    </row>
    <row r="61221" spans="46:47">
      <c r="AT61221" s="690"/>
      <c r="AU61221" s="690"/>
    </row>
    <row r="61222" spans="46:47">
      <c r="AT61222" s="690"/>
      <c r="AU61222" s="690"/>
    </row>
    <row r="61223" spans="46:47">
      <c r="AT61223" s="690"/>
      <c r="AU61223" s="690"/>
    </row>
    <row r="61224" spans="46:47">
      <c r="AT61224" s="690"/>
      <c r="AU61224" s="690"/>
    </row>
    <row r="61225" spans="46:47">
      <c r="AT61225" s="690"/>
      <c r="AU61225" s="690"/>
    </row>
    <row r="61226" spans="46:47">
      <c r="AT61226" s="690"/>
      <c r="AU61226" s="690"/>
    </row>
    <row r="61227" spans="46:47">
      <c r="AT61227" s="690"/>
      <c r="AU61227" s="690"/>
    </row>
    <row r="61228" spans="46:47">
      <c r="AT61228" s="690"/>
      <c r="AU61228" s="690"/>
    </row>
    <row r="61229" spans="46:47">
      <c r="AT61229" s="690"/>
      <c r="AU61229" s="690"/>
    </row>
    <row r="61230" spans="46:47">
      <c r="AT61230" s="690"/>
      <c r="AU61230" s="690"/>
    </row>
    <row r="61231" spans="46:47">
      <c r="AT61231" s="690"/>
      <c r="AU61231" s="690"/>
    </row>
    <row r="61232" spans="46:47">
      <c r="AT61232" s="690"/>
      <c r="AU61232" s="690"/>
    </row>
    <row r="61233" spans="46:47">
      <c r="AT61233" s="690"/>
      <c r="AU61233" s="690"/>
    </row>
    <row r="61234" spans="46:47">
      <c r="AT61234" s="690"/>
      <c r="AU61234" s="690"/>
    </row>
    <row r="61235" spans="46:47">
      <c r="AT61235" s="690"/>
      <c r="AU61235" s="690"/>
    </row>
    <row r="61236" spans="46:47">
      <c r="AT61236" s="690"/>
      <c r="AU61236" s="690"/>
    </row>
    <row r="61237" spans="46:47">
      <c r="AT61237" s="690"/>
      <c r="AU61237" s="690"/>
    </row>
    <row r="61238" spans="46:47">
      <c r="AT61238" s="690"/>
      <c r="AU61238" s="690"/>
    </row>
    <row r="61239" spans="46:47">
      <c r="AT61239" s="690"/>
      <c r="AU61239" s="690"/>
    </row>
    <row r="61240" spans="46:47">
      <c r="AT61240" s="690"/>
      <c r="AU61240" s="690"/>
    </row>
    <row r="61241" spans="46:47">
      <c r="AT61241" s="690"/>
      <c r="AU61241" s="690"/>
    </row>
    <row r="61242" spans="46:47">
      <c r="AT61242" s="690"/>
      <c r="AU61242" s="690"/>
    </row>
    <row r="61243" spans="46:47">
      <c r="AT61243" s="690"/>
      <c r="AU61243" s="690"/>
    </row>
    <row r="61244" spans="46:47">
      <c r="AT61244" s="690"/>
      <c r="AU61244" s="690"/>
    </row>
    <row r="61245" spans="46:47">
      <c r="AT61245" s="690"/>
      <c r="AU61245" s="690"/>
    </row>
    <row r="61246" spans="46:47">
      <c r="AT61246" s="690"/>
      <c r="AU61246" s="690"/>
    </row>
    <row r="61247" spans="46:47">
      <c r="AT61247" s="690"/>
      <c r="AU61247" s="690"/>
    </row>
    <row r="61248" spans="46:47">
      <c r="AT61248" s="690"/>
      <c r="AU61248" s="690"/>
    </row>
    <row r="61249" spans="46:47">
      <c r="AT61249" s="690"/>
      <c r="AU61249" s="690"/>
    </row>
    <row r="61250" spans="46:47">
      <c r="AT61250" s="690"/>
      <c r="AU61250" s="690"/>
    </row>
    <row r="61251" spans="46:47">
      <c r="AT61251" s="690"/>
      <c r="AU61251" s="690"/>
    </row>
    <row r="61252" spans="46:47">
      <c r="AT61252" s="690"/>
      <c r="AU61252" s="690"/>
    </row>
    <row r="61253" spans="46:47">
      <c r="AT61253" s="690"/>
      <c r="AU61253" s="690"/>
    </row>
    <row r="61254" spans="46:47">
      <c r="AT61254" s="690"/>
      <c r="AU61254" s="690"/>
    </row>
    <row r="61255" spans="46:47">
      <c r="AT61255" s="690"/>
      <c r="AU61255" s="690"/>
    </row>
    <row r="61256" spans="46:47">
      <c r="AT61256" s="690"/>
      <c r="AU61256" s="690"/>
    </row>
    <row r="61257" spans="46:47">
      <c r="AT61257" s="690"/>
      <c r="AU61257" s="690"/>
    </row>
    <row r="61258" spans="46:47">
      <c r="AT61258" s="690"/>
      <c r="AU61258" s="690"/>
    </row>
    <row r="61259" spans="46:47">
      <c r="AT61259" s="690"/>
      <c r="AU61259" s="690"/>
    </row>
    <row r="61260" spans="46:47">
      <c r="AT61260" s="690"/>
      <c r="AU61260" s="690"/>
    </row>
    <row r="61261" spans="46:47">
      <c r="AT61261" s="690"/>
      <c r="AU61261" s="690"/>
    </row>
    <row r="61262" spans="46:47">
      <c r="AT61262" s="690"/>
      <c r="AU61262" s="690"/>
    </row>
    <row r="61263" spans="46:47">
      <c r="AT61263" s="690"/>
      <c r="AU61263" s="690"/>
    </row>
    <row r="61264" spans="46:47">
      <c r="AT61264" s="690"/>
      <c r="AU61264" s="690"/>
    </row>
    <row r="61265" spans="46:47">
      <c r="AT61265" s="690"/>
      <c r="AU61265" s="690"/>
    </row>
    <row r="61266" spans="46:47">
      <c r="AT61266" s="690"/>
      <c r="AU61266" s="690"/>
    </row>
    <row r="61267" spans="46:47">
      <c r="AT61267" s="690"/>
      <c r="AU61267" s="690"/>
    </row>
    <row r="61268" spans="46:47">
      <c r="AT61268" s="690"/>
      <c r="AU61268" s="690"/>
    </row>
    <row r="61269" spans="46:47">
      <c r="AT61269" s="690"/>
      <c r="AU61269" s="690"/>
    </row>
    <row r="61270" spans="46:47">
      <c r="AT61270" s="690"/>
      <c r="AU61270" s="690"/>
    </row>
    <row r="61271" spans="46:47">
      <c r="AT61271" s="690"/>
      <c r="AU61271" s="690"/>
    </row>
    <row r="61272" spans="46:47">
      <c r="AT61272" s="690"/>
      <c r="AU61272" s="690"/>
    </row>
    <row r="61273" spans="46:47">
      <c r="AT61273" s="690"/>
      <c r="AU61273" s="690"/>
    </row>
    <row r="61274" spans="46:47">
      <c r="AT61274" s="690"/>
      <c r="AU61274" s="690"/>
    </row>
    <row r="61275" spans="46:47">
      <c r="AT61275" s="690"/>
      <c r="AU61275" s="690"/>
    </row>
    <row r="61276" spans="46:47">
      <c r="AT61276" s="690"/>
      <c r="AU61276" s="690"/>
    </row>
    <row r="61277" spans="46:47">
      <c r="AT61277" s="690"/>
      <c r="AU61277" s="690"/>
    </row>
    <row r="61278" spans="46:47">
      <c r="AT61278" s="690"/>
      <c r="AU61278" s="690"/>
    </row>
    <row r="61279" spans="46:47">
      <c r="AT61279" s="690"/>
      <c r="AU61279" s="690"/>
    </row>
    <row r="61280" spans="46:47">
      <c r="AT61280" s="690"/>
      <c r="AU61280" s="690"/>
    </row>
    <row r="61281" spans="46:47">
      <c r="AT61281" s="690"/>
      <c r="AU61281" s="690"/>
    </row>
    <row r="61282" spans="46:47">
      <c r="AT61282" s="690"/>
      <c r="AU61282" s="690"/>
    </row>
    <row r="61283" spans="46:47">
      <c r="AT61283" s="690"/>
      <c r="AU61283" s="690"/>
    </row>
    <row r="61284" spans="46:47">
      <c r="AT61284" s="690"/>
      <c r="AU61284" s="690"/>
    </row>
    <row r="61285" spans="46:47">
      <c r="AT61285" s="690"/>
      <c r="AU61285" s="690"/>
    </row>
    <row r="61286" spans="46:47">
      <c r="AT61286" s="690"/>
      <c r="AU61286" s="690"/>
    </row>
    <row r="61287" spans="46:47">
      <c r="AT61287" s="690"/>
      <c r="AU61287" s="690"/>
    </row>
    <row r="61288" spans="46:47">
      <c r="AT61288" s="690"/>
      <c r="AU61288" s="690"/>
    </row>
    <row r="61289" spans="46:47">
      <c r="AT61289" s="690"/>
      <c r="AU61289" s="690"/>
    </row>
    <row r="61290" spans="46:47">
      <c r="AT61290" s="690"/>
      <c r="AU61290" s="690"/>
    </row>
    <row r="61291" spans="46:47">
      <c r="AT61291" s="690"/>
      <c r="AU61291" s="690"/>
    </row>
    <row r="61292" spans="46:47">
      <c r="AT61292" s="690"/>
      <c r="AU61292" s="690"/>
    </row>
    <row r="61293" spans="46:47">
      <c r="AT61293" s="690"/>
      <c r="AU61293" s="690"/>
    </row>
    <row r="61294" spans="46:47">
      <c r="AT61294" s="690"/>
      <c r="AU61294" s="690"/>
    </row>
    <row r="61295" spans="46:47">
      <c r="AT61295" s="690"/>
      <c r="AU61295" s="690"/>
    </row>
    <row r="61296" spans="46:47">
      <c r="AT61296" s="690"/>
      <c r="AU61296" s="690"/>
    </row>
    <row r="61297" spans="46:47">
      <c r="AT61297" s="690"/>
      <c r="AU61297" s="690"/>
    </row>
    <row r="61298" spans="46:47">
      <c r="AT61298" s="690"/>
      <c r="AU61298" s="690"/>
    </row>
    <row r="61299" spans="46:47">
      <c r="AT61299" s="690"/>
      <c r="AU61299" s="690"/>
    </row>
    <row r="61300" spans="46:47">
      <c r="AT61300" s="690"/>
      <c r="AU61300" s="690"/>
    </row>
    <row r="61301" spans="46:47">
      <c r="AT61301" s="690"/>
      <c r="AU61301" s="690"/>
    </row>
    <row r="61302" spans="46:47">
      <c r="AT61302" s="690"/>
      <c r="AU61302" s="690"/>
    </row>
    <row r="61303" spans="46:47">
      <c r="AT61303" s="690"/>
      <c r="AU61303" s="690"/>
    </row>
    <row r="61304" spans="46:47">
      <c r="AT61304" s="690"/>
      <c r="AU61304" s="690"/>
    </row>
    <row r="61305" spans="46:47">
      <c r="AT61305" s="690"/>
      <c r="AU61305" s="690"/>
    </row>
    <row r="61306" spans="46:47">
      <c r="AT61306" s="690"/>
      <c r="AU61306" s="690"/>
    </row>
    <row r="61307" spans="46:47">
      <c r="AT61307" s="690"/>
      <c r="AU61307" s="690"/>
    </row>
    <row r="61308" spans="46:47">
      <c r="AT61308" s="690"/>
      <c r="AU61308" s="690"/>
    </row>
    <row r="61309" spans="46:47">
      <c r="AT61309" s="690"/>
      <c r="AU61309" s="690"/>
    </row>
    <row r="61310" spans="46:47">
      <c r="AT61310" s="690"/>
      <c r="AU61310" s="690"/>
    </row>
    <row r="61311" spans="46:47">
      <c r="AT61311" s="690"/>
      <c r="AU61311" s="690"/>
    </row>
    <row r="61312" spans="46:47">
      <c r="AT61312" s="690"/>
      <c r="AU61312" s="690"/>
    </row>
    <row r="61313" spans="46:47">
      <c r="AT61313" s="690"/>
      <c r="AU61313" s="690"/>
    </row>
    <row r="61314" spans="46:47">
      <c r="AT61314" s="690"/>
      <c r="AU61314" s="690"/>
    </row>
    <row r="61315" spans="46:47">
      <c r="AT61315" s="690"/>
      <c r="AU61315" s="690"/>
    </row>
    <row r="61316" spans="46:47">
      <c r="AT61316" s="690"/>
      <c r="AU61316" s="690"/>
    </row>
    <row r="61317" spans="46:47">
      <c r="AT61317" s="690"/>
      <c r="AU61317" s="690"/>
    </row>
    <row r="61318" spans="46:47">
      <c r="AT61318" s="690"/>
      <c r="AU61318" s="690"/>
    </row>
    <row r="61319" spans="46:47">
      <c r="AT61319" s="690"/>
      <c r="AU61319" s="690"/>
    </row>
    <row r="61320" spans="46:47">
      <c r="AT61320" s="690"/>
      <c r="AU61320" s="690"/>
    </row>
    <row r="61321" spans="46:47">
      <c r="AT61321" s="690"/>
      <c r="AU61321" s="690"/>
    </row>
    <row r="61322" spans="46:47">
      <c r="AT61322" s="690"/>
      <c r="AU61322" s="690"/>
    </row>
    <row r="61323" spans="46:47">
      <c r="AT61323" s="690"/>
      <c r="AU61323" s="690"/>
    </row>
    <row r="61324" spans="46:47">
      <c r="AT61324" s="690"/>
      <c r="AU61324" s="690"/>
    </row>
    <row r="61325" spans="46:47">
      <c r="AT61325" s="690"/>
      <c r="AU61325" s="690"/>
    </row>
    <row r="61326" spans="46:47">
      <c r="AT61326" s="690"/>
      <c r="AU61326" s="690"/>
    </row>
    <row r="61327" spans="46:47">
      <c r="AT61327" s="690"/>
      <c r="AU61327" s="690"/>
    </row>
    <row r="61328" spans="46:47">
      <c r="AT61328" s="690"/>
      <c r="AU61328" s="690"/>
    </row>
    <row r="61329" spans="46:47">
      <c r="AT61329" s="690"/>
      <c r="AU61329" s="690"/>
    </row>
    <row r="61330" spans="46:47">
      <c r="AT61330" s="690"/>
      <c r="AU61330" s="690"/>
    </row>
    <row r="61331" spans="46:47">
      <c r="AT61331" s="690"/>
      <c r="AU61331" s="690"/>
    </row>
    <row r="61332" spans="46:47">
      <c r="AT61332" s="690"/>
      <c r="AU61332" s="690"/>
    </row>
    <row r="61333" spans="46:47">
      <c r="AT61333" s="690"/>
      <c r="AU61333" s="690"/>
    </row>
    <row r="61334" spans="46:47">
      <c r="AT61334" s="690"/>
      <c r="AU61334" s="690"/>
    </row>
    <row r="61335" spans="46:47">
      <c r="AT61335" s="690"/>
      <c r="AU61335" s="690"/>
    </row>
    <row r="61336" spans="46:47">
      <c r="AT61336" s="690"/>
      <c r="AU61336" s="690"/>
    </row>
    <row r="61337" spans="46:47">
      <c r="AT61337" s="690"/>
      <c r="AU61337" s="690"/>
    </row>
    <row r="61338" spans="46:47">
      <c r="AT61338" s="690"/>
      <c r="AU61338" s="690"/>
    </row>
    <row r="61339" spans="46:47">
      <c r="AT61339" s="690"/>
      <c r="AU61339" s="690"/>
    </row>
    <row r="61340" spans="46:47">
      <c r="AT61340" s="690"/>
      <c r="AU61340" s="690"/>
    </row>
    <row r="61341" spans="46:47">
      <c r="AT61341" s="690"/>
      <c r="AU61341" s="690"/>
    </row>
    <row r="61342" spans="46:47">
      <c r="AT61342" s="690"/>
      <c r="AU61342" s="690"/>
    </row>
    <row r="61343" spans="46:47">
      <c r="AT61343" s="690"/>
      <c r="AU61343" s="690"/>
    </row>
    <row r="61344" spans="46:47">
      <c r="AT61344" s="690"/>
      <c r="AU61344" s="690"/>
    </row>
    <row r="61345" spans="46:47">
      <c r="AT61345" s="690"/>
      <c r="AU61345" s="690"/>
    </row>
    <row r="61346" spans="46:47">
      <c r="AT61346" s="690"/>
      <c r="AU61346" s="690"/>
    </row>
    <row r="61347" spans="46:47">
      <c r="AT61347" s="690"/>
      <c r="AU61347" s="690"/>
    </row>
    <row r="61348" spans="46:47">
      <c r="AT61348" s="690"/>
      <c r="AU61348" s="690"/>
    </row>
    <row r="61349" spans="46:47">
      <c r="AT61349" s="690"/>
      <c r="AU61349" s="690"/>
    </row>
    <row r="61350" spans="46:47">
      <c r="AT61350" s="690"/>
      <c r="AU61350" s="690"/>
    </row>
    <row r="61351" spans="46:47">
      <c r="AT61351" s="690"/>
      <c r="AU61351" s="690"/>
    </row>
    <row r="61352" spans="46:47">
      <c r="AT61352" s="690"/>
      <c r="AU61352" s="690"/>
    </row>
    <row r="61353" spans="46:47">
      <c r="AT61353" s="690"/>
      <c r="AU61353" s="690"/>
    </row>
    <row r="61354" spans="46:47">
      <c r="AT61354" s="690"/>
      <c r="AU61354" s="690"/>
    </row>
    <row r="61355" spans="46:47">
      <c r="AT61355" s="690"/>
      <c r="AU61355" s="690"/>
    </row>
    <row r="61356" spans="46:47">
      <c r="AT61356" s="690"/>
      <c r="AU61356" s="690"/>
    </row>
    <row r="61357" spans="46:47">
      <c r="AT61357" s="690"/>
      <c r="AU61357" s="690"/>
    </row>
    <row r="61358" spans="46:47">
      <c r="AT61358" s="690"/>
      <c r="AU61358" s="690"/>
    </row>
    <row r="61359" spans="46:47">
      <c r="AT61359" s="690"/>
      <c r="AU61359" s="690"/>
    </row>
    <row r="61360" spans="46:47">
      <c r="AT61360" s="690"/>
      <c r="AU61360" s="690"/>
    </row>
    <row r="61361" spans="46:47">
      <c r="AT61361" s="690"/>
      <c r="AU61361" s="690"/>
    </row>
    <row r="61362" spans="46:47">
      <c r="AT61362" s="690"/>
      <c r="AU61362" s="690"/>
    </row>
    <row r="61363" spans="46:47">
      <c r="AT61363" s="690"/>
      <c r="AU61363" s="690"/>
    </row>
    <row r="61364" spans="46:47">
      <c r="AT61364" s="690"/>
      <c r="AU61364" s="690"/>
    </row>
    <row r="61365" spans="46:47">
      <c r="AT61365" s="690"/>
      <c r="AU61365" s="690"/>
    </row>
    <row r="61366" spans="46:47">
      <c r="AT61366" s="690"/>
      <c r="AU61366" s="690"/>
    </row>
    <row r="61367" spans="46:47">
      <c r="AT61367" s="690"/>
      <c r="AU61367" s="690"/>
    </row>
    <row r="61368" spans="46:47">
      <c r="AT61368" s="690"/>
      <c r="AU61368" s="690"/>
    </row>
    <row r="61369" spans="46:47">
      <c r="AT61369" s="690"/>
      <c r="AU61369" s="690"/>
    </row>
    <row r="61370" spans="46:47">
      <c r="AT61370" s="690"/>
      <c r="AU61370" s="690"/>
    </row>
    <row r="61371" spans="46:47">
      <c r="AT61371" s="690"/>
      <c r="AU61371" s="690"/>
    </row>
    <row r="61372" spans="46:47">
      <c r="AT61372" s="690"/>
      <c r="AU61372" s="690"/>
    </row>
    <row r="61373" spans="46:47">
      <c r="AT61373" s="690"/>
      <c r="AU61373" s="690"/>
    </row>
    <row r="61374" spans="46:47">
      <c r="AT61374" s="690"/>
      <c r="AU61374" s="690"/>
    </row>
    <row r="61375" spans="46:47">
      <c r="AT61375" s="690"/>
      <c r="AU61375" s="690"/>
    </row>
    <row r="61376" spans="46:47">
      <c r="AT61376" s="690"/>
      <c r="AU61376" s="690"/>
    </row>
    <row r="61377" spans="46:47">
      <c r="AT61377" s="690"/>
      <c r="AU61377" s="690"/>
    </row>
    <row r="61378" spans="46:47">
      <c r="AT61378" s="690"/>
      <c r="AU61378" s="690"/>
    </row>
    <row r="61379" spans="46:47">
      <c r="AT61379" s="690"/>
      <c r="AU61379" s="690"/>
    </row>
    <row r="61380" spans="46:47">
      <c r="AT61380" s="690"/>
      <c r="AU61380" s="690"/>
    </row>
    <row r="61381" spans="46:47">
      <c r="AT61381" s="690"/>
      <c r="AU61381" s="690"/>
    </row>
    <row r="61382" spans="46:47">
      <c r="AT61382" s="690"/>
      <c r="AU61382" s="690"/>
    </row>
    <row r="61383" spans="46:47">
      <c r="AT61383" s="690"/>
      <c r="AU61383" s="690"/>
    </row>
    <row r="61384" spans="46:47">
      <c r="AT61384" s="690"/>
      <c r="AU61384" s="690"/>
    </row>
    <row r="61385" spans="46:47">
      <c r="AT61385" s="690"/>
      <c r="AU61385" s="690"/>
    </row>
    <row r="61386" spans="46:47">
      <c r="AT61386" s="690"/>
      <c r="AU61386" s="690"/>
    </row>
    <row r="61387" spans="46:47">
      <c r="AT61387" s="690"/>
      <c r="AU61387" s="690"/>
    </row>
    <row r="61388" spans="46:47">
      <c r="AT61388" s="690"/>
      <c r="AU61388" s="690"/>
    </row>
    <row r="61389" spans="46:47">
      <c r="AT61389" s="690"/>
      <c r="AU61389" s="690"/>
    </row>
    <row r="61390" spans="46:47">
      <c r="AT61390" s="690"/>
      <c r="AU61390" s="690"/>
    </row>
    <row r="61391" spans="46:47">
      <c r="AT61391" s="690"/>
      <c r="AU61391" s="690"/>
    </row>
    <row r="61392" spans="46:47">
      <c r="AT61392" s="690"/>
      <c r="AU61392" s="690"/>
    </row>
    <row r="61393" spans="46:47">
      <c r="AT61393" s="690"/>
      <c r="AU61393" s="690"/>
    </row>
    <row r="61394" spans="46:47">
      <c r="AT61394" s="690"/>
      <c r="AU61394" s="690"/>
    </row>
    <row r="61395" spans="46:47">
      <c r="AT61395" s="690"/>
      <c r="AU61395" s="690"/>
    </row>
    <row r="61396" spans="46:47">
      <c r="AT61396" s="690"/>
      <c r="AU61396" s="690"/>
    </row>
    <row r="61397" spans="46:47">
      <c r="AT61397" s="690"/>
      <c r="AU61397" s="690"/>
    </row>
    <row r="61398" spans="46:47">
      <c r="AT61398" s="690"/>
      <c r="AU61398" s="690"/>
    </row>
    <row r="61399" spans="46:47">
      <c r="AT61399" s="690"/>
      <c r="AU61399" s="690"/>
    </row>
    <row r="61400" spans="46:47">
      <c r="AT61400" s="690"/>
      <c r="AU61400" s="690"/>
    </row>
    <row r="61401" spans="46:47">
      <c r="AT61401" s="690"/>
      <c r="AU61401" s="690"/>
    </row>
    <row r="61402" spans="46:47">
      <c r="AT61402" s="690"/>
      <c r="AU61402" s="690"/>
    </row>
    <row r="61403" spans="46:47">
      <c r="AT61403" s="690"/>
      <c r="AU61403" s="690"/>
    </row>
    <row r="61404" spans="46:47">
      <c r="AT61404" s="690"/>
      <c r="AU61404" s="690"/>
    </row>
    <row r="61405" spans="46:47">
      <c r="AT61405" s="690"/>
      <c r="AU61405" s="690"/>
    </row>
    <row r="61406" spans="46:47">
      <c r="AT61406" s="690"/>
      <c r="AU61406" s="690"/>
    </row>
    <row r="61407" spans="46:47">
      <c r="AT61407" s="690"/>
      <c r="AU61407" s="690"/>
    </row>
    <row r="61408" spans="46:47">
      <c r="AT61408" s="690"/>
      <c r="AU61408" s="690"/>
    </row>
    <row r="61409" spans="46:47">
      <c r="AT61409" s="690"/>
      <c r="AU61409" s="690"/>
    </row>
    <row r="61410" spans="46:47">
      <c r="AT61410" s="690"/>
      <c r="AU61410" s="690"/>
    </row>
    <row r="61411" spans="46:47">
      <c r="AT61411" s="690"/>
      <c r="AU61411" s="690"/>
    </row>
    <row r="61412" spans="46:47">
      <c r="AT61412" s="690"/>
      <c r="AU61412" s="690"/>
    </row>
    <row r="61413" spans="46:47">
      <c r="AT61413" s="690"/>
      <c r="AU61413" s="690"/>
    </row>
    <row r="61414" spans="46:47">
      <c r="AT61414" s="690"/>
      <c r="AU61414" s="690"/>
    </row>
    <row r="61415" spans="46:47">
      <c r="AT61415" s="690"/>
      <c r="AU61415" s="690"/>
    </row>
    <row r="61416" spans="46:47">
      <c r="AT61416" s="690"/>
      <c r="AU61416" s="690"/>
    </row>
    <row r="61417" spans="46:47">
      <c r="AT61417" s="690"/>
      <c r="AU61417" s="690"/>
    </row>
    <row r="61418" spans="46:47">
      <c r="AT61418" s="690"/>
      <c r="AU61418" s="690"/>
    </row>
    <row r="61419" spans="46:47">
      <c r="AT61419" s="690"/>
      <c r="AU61419" s="690"/>
    </row>
    <row r="61420" spans="46:47">
      <c r="AT61420" s="690"/>
      <c r="AU61420" s="690"/>
    </row>
    <row r="61421" spans="46:47">
      <c r="AT61421" s="690"/>
      <c r="AU61421" s="690"/>
    </row>
    <row r="61422" spans="46:47">
      <c r="AT61422" s="690"/>
      <c r="AU61422" s="690"/>
    </row>
    <row r="61423" spans="46:47">
      <c r="AT61423" s="690"/>
      <c r="AU61423" s="690"/>
    </row>
    <row r="61424" spans="46:47">
      <c r="AT61424" s="690"/>
      <c r="AU61424" s="690"/>
    </row>
    <row r="61425" spans="46:47">
      <c r="AT61425" s="690"/>
      <c r="AU61425" s="690"/>
    </row>
    <row r="61426" spans="46:47">
      <c r="AT61426" s="690"/>
      <c r="AU61426" s="690"/>
    </row>
    <row r="61427" spans="46:47">
      <c r="AT61427" s="690"/>
      <c r="AU61427" s="690"/>
    </row>
    <row r="61428" spans="46:47">
      <c r="AT61428" s="690"/>
      <c r="AU61428" s="690"/>
    </row>
    <row r="61429" spans="46:47">
      <c r="AT61429" s="690"/>
      <c r="AU61429" s="690"/>
    </row>
    <row r="61430" spans="46:47">
      <c r="AT61430" s="690"/>
      <c r="AU61430" s="690"/>
    </row>
    <row r="61431" spans="46:47">
      <c r="AT61431" s="690"/>
      <c r="AU61431" s="690"/>
    </row>
    <row r="61432" spans="46:47">
      <c r="AT61432" s="690"/>
      <c r="AU61432" s="690"/>
    </row>
    <row r="61433" spans="46:47">
      <c r="AT61433" s="690"/>
      <c r="AU61433" s="690"/>
    </row>
    <row r="61434" spans="46:47">
      <c r="AT61434" s="690"/>
      <c r="AU61434" s="690"/>
    </row>
    <row r="61435" spans="46:47">
      <c r="AT61435" s="690"/>
      <c r="AU61435" s="690"/>
    </row>
    <row r="61436" spans="46:47">
      <c r="AT61436" s="690"/>
      <c r="AU61436" s="690"/>
    </row>
    <row r="61437" spans="46:47">
      <c r="AT61437" s="690"/>
      <c r="AU61437" s="690"/>
    </row>
    <row r="61438" spans="46:47">
      <c r="AT61438" s="690"/>
      <c r="AU61438" s="690"/>
    </row>
    <row r="61439" spans="46:47">
      <c r="AT61439" s="690"/>
      <c r="AU61439" s="690"/>
    </row>
    <row r="61440" spans="46:47">
      <c r="AT61440" s="690"/>
      <c r="AU61440" s="690"/>
    </row>
    <row r="61441" spans="46:47">
      <c r="AT61441" s="690"/>
      <c r="AU61441" s="690"/>
    </row>
    <row r="61442" spans="46:47">
      <c r="AT61442" s="690"/>
      <c r="AU61442" s="690"/>
    </row>
    <row r="61443" spans="46:47">
      <c r="AT61443" s="690"/>
      <c r="AU61443" s="690"/>
    </row>
    <row r="61444" spans="46:47">
      <c r="AT61444" s="690"/>
      <c r="AU61444" s="690"/>
    </row>
    <row r="61445" spans="46:47">
      <c r="AT61445" s="690"/>
      <c r="AU61445" s="690"/>
    </row>
    <row r="61446" spans="46:47">
      <c r="AT61446" s="690"/>
      <c r="AU61446" s="690"/>
    </row>
    <row r="61447" spans="46:47">
      <c r="AT61447" s="690"/>
      <c r="AU61447" s="690"/>
    </row>
    <row r="61448" spans="46:47">
      <c r="AT61448" s="690"/>
      <c r="AU61448" s="690"/>
    </row>
    <row r="61449" spans="46:47">
      <c r="AT61449" s="690"/>
      <c r="AU61449" s="690"/>
    </row>
    <row r="61450" spans="46:47">
      <c r="AT61450" s="690"/>
      <c r="AU61450" s="690"/>
    </row>
    <row r="61451" spans="46:47">
      <c r="AT61451" s="690"/>
      <c r="AU61451" s="690"/>
    </row>
    <row r="61452" spans="46:47">
      <c r="AT61452" s="690"/>
      <c r="AU61452" s="690"/>
    </row>
    <row r="61453" spans="46:47">
      <c r="AT61453" s="690"/>
      <c r="AU61453" s="690"/>
    </row>
    <row r="61454" spans="46:47">
      <c r="AT61454" s="690"/>
      <c r="AU61454" s="690"/>
    </row>
    <row r="61455" spans="46:47">
      <c r="AT61455" s="690"/>
      <c r="AU61455" s="690"/>
    </row>
    <row r="61456" spans="46:47">
      <c r="AT61456" s="690"/>
      <c r="AU61456" s="690"/>
    </row>
    <row r="61457" spans="46:47">
      <c r="AT61457" s="690"/>
      <c r="AU61457" s="690"/>
    </row>
    <row r="61458" spans="46:47">
      <c r="AT61458" s="690"/>
      <c r="AU61458" s="690"/>
    </row>
    <row r="61459" spans="46:47">
      <c r="AT61459" s="690"/>
      <c r="AU61459" s="690"/>
    </row>
    <row r="61460" spans="46:47">
      <c r="AT61460" s="690"/>
      <c r="AU61460" s="690"/>
    </row>
    <row r="61461" spans="46:47">
      <c r="AT61461" s="690"/>
      <c r="AU61461" s="690"/>
    </row>
    <row r="61462" spans="46:47">
      <c r="AT61462" s="690"/>
      <c r="AU61462" s="690"/>
    </row>
    <row r="61463" spans="46:47">
      <c r="AT61463" s="690"/>
      <c r="AU61463" s="690"/>
    </row>
    <row r="61464" spans="46:47">
      <c r="AT61464" s="690"/>
      <c r="AU61464" s="690"/>
    </row>
    <row r="61465" spans="46:47">
      <c r="AT61465" s="690"/>
      <c r="AU61465" s="690"/>
    </row>
    <row r="61466" spans="46:47">
      <c r="AT61466" s="690"/>
      <c r="AU61466" s="690"/>
    </row>
    <row r="61467" spans="46:47">
      <c r="AT61467" s="690"/>
      <c r="AU61467" s="690"/>
    </row>
    <row r="61468" spans="46:47">
      <c r="AT61468" s="690"/>
      <c r="AU61468" s="690"/>
    </row>
    <row r="61469" spans="46:47">
      <c r="AT61469" s="690"/>
      <c r="AU61469" s="690"/>
    </row>
    <row r="61470" spans="46:47">
      <c r="AT61470" s="690"/>
      <c r="AU61470" s="690"/>
    </row>
    <row r="61471" spans="46:47">
      <c r="AT61471" s="690"/>
      <c r="AU61471" s="690"/>
    </row>
    <row r="61472" spans="46:47">
      <c r="AT61472" s="690"/>
      <c r="AU61472" s="690"/>
    </row>
    <row r="61473" spans="46:47">
      <c r="AT61473" s="690"/>
      <c r="AU61473" s="690"/>
    </row>
    <row r="61474" spans="46:47">
      <c r="AT61474" s="690"/>
      <c r="AU61474" s="690"/>
    </row>
    <row r="61475" spans="46:47">
      <c r="AT61475" s="690"/>
      <c r="AU61475" s="690"/>
    </row>
    <row r="61476" spans="46:47">
      <c r="AT61476" s="690"/>
      <c r="AU61476" s="690"/>
    </row>
    <row r="61477" spans="46:47">
      <c r="AT61477" s="690"/>
      <c r="AU61477" s="690"/>
    </row>
    <row r="61478" spans="46:47">
      <c r="AT61478" s="690"/>
      <c r="AU61478" s="690"/>
    </row>
    <row r="61479" spans="46:47">
      <c r="AT61479" s="690"/>
      <c r="AU61479" s="690"/>
    </row>
    <row r="61480" spans="46:47">
      <c r="AT61480" s="690"/>
      <c r="AU61480" s="690"/>
    </row>
    <row r="61481" spans="46:47">
      <c r="AT61481" s="690"/>
      <c r="AU61481" s="690"/>
    </row>
    <row r="61482" spans="46:47">
      <c r="AT61482" s="690"/>
      <c r="AU61482" s="690"/>
    </row>
    <row r="61483" spans="46:47">
      <c r="AT61483" s="690"/>
      <c r="AU61483" s="690"/>
    </row>
    <row r="61484" spans="46:47">
      <c r="AT61484" s="690"/>
      <c r="AU61484" s="690"/>
    </row>
    <row r="61485" spans="46:47">
      <c r="AT61485" s="690"/>
      <c r="AU61485" s="690"/>
    </row>
    <row r="61486" spans="46:47">
      <c r="AT61486" s="690"/>
      <c r="AU61486" s="690"/>
    </row>
    <row r="61487" spans="46:47">
      <c r="AT61487" s="690"/>
      <c r="AU61487" s="690"/>
    </row>
    <row r="61488" spans="46:47">
      <c r="AT61488" s="690"/>
      <c r="AU61488" s="690"/>
    </row>
    <row r="61489" spans="46:47">
      <c r="AT61489" s="690"/>
      <c r="AU61489" s="690"/>
    </row>
    <row r="61490" spans="46:47">
      <c r="AT61490" s="690"/>
      <c r="AU61490" s="690"/>
    </row>
    <row r="61491" spans="46:47">
      <c r="AT61491" s="690"/>
      <c r="AU61491" s="690"/>
    </row>
    <row r="61492" spans="46:47">
      <c r="AT61492" s="690"/>
      <c r="AU61492" s="690"/>
    </row>
    <row r="61493" spans="46:47">
      <c r="AT61493" s="690"/>
      <c r="AU61493" s="690"/>
    </row>
    <row r="61494" spans="46:47">
      <c r="AT61494" s="690"/>
      <c r="AU61494" s="690"/>
    </row>
    <row r="61495" spans="46:47">
      <c r="AT61495" s="690"/>
      <c r="AU61495" s="690"/>
    </row>
    <row r="61496" spans="46:47">
      <c r="AT61496" s="690"/>
      <c r="AU61496" s="690"/>
    </row>
    <row r="61497" spans="46:47">
      <c r="AT61497" s="690"/>
      <c r="AU61497" s="690"/>
    </row>
    <row r="61498" spans="46:47">
      <c r="AT61498" s="690"/>
      <c r="AU61498" s="690"/>
    </row>
    <row r="61499" spans="46:47">
      <c r="AT61499" s="690"/>
      <c r="AU61499" s="690"/>
    </row>
    <row r="61500" spans="46:47">
      <c r="AT61500" s="690"/>
      <c r="AU61500" s="690"/>
    </row>
    <row r="61501" spans="46:47">
      <c r="AT61501" s="690"/>
      <c r="AU61501" s="690"/>
    </row>
    <row r="61502" spans="46:47">
      <c r="AT61502" s="690"/>
      <c r="AU61502" s="690"/>
    </row>
    <row r="61503" spans="46:47">
      <c r="AT61503" s="690"/>
      <c r="AU61503" s="690"/>
    </row>
    <row r="61504" spans="46:47">
      <c r="AT61504" s="690"/>
      <c r="AU61504" s="690"/>
    </row>
    <row r="61505" spans="46:47">
      <c r="AT61505" s="690"/>
      <c r="AU61505" s="690"/>
    </row>
    <row r="61506" spans="46:47">
      <c r="AT61506" s="690"/>
      <c r="AU61506" s="690"/>
    </row>
    <row r="61507" spans="46:47">
      <c r="AT61507" s="690"/>
      <c r="AU61507" s="690"/>
    </row>
    <row r="61508" spans="46:47">
      <c r="AT61508" s="690"/>
      <c r="AU61508" s="690"/>
    </row>
    <row r="61509" spans="46:47">
      <c r="AT61509" s="690"/>
      <c r="AU61509" s="690"/>
    </row>
    <row r="61510" spans="46:47">
      <c r="AT61510" s="690"/>
      <c r="AU61510" s="690"/>
    </row>
    <row r="61511" spans="46:47">
      <c r="AT61511" s="690"/>
      <c r="AU61511" s="690"/>
    </row>
    <row r="61512" spans="46:47">
      <c r="AT61512" s="690"/>
      <c r="AU61512" s="690"/>
    </row>
    <row r="61513" spans="46:47">
      <c r="AT61513" s="690"/>
      <c r="AU61513" s="690"/>
    </row>
    <row r="61514" spans="46:47">
      <c r="AT61514" s="690"/>
      <c r="AU61514" s="690"/>
    </row>
    <row r="61515" spans="46:47">
      <c r="AT61515" s="690"/>
      <c r="AU61515" s="690"/>
    </row>
    <row r="61516" spans="46:47">
      <c r="AT61516" s="690"/>
      <c r="AU61516" s="690"/>
    </row>
    <row r="61517" spans="46:47">
      <c r="AT61517" s="690"/>
      <c r="AU61517" s="690"/>
    </row>
    <row r="61518" spans="46:47">
      <c r="AT61518" s="690"/>
      <c r="AU61518" s="690"/>
    </row>
    <row r="61519" spans="46:47">
      <c r="AT61519" s="690"/>
      <c r="AU61519" s="690"/>
    </row>
    <row r="61520" spans="46:47">
      <c r="AT61520" s="690"/>
      <c r="AU61520" s="690"/>
    </row>
    <row r="61521" spans="46:47">
      <c r="AT61521" s="690"/>
      <c r="AU61521" s="690"/>
    </row>
    <row r="61522" spans="46:47">
      <c r="AT61522" s="690"/>
      <c r="AU61522" s="690"/>
    </row>
    <row r="61523" spans="46:47">
      <c r="AT61523" s="690"/>
      <c r="AU61523" s="690"/>
    </row>
    <row r="61524" spans="46:47">
      <c r="AT61524" s="690"/>
      <c r="AU61524" s="690"/>
    </row>
    <row r="61525" spans="46:47">
      <c r="AT61525" s="690"/>
      <c r="AU61525" s="690"/>
    </row>
    <row r="61526" spans="46:47">
      <c r="AT61526" s="690"/>
      <c r="AU61526" s="690"/>
    </row>
    <row r="61527" spans="46:47">
      <c r="AT61527" s="690"/>
      <c r="AU61527" s="690"/>
    </row>
    <row r="61528" spans="46:47">
      <c r="AT61528" s="690"/>
      <c r="AU61528" s="690"/>
    </row>
    <row r="61529" spans="46:47">
      <c r="AT61529" s="690"/>
      <c r="AU61529" s="690"/>
    </row>
    <row r="61530" spans="46:47">
      <c r="AT61530" s="690"/>
      <c r="AU61530" s="690"/>
    </row>
    <row r="61531" spans="46:47">
      <c r="AT61531" s="690"/>
      <c r="AU61531" s="690"/>
    </row>
    <row r="61532" spans="46:47">
      <c r="AT61532" s="690"/>
      <c r="AU61532" s="690"/>
    </row>
    <row r="61533" spans="46:47">
      <c r="AT61533" s="690"/>
      <c r="AU61533" s="690"/>
    </row>
    <row r="61534" spans="46:47">
      <c r="AT61534" s="690"/>
      <c r="AU61534" s="690"/>
    </row>
    <row r="61535" spans="46:47">
      <c r="AT61535" s="690"/>
      <c r="AU61535" s="690"/>
    </row>
    <row r="61536" spans="46:47">
      <c r="AT61536" s="690"/>
      <c r="AU61536" s="690"/>
    </row>
    <row r="61537" spans="46:47">
      <c r="AT61537" s="690"/>
      <c r="AU61537" s="690"/>
    </row>
    <row r="61538" spans="46:47">
      <c r="AT61538" s="690"/>
      <c r="AU61538" s="690"/>
    </row>
    <row r="61539" spans="46:47">
      <c r="AT61539" s="690"/>
      <c r="AU61539" s="690"/>
    </row>
    <row r="61540" spans="46:47">
      <c r="AT61540" s="690"/>
      <c r="AU61540" s="690"/>
    </row>
    <row r="61541" spans="46:47">
      <c r="AT61541" s="690"/>
      <c r="AU61541" s="690"/>
    </row>
    <row r="61542" spans="46:47">
      <c r="AT61542" s="690"/>
      <c r="AU61542" s="690"/>
    </row>
    <row r="61543" spans="46:47">
      <c r="AT61543" s="690"/>
      <c r="AU61543" s="690"/>
    </row>
    <row r="61544" spans="46:47">
      <c r="AT61544" s="690"/>
      <c r="AU61544" s="690"/>
    </row>
    <row r="61545" spans="46:47">
      <c r="AT61545" s="690"/>
      <c r="AU61545" s="690"/>
    </row>
    <row r="61546" spans="46:47">
      <c r="AT61546" s="690"/>
      <c r="AU61546" s="690"/>
    </row>
    <row r="61547" spans="46:47">
      <c r="AT61547" s="690"/>
      <c r="AU61547" s="690"/>
    </row>
    <row r="61548" spans="46:47">
      <c r="AT61548" s="690"/>
      <c r="AU61548" s="690"/>
    </row>
    <row r="61549" spans="46:47">
      <c r="AT61549" s="690"/>
      <c r="AU61549" s="690"/>
    </row>
    <row r="61550" spans="46:47">
      <c r="AT61550" s="690"/>
      <c r="AU61550" s="690"/>
    </row>
    <row r="61551" spans="46:47">
      <c r="AT61551" s="690"/>
      <c r="AU61551" s="690"/>
    </row>
    <row r="61552" spans="46:47">
      <c r="AT61552" s="690"/>
      <c r="AU61552" s="690"/>
    </row>
    <row r="61553" spans="46:47">
      <c r="AT61553" s="690"/>
      <c r="AU61553" s="690"/>
    </row>
    <row r="61554" spans="46:47">
      <c r="AT61554" s="690"/>
      <c r="AU61554" s="690"/>
    </row>
    <row r="61555" spans="46:47">
      <c r="AT61555" s="690"/>
      <c r="AU61555" s="690"/>
    </row>
    <row r="61556" spans="46:47">
      <c r="AT61556" s="690"/>
      <c r="AU61556" s="690"/>
    </row>
    <row r="61557" spans="46:47">
      <c r="AT61557" s="690"/>
      <c r="AU61557" s="690"/>
    </row>
    <row r="61558" spans="46:47">
      <c r="AT61558" s="690"/>
      <c r="AU61558" s="690"/>
    </row>
    <row r="61559" spans="46:47">
      <c r="AT61559" s="690"/>
      <c r="AU61559" s="690"/>
    </row>
    <row r="61560" spans="46:47">
      <c r="AT61560" s="690"/>
      <c r="AU61560" s="690"/>
    </row>
    <row r="61561" spans="46:47">
      <c r="AT61561" s="690"/>
      <c r="AU61561" s="690"/>
    </row>
    <row r="61562" spans="46:47">
      <c r="AT61562" s="690"/>
      <c r="AU61562" s="690"/>
    </row>
    <row r="61563" spans="46:47">
      <c r="AT61563" s="690"/>
      <c r="AU61563" s="690"/>
    </row>
    <row r="61564" spans="46:47">
      <c r="AT61564" s="690"/>
      <c r="AU61564" s="690"/>
    </row>
    <row r="61565" spans="46:47">
      <c r="AT61565" s="690"/>
      <c r="AU61565" s="690"/>
    </row>
    <row r="61566" spans="46:47">
      <c r="AT61566" s="690"/>
      <c r="AU61566" s="690"/>
    </row>
    <row r="61567" spans="46:47">
      <c r="AT61567" s="690"/>
      <c r="AU61567" s="690"/>
    </row>
    <row r="61568" spans="46:47">
      <c r="AT61568" s="690"/>
      <c r="AU61568" s="690"/>
    </row>
    <row r="61569" spans="46:47">
      <c r="AT61569" s="690"/>
      <c r="AU61569" s="690"/>
    </row>
    <row r="61570" spans="46:47">
      <c r="AT61570" s="690"/>
      <c r="AU61570" s="690"/>
    </row>
    <row r="61571" spans="46:47">
      <c r="AT61571" s="690"/>
      <c r="AU61571" s="690"/>
    </row>
    <row r="61572" spans="46:47">
      <c r="AT61572" s="690"/>
      <c r="AU61572" s="690"/>
    </row>
    <row r="61573" spans="46:47">
      <c r="AT61573" s="690"/>
      <c r="AU61573" s="690"/>
    </row>
    <row r="61574" spans="46:47">
      <c r="AT61574" s="690"/>
      <c r="AU61574" s="690"/>
    </row>
    <row r="61575" spans="46:47">
      <c r="AT61575" s="690"/>
      <c r="AU61575" s="690"/>
    </row>
    <row r="61576" spans="46:47">
      <c r="AT61576" s="690"/>
      <c r="AU61576" s="690"/>
    </row>
    <row r="61577" spans="46:47">
      <c r="AT61577" s="690"/>
      <c r="AU61577" s="690"/>
    </row>
    <row r="61578" spans="46:47">
      <c r="AT61578" s="690"/>
      <c r="AU61578" s="690"/>
    </row>
    <row r="61579" spans="46:47">
      <c r="AT61579" s="690"/>
      <c r="AU61579" s="690"/>
    </row>
    <row r="61580" spans="46:47">
      <c r="AT61580" s="690"/>
      <c r="AU61580" s="690"/>
    </row>
    <row r="61581" spans="46:47">
      <c r="AT61581" s="690"/>
      <c r="AU61581" s="690"/>
    </row>
    <row r="61582" spans="46:47">
      <c r="AT61582" s="690"/>
      <c r="AU61582" s="690"/>
    </row>
    <row r="61583" spans="46:47">
      <c r="AT61583" s="690"/>
      <c r="AU61583" s="690"/>
    </row>
    <row r="61584" spans="46:47">
      <c r="AT61584" s="690"/>
      <c r="AU61584" s="690"/>
    </row>
    <row r="61585" spans="46:47">
      <c r="AT61585" s="690"/>
      <c r="AU61585" s="690"/>
    </row>
    <row r="61586" spans="46:47">
      <c r="AT61586" s="690"/>
      <c r="AU61586" s="690"/>
    </row>
    <row r="61587" spans="46:47">
      <c r="AT61587" s="690"/>
      <c r="AU61587" s="690"/>
    </row>
    <row r="61588" spans="46:47">
      <c r="AT61588" s="690"/>
      <c r="AU61588" s="690"/>
    </row>
    <row r="61589" spans="46:47">
      <c r="AT61589" s="690"/>
      <c r="AU61589" s="690"/>
    </row>
    <row r="61590" spans="46:47">
      <c r="AT61590" s="690"/>
      <c r="AU61590" s="690"/>
    </row>
    <row r="61591" spans="46:47">
      <c r="AT61591" s="690"/>
      <c r="AU61591" s="690"/>
    </row>
    <row r="61592" spans="46:47">
      <c r="AT61592" s="690"/>
      <c r="AU61592" s="690"/>
    </row>
    <row r="61593" spans="46:47">
      <c r="AT61593" s="690"/>
      <c r="AU61593" s="690"/>
    </row>
    <row r="61594" spans="46:47">
      <c r="AT61594" s="690"/>
      <c r="AU61594" s="690"/>
    </row>
    <row r="61595" spans="46:47">
      <c r="AT61595" s="690"/>
      <c r="AU61595" s="690"/>
    </row>
    <row r="61596" spans="46:47">
      <c r="AT61596" s="690"/>
      <c r="AU61596" s="690"/>
    </row>
    <row r="61597" spans="46:47">
      <c r="AT61597" s="690"/>
      <c r="AU61597" s="690"/>
    </row>
    <row r="61598" spans="46:47">
      <c r="AT61598" s="690"/>
      <c r="AU61598" s="690"/>
    </row>
    <row r="61599" spans="46:47">
      <c r="AT61599" s="690"/>
      <c r="AU61599" s="690"/>
    </row>
    <row r="61600" spans="46:47">
      <c r="AT61600" s="690"/>
      <c r="AU61600" s="690"/>
    </row>
    <row r="61601" spans="46:47">
      <c r="AT61601" s="690"/>
      <c r="AU61601" s="690"/>
    </row>
    <row r="61602" spans="46:47">
      <c r="AT61602" s="690"/>
      <c r="AU61602" s="690"/>
    </row>
    <row r="61603" spans="46:47">
      <c r="AT61603" s="690"/>
      <c r="AU61603" s="690"/>
    </row>
    <row r="61604" spans="46:47">
      <c r="AT61604" s="690"/>
      <c r="AU61604" s="690"/>
    </row>
    <row r="61605" spans="46:47">
      <c r="AT61605" s="690"/>
      <c r="AU61605" s="690"/>
    </row>
    <row r="61606" spans="46:47">
      <c r="AT61606" s="690"/>
      <c r="AU61606" s="690"/>
    </row>
    <row r="61607" spans="46:47">
      <c r="AT61607" s="690"/>
      <c r="AU61607" s="690"/>
    </row>
    <row r="61608" spans="46:47">
      <c r="AT61608" s="690"/>
      <c r="AU61608" s="690"/>
    </row>
    <row r="61609" spans="46:47">
      <c r="AT61609" s="690"/>
      <c r="AU61609" s="690"/>
    </row>
    <row r="61610" spans="46:47">
      <c r="AT61610" s="690"/>
      <c r="AU61610" s="690"/>
    </row>
    <row r="61611" spans="46:47">
      <c r="AT61611" s="690"/>
      <c r="AU61611" s="690"/>
    </row>
    <row r="61612" spans="46:47">
      <c r="AT61612" s="690"/>
      <c r="AU61612" s="690"/>
    </row>
    <row r="61613" spans="46:47">
      <c r="AT61613" s="690"/>
      <c r="AU61613" s="690"/>
    </row>
    <row r="61614" spans="46:47">
      <c r="AT61614" s="690"/>
      <c r="AU61614" s="690"/>
    </row>
    <row r="61615" spans="46:47">
      <c r="AT61615" s="690"/>
      <c r="AU61615" s="690"/>
    </row>
    <row r="61616" spans="46:47">
      <c r="AT61616" s="690"/>
      <c r="AU61616" s="690"/>
    </row>
    <row r="61617" spans="46:47">
      <c r="AT61617" s="690"/>
      <c r="AU61617" s="690"/>
    </row>
    <row r="61618" spans="46:47">
      <c r="AT61618" s="690"/>
      <c r="AU61618" s="690"/>
    </row>
    <row r="61619" spans="46:47">
      <c r="AT61619" s="690"/>
      <c r="AU61619" s="690"/>
    </row>
    <row r="61620" spans="46:47">
      <c r="AT61620" s="690"/>
      <c r="AU61620" s="690"/>
    </row>
    <row r="61621" spans="46:47">
      <c r="AT61621" s="690"/>
      <c r="AU61621" s="690"/>
    </row>
    <row r="61622" spans="46:47">
      <c r="AT61622" s="690"/>
      <c r="AU61622" s="690"/>
    </row>
    <row r="61623" spans="46:47">
      <c r="AT61623" s="690"/>
      <c r="AU61623" s="690"/>
    </row>
    <row r="61624" spans="46:47">
      <c r="AT61624" s="690"/>
      <c r="AU61624" s="690"/>
    </row>
    <row r="61625" spans="46:47">
      <c r="AT61625" s="690"/>
      <c r="AU61625" s="690"/>
    </row>
    <row r="61626" spans="46:47">
      <c r="AT61626" s="690"/>
      <c r="AU61626" s="690"/>
    </row>
    <row r="61627" spans="46:47">
      <c r="AT61627" s="690"/>
      <c r="AU61627" s="690"/>
    </row>
    <row r="61628" spans="46:47">
      <c r="AT61628" s="690"/>
      <c r="AU61628" s="690"/>
    </row>
    <row r="61629" spans="46:47">
      <c r="AT61629" s="690"/>
      <c r="AU61629" s="690"/>
    </row>
    <row r="61630" spans="46:47">
      <c r="AT61630" s="690"/>
      <c r="AU61630" s="690"/>
    </row>
    <row r="61631" spans="46:47">
      <c r="AT61631" s="690"/>
      <c r="AU61631" s="690"/>
    </row>
    <row r="61632" spans="46:47">
      <c r="AT61632" s="690"/>
      <c r="AU61632" s="690"/>
    </row>
    <row r="61633" spans="46:47">
      <c r="AT61633" s="690"/>
      <c r="AU61633" s="690"/>
    </row>
    <row r="61634" spans="46:47">
      <c r="AT61634" s="690"/>
      <c r="AU61634" s="690"/>
    </row>
    <row r="61635" spans="46:47">
      <c r="AT61635" s="690"/>
      <c r="AU61635" s="690"/>
    </row>
    <row r="61636" spans="46:47">
      <c r="AT61636" s="690"/>
      <c r="AU61636" s="690"/>
    </row>
    <row r="61637" spans="46:47">
      <c r="AT61637" s="690"/>
      <c r="AU61637" s="690"/>
    </row>
    <row r="61638" spans="46:47">
      <c r="AT61638" s="690"/>
      <c r="AU61638" s="690"/>
    </row>
    <row r="61639" spans="46:47">
      <c r="AT61639" s="690"/>
      <c r="AU61639" s="690"/>
    </row>
    <row r="61640" spans="46:47">
      <c r="AT61640" s="690"/>
      <c r="AU61640" s="690"/>
    </row>
    <row r="61641" spans="46:47">
      <c r="AT61641" s="690"/>
      <c r="AU61641" s="690"/>
    </row>
    <row r="61642" spans="46:47">
      <c r="AT61642" s="690"/>
      <c r="AU61642" s="690"/>
    </row>
    <row r="61643" spans="46:47">
      <c r="AT61643" s="690"/>
      <c r="AU61643" s="690"/>
    </row>
    <row r="61644" spans="46:47">
      <c r="AT61644" s="690"/>
      <c r="AU61644" s="690"/>
    </row>
    <row r="61645" spans="46:47">
      <c r="AT61645" s="690"/>
      <c r="AU61645" s="690"/>
    </row>
    <row r="61646" spans="46:47">
      <c r="AT61646" s="690"/>
      <c r="AU61646" s="690"/>
    </row>
    <row r="61647" spans="46:47">
      <c r="AT61647" s="690"/>
      <c r="AU61647" s="690"/>
    </row>
    <row r="61648" spans="46:47">
      <c r="AT61648" s="690"/>
      <c r="AU61648" s="690"/>
    </row>
    <row r="61649" spans="46:47">
      <c r="AT61649" s="690"/>
      <c r="AU61649" s="690"/>
    </row>
    <row r="61650" spans="46:47">
      <c r="AT61650" s="690"/>
      <c r="AU61650" s="690"/>
    </row>
    <row r="61651" spans="46:47">
      <c r="AT61651" s="690"/>
      <c r="AU61651" s="690"/>
    </row>
    <row r="61652" spans="46:47">
      <c r="AT61652" s="690"/>
      <c r="AU61652" s="690"/>
    </row>
    <row r="61653" spans="46:47">
      <c r="AT61653" s="690"/>
      <c r="AU61653" s="690"/>
    </row>
    <row r="61654" spans="46:47">
      <c r="AT61654" s="690"/>
      <c r="AU61654" s="690"/>
    </row>
    <row r="61655" spans="46:47">
      <c r="AT61655" s="690"/>
      <c r="AU61655" s="690"/>
    </row>
    <row r="61656" spans="46:47">
      <c r="AT61656" s="690"/>
      <c r="AU61656" s="690"/>
    </row>
    <row r="61657" spans="46:47">
      <c r="AT61657" s="690"/>
      <c r="AU61657" s="690"/>
    </row>
    <row r="61658" spans="46:47">
      <c r="AT61658" s="690"/>
      <c r="AU61658" s="690"/>
    </row>
    <row r="61659" spans="46:47">
      <c r="AT61659" s="690"/>
      <c r="AU61659" s="690"/>
    </row>
    <row r="61660" spans="46:47">
      <c r="AT61660" s="690"/>
      <c r="AU61660" s="690"/>
    </row>
    <row r="61661" spans="46:47">
      <c r="AT61661" s="690"/>
      <c r="AU61661" s="690"/>
    </row>
    <row r="61662" spans="46:47">
      <c r="AT61662" s="690"/>
      <c r="AU61662" s="690"/>
    </row>
    <row r="61663" spans="46:47">
      <c r="AT61663" s="690"/>
      <c r="AU61663" s="690"/>
    </row>
    <row r="61664" spans="46:47">
      <c r="AT61664" s="690"/>
      <c r="AU61664" s="690"/>
    </row>
    <row r="61665" spans="46:47">
      <c r="AT61665" s="690"/>
      <c r="AU61665" s="690"/>
    </row>
    <row r="61666" spans="46:47">
      <c r="AT61666" s="690"/>
      <c r="AU61666" s="690"/>
    </row>
    <row r="61667" spans="46:47">
      <c r="AT61667" s="690"/>
      <c r="AU61667" s="690"/>
    </row>
    <row r="61668" spans="46:47">
      <c r="AT61668" s="690"/>
      <c r="AU61668" s="690"/>
    </row>
    <row r="61669" spans="46:47">
      <c r="AT61669" s="690"/>
      <c r="AU61669" s="690"/>
    </row>
    <row r="61670" spans="46:47">
      <c r="AT61670" s="690"/>
      <c r="AU61670" s="690"/>
    </row>
    <row r="61671" spans="46:47">
      <c r="AT61671" s="690"/>
      <c r="AU61671" s="690"/>
    </row>
    <row r="61672" spans="46:47">
      <c r="AT61672" s="690"/>
      <c r="AU61672" s="690"/>
    </row>
    <row r="61673" spans="46:47">
      <c r="AT61673" s="690"/>
      <c r="AU61673" s="690"/>
    </row>
    <row r="61674" spans="46:47">
      <c r="AT61674" s="690"/>
      <c r="AU61674" s="690"/>
    </row>
    <row r="61675" spans="46:47">
      <c r="AT61675" s="690"/>
      <c r="AU61675" s="690"/>
    </row>
    <row r="61676" spans="46:47">
      <c r="AT61676" s="690"/>
      <c r="AU61676" s="690"/>
    </row>
    <row r="61677" spans="46:47">
      <c r="AT61677" s="690"/>
      <c r="AU61677" s="690"/>
    </row>
    <row r="61678" spans="46:47">
      <c r="AT61678" s="690"/>
      <c r="AU61678" s="690"/>
    </row>
    <row r="61679" spans="46:47">
      <c r="AT61679" s="690"/>
      <c r="AU61679" s="690"/>
    </row>
    <row r="61680" spans="46:47">
      <c r="AT61680" s="690"/>
      <c r="AU61680" s="690"/>
    </row>
    <row r="61681" spans="46:47">
      <c r="AT61681" s="690"/>
      <c r="AU61681" s="690"/>
    </row>
    <row r="61682" spans="46:47">
      <c r="AT61682" s="690"/>
      <c r="AU61682" s="690"/>
    </row>
    <row r="61683" spans="46:47">
      <c r="AT61683" s="690"/>
      <c r="AU61683" s="690"/>
    </row>
    <row r="61684" spans="46:47">
      <c r="AT61684" s="690"/>
      <c r="AU61684" s="690"/>
    </row>
    <row r="61685" spans="46:47">
      <c r="AT61685" s="690"/>
      <c r="AU61685" s="690"/>
    </row>
    <row r="61686" spans="46:47">
      <c r="AT61686" s="690"/>
      <c r="AU61686" s="690"/>
    </row>
    <row r="61687" spans="46:47">
      <c r="AT61687" s="690"/>
      <c r="AU61687" s="690"/>
    </row>
    <row r="61688" spans="46:47">
      <c r="AT61688" s="690"/>
      <c r="AU61688" s="690"/>
    </row>
    <row r="61689" spans="46:47">
      <c r="AT61689" s="690"/>
      <c r="AU61689" s="690"/>
    </row>
    <row r="61690" spans="46:47">
      <c r="AT61690" s="690"/>
      <c r="AU61690" s="690"/>
    </row>
    <row r="61691" spans="46:47">
      <c r="AT61691" s="690"/>
      <c r="AU61691" s="690"/>
    </row>
    <row r="61692" spans="46:47">
      <c r="AT61692" s="690"/>
      <c r="AU61692" s="690"/>
    </row>
    <row r="61693" spans="46:47">
      <c r="AT61693" s="690"/>
      <c r="AU61693" s="690"/>
    </row>
    <row r="61694" spans="46:47">
      <c r="AT61694" s="690"/>
      <c r="AU61694" s="690"/>
    </row>
    <row r="61695" spans="46:47">
      <c r="AT61695" s="690"/>
      <c r="AU61695" s="690"/>
    </row>
    <row r="61696" spans="46:47">
      <c r="AT61696" s="690"/>
      <c r="AU61696" s="690"/>
    </row>
    <row r="61697" spans="46:47">
      <c r="AT61697" s="690"/>
      <c r="AU61697" s="690"/>
    </row>
    <row r="61698" spans="46:47">
      <c r="AT61698" s="690"/>
      <c r="AU61698" s="690"/>
    </row>
    <row r="61699" spans="46:47">
      <c r="AT61699" s="690"/>
      <c r="AU61699" s="690"/>
    </row>
    <row r="61700" spans="46:47">
      <c r="AT61700" s="690"/>
      <c r="AU61700" s="690"/>
    </row>
    <row r="61701" spans="46:47">
      <c r="AT61701" s="690"/>
      <c r="AU61701" s="690"/>
    </row>
    <row r="61702" spans="46:47">
      <c r="AT61702" s="690"/>
      <c r="AU61702" s="690"/>
    </row>
    <row r="61703" spans="46:47">
      <c r="AT61703" s="690"/>
      <c r="AU61703" s="690"/>
    </row>
    <row r="61704" spans="46:47">
      <c r="AT61704" s="690"/>
      <c r="AU61704" s="690"/>
    </row>
    <row r="61705" spans="46:47">
      <c r="AT61705" s="690"/>
      <c r="AU61705" s="690"/>
    </row>
    <row r="61706" spans="46:47">
      <c r="AT61706" s="690"/>
      <c r="AU61706" s="690"/>
    </row>
    <row r="61707" spans="46:47">
      <c r="AT61707" s="690"/>
      <c r="AU61707" s="690"/>
    </row>
    <row r="61708" spans="46:47">
      <c r="AT61708" s="690"/>
      <c r="AU61708" s="690"/>
    </row>
    <row r="61709" spans="46:47">
      <c r="AT61709" s="690"/>
      <c r="AU61709" s="690"/>
    </row>
    <row r="61710" spans="46:47">
      <c r="AT61710" s="690"/>
      <c r="AU61710" s="690"/>
    </row>
    <row r="61711" spans="46:47">
      <c r="AT61711" s="690"/>
      <c r="AU61711" s="690"/>
    </row>
    <row r="61712" spans="46:47">
      <c r="AT61712" s="690"/>
      <c r="AU61712" s="690"/>
    </row>
    <row r="61713" spans="46:47">
      <c r="AT61713" s="690"/>
      <c r="AU61713" s="690"/>
    </row>
    <row r="61714" spans="46:47">
      <c r="AT61714" s="690"/>
      <c r="AU61714" s="690"/>
    </row>
    <row r="61715" spans="46:47">
      <c r="AT61715" s="690"/>
      <c r="AU61715" s="690"/>
    </row>
    <row r="61716" spans="46:47">
      <c r="AT61716" s="690"/>
      <c r="AU61716" s="690"/>
    </row>
    <row r="61717" spans="46:47">
      <c r="AT61717" s="690"/>
      <c r="AU61717" s="690"/>
    </row>
    <row r="61718" spans="46:47">
      <c r="AT61718" s="690"/>
      <c r="AU61718" s="690"/>
    </row>
    <row r="61719" spans="46:47">
      <c r="AT61719" s="690"/>
      <c r="AU61719" s="690"/>
    </row>
    <row r="61720" spans="46:47">
      <c r="AT61720" s="690"/>
      <c r="AU61720" s="690"/>
    </row>
    <row r="61721" spans="46:47">
      <c r="AT61721" s="690"/>
      <c r="AU61721" s="690"/>
    </row>
    <row r="61722" spans="46:47">
      <c r="AT61722" s="690"/>
      <c r="AU61722" s="690"/>
    </row>
    <row r="61723" spans="46:47">
      <c r="AT61723" s="690"/>
      <c r="AU61723" s="690"/>
    </row>
    <row r="61724" spans="46:47">
      <c r="AT61724" s="690"/>
      <c r="AU61724" s="690"/>
    </row>
    <row r="61725" spans="46:47">
      <c r="AT61725" s="690"/>
      <c r="AU61725" s="690"/>
    </row>
    <row r="61726" spans="46:47">
      <c r="AT61726" s="690"/>
      <c r="AU61726" s="690"/>
    </row>
    <row r="61727" spans="46:47">
      <c r="AT61727" s="690"/>
      <c r="AU61727" s="690"/>
    </row>
    <row r="61728" spans="46:47">
      <c r="AT61728" s="690"/>
      <c r="AU61728" s="690"/>
    </row>
    <row r="61729" spans="46:47">
      <c r="AT61729" s="690"/>
      <c r="AU61729" s="690"/>
    </row>
    <row r="61730" spans="46:47">
      <c r="AT61730" s="690"/>
      <c r="AU61730" s="690"/>
    </row>
    <row r="61731" spans="46:47">
      <c r="AT61731" s="690"/>
      <c r="AU61731" s="690"/>
    </row>
    <row r="61732" spans="46:47">
      <c r="AT61732" s="690"/>
      <c r="AU61732" s="690"/>
    </row>
    <row r="61733" spans="46:47">
      <c r="AT61733" s="690"/>
      <c r="AU61733" s="690"/>
    </row>
    <row r="61734" spans="46:47">
      <c r="AT61734" s="690"/>
      <c r="AU61734" s="690"/>
    </row>
    <row r="61735" spans="46:47">
      <c r="AT61735" s="690"/>
      <c r="AU61735" s="690"/>
    </row>
    <row r="61736" spans="46:47">
      <c r="AT61736" s="690"/>
      <c r="AU61736" s="690"/>
    </row>
    <row r="61737" spans="46:47">
      <c r="AT61737" s="690"/>
      <c r="AU61737" s="690"/>
    </row>
    <row r="61738" spans="46:47">
      <c r="AT61738" s="690"/>
      <c r="AU61738" s="690"/>
    </row>
    <row r="61739" spans="46:47">
      <c r="AT61739" s="690"/>
      <c r="AU61739" s="690"/>
    </row>
    <row r="61740" spans="46:47">
      <c r="AT61740" s="690"/>
      <c r="AU61740" s="690"/>
    </row>
    <row r="61741" spans="46:47">
      <c r="AT61741" s="690"/>
      <c r="AU61741" s="690"/>
    </row>
    <row r="61742" spans="46:47">
      <c r="AT61742" s="690"/>
      <c r="AU61742" s="690"/>
    </row>
    <row r="61743" spans="46:47">
      <c r="AT61743" s="690"/>
      <c r="AU61743" s="690"/>
    </row>
    <row r="61744" spans="46:47">
      <c r="AT61744" s="690"/>
      <c r="AU61744" s="690"/>
    </row>
    <row r="61745" spans="46:47">
      <c r="AT61745" s="690"/>
      <c r="AU61745" s="690"/>
    </row>
    <row r="61746" spans="46:47">
      <c r="AT61746" s="690"/>
      <c r="AU61746" s="690"/>
    </row>
    <row r="61747" spans="46:47">
      <c r="AT61747" s="690"/>
      <c r="AU61747" s="690"/>
    </row>
    <row r="61748" spans="46:47">
      <c r="AT61748" s="690"/>
      <c r="AU61748" s="690"/>
    </row>
    <row r="61749" spans="46:47">
      <c r="AT61749" s="690"/>
      <c r="AU61749" s="690"/>
    </row>
    <row r="61750" spans="46:47">
      <c r="AT61750" s="690"/>
      <c r="AU61750" s="690"/>
    </row>
    <row r="61751" spans="46:47">
      <c r="AT61751" s="690"/>
      <c r="AU61751" s="690"/>
    </row>
    <row r="61752" spans="46:47">
      <c r="AT61752" s="690"/>
      <c r="AU61752" s="690"/>
    </row>
    <row r="61753" spans="46:47">
      <c r="AT61753" s="690"/>
      <c r="AU61753" s="690"/>
    </row>
    <row r="61754" spans="46:47">
      <c r="AT61754" s="690"/>
      <c r="AU61754" s="690"/>
    </row>
    <row r="61755" spans="46:47">
      <c r="AT61755" s="690"/>
      <c r="AU61755" s="690"/>
    </row>
    <row r="61756" spans="46:47">
      <c r="AT61756" s="690"/>
      <c r="AU61756" s="690"/>
    </row>
    <row r="61757" spans="46:47">
      <c r="AT61757" s="690"/>
      <c r="AU61757" s="690"/>
    </row>
    <row r="61758" spans="46:47">
      <c r="AT61758" s="690"/>
      <c r="AU61758" s="690"/>
    </row>
    <row r="61759" spans="46:47">
      <c r="AT61759" s="690"/>
      <c r="AU61759" s="690"/>
    </row>
    <row r="61760" spans="46:47">
      <c r="AT61760" s="690"/>
      <c r="AU61760" s="690"/>
    </row>
    <row r="61761" spans="46:47">
      <c r="AT61761" s="690"/>
      <c r="AU61761" s="690"/>
    </row>
    <row r="61762" spans="46:47">
      <c r="AT61762" s="690"/>
      <c r="AU61762" s="690"/>
    </row>
    <row r="61763" spans="46:47">
      <c r="AT61763" s="690"/>
      <c r="AU61763" s="690"/>
    </row>
    <row r="61764" spans="46:47">
      <c r="AT61764" s="690"/>
      <c r="AU61764" s="690"/>
    </row>
    <row r="61765" spans="46:47">
      <c r="AT61765" s="690"/>
      <c r="AU61765" s="690"/>
    </row>
    <row r="61766" spans="46:47">
      <c r="AT61766" s="690"/>
      <c r="AU61766" s="690"/>
    </row>
    <row r="61767" spans="46:47">
      <c r="AT61767" s="690"/>
      <c r="AU61767" s="690"/>
    </row>
    <row r="61768" spans="46:47">
      <c r="AT61768" s="690"/>
      <c r="AU61768" s="690"/>
    </row>
    <row r="61769" spans="46:47">
      <c r="AT61769" s="690"/>
      <c r="AU61769" s="690"/>
    </row>
    <row r="61770" spans="46:47">
      <c r="AT61770" s="690"/>
      <c r="AU61770" s="690"/>
    </row>
    <row r="61771" spans="46:47">
      <c r="AT61771" s="690"/>
      <c r="AU61771" s="690"/>
    </row>
    <row r="61772" spans="46:47">
      <c r="AT61772" s="690"/>
      <c r="AU61772" s="690"/>
    </row>
    <row r="61773" spans="46:47">
      <c r="AT61773" s="690"/>
      <c r="AU61773" s="690"/>
    </row>
    <row r="61774" spans="46:47">
      <c r="AT61774" s="690"/>
      <c r="AU61774" s="690"/>
    </row>
    <row r="61775" spans="46:47">
      <c r="AT61775" s="690"/>
      <c r="AU61775" s="690"/>
    </row>
    <row r="61776" spans="46:47">
      <c r="AT61776" s="690"/>
      <c r="AU61776" s="690"/>
    </row>
    <row r="61777" spans="46:47">
      <c r="AT61777" s="690"/>
      <c r="AU61777" s="690"/>
    </row>
    <row r="61778" spans="46:47">
      <c r="AT61778" s="690"/>
      <c r="AU61778" s="690"/>
    </row>
    <row r="61779" spans="46:47">
      <c r="AT61779" s="690"/>
      <c r="AU61779" s="690"/>
    </row>
    <row r="61780" spans="46:47">
      <c r="AT61780" s="690"/>
      <c r="AU61780" s="690"/>
    </row>
    <row r="61781" spans="46:47">
      <c r="AT61781" s="690"/>
      <c r="AU61781" s="690"/>
    </row>
    <row r="61782" spans="46:47">
      <c r="AT61782" s="690"/>
      <c r="AU61782" s="690"/>
    </row>
    <row r="61783" spans="46:47">
      <c r="AT61783" s="690"/>
      <c r="AU61783" s="690"/>
    </row>
    <row r="61784" spans="46:47">
      <c r="AT61784" s="690"/>
      <c r="AU61784" s="690"/>
    </row>
    <row r="61785" spans="46:47">
      <c r="AT61785" s="690"/>
      <c r="AU61785" s="690"/>
    </row>
    <row r="61786" spans="46:47">
      <c r="AT61786" s="690"/>
      <c r="AU61786" s="690"/>
    </row>
    <row r="61787" spans="46:47">
      <c r="AT61787" s="690"/>
      <c r="AU61787" s="690"/>
    </row>
    <row r="61788" spans="46:47">
      <c r="AT61788" s="690"/>
      <c r="AU61788" s="690"/>
    </row>
    <row r="61789" spans="46:47">
      <c r="AT61789" s="690"/>
      <c r="AU61789" s="690"/>
    </row>
    <row r="61790" spans="46:47">
      <c r="AT61790" s="690"/>
      <c r="AU61790" s="690"/>
    </row>
    <row r="61791" spans="46:47">
      <c r="AT61791" s="690"/>
      <c r="AU61791" s="690"/>
    </row>
    <row r="61792" spans="46:47">
      <c r="AT61792" s="690"/>
      <c r="AU61792" s="690"/>
    </row>
    <row r="61793" spans="46:47">
      <c r="AT61793" s="690"/>
      <c r="AU61793" s="690"/>
    </row>
    <row r="61794" spans="46:47">
      <c r="AT61794" s="690"/>
      <c r="AU61794" s="690"/>
    </row>
    <row r="61795" spans="46:47">
      <c r="AT61795" s="690"/>
      <c r="AU61795" s="690"/>
    </row>
    <row r="61796" spans="46:47">
      <c r="AT61796" s="690"/>
      <c r="AU61796" s="690"/>
    </row>
    <row r="61797" spans="46:47">
      <c r="AT61797" s="690"/>
      <c r="AU61797" s="690"/>
    </row>
    <row r="61798" spans="46:47">
      <c r="AT61798" s="690"/>
      <c r="AU61798" s="690"/>
    </row>
    <row r="61799" spans="46:47">
      <c r="AT61799" s="690"/>
      <c r="AU61799" s="690"/>
    </row>
    <row r="61800" spans="46:47">
      <c r="AT61800" s="690"/>
      <c r="AU61800" s="690"/>
    </row>
    <row r="61801" spans="46:47">
      <c r="AT61801" s="690"/>
      <c r="AU61801" s="690"/>
    </row>
    <row r="61802" spans="46:47">
      <c r="AT61802" s="690"/>
      <c r="AU61802" s="690"/>
    </row>
    <row r="61803" spans="46:47">
      <c r="AT61803" s="690"/>
      <c r="AU61803" s="690"/>
    </row>
    <row r="61804" spans="46:47">
      <c r="AT61804" s="690"/>
      <c r="AU61804" s="690"/>
    </row>
    <row r="61805" spans="46:47">
      <c r="AT61805" s="690"/>
      <c r="AU61805" s="690"/>
    </row>
    <row r="61806" spans="46:47">
      <c r="AT61806" s="690"/>
      <c r="AU61806" s="690"/>
    </row>
    <row r="61807" spans="46:47">
      <c r="AT61807" s="690"/>
      <c r="AU61807" s="690"/>
    </row>
    <row r="61808" spans="46:47">
      <c r="AT61808" s="690"/>
      <c r="AU61808" s="690"/>
    </row>
    <row r="61809" spans="46:47">
      <c r="AT61809" s="690"/>
      <c r="AU61809" s="690"/>
    </row>
    <row r="61810" spans="46:47">
      <c r="AT61810" s="690"/>
      <c r="AU61810" s="690"/>
    </row>
    <row r="61811" spans="46:47">
      <c r="AT61811" s="690"/>
      <c r="AU61811" s="690"/>
    </row>
    <row r="61812" spans="46:47">
      <c r="AT61812" s="690"/>
      <c r="AU61812" s="690"/>
    </row>
    <row r="61813" spans="46:47">
      <c r="AT61813" s="690"/>
      <c r="AU61813" s="690"/>
    </row>
    <row r="61814" spans="46:47">
      <c r="AT61814" s="690"/>
      <c r="AU61814" s="690"/>
    </row>
    <row r="61815" spans="46:47">
      <c r="AT61815" s="690"/>
      <c r="AU61815" s="690"/>
    </row>
    <row r="61816" spans="46:47">
      <c r="AT61816" s="690"/>
      <c r="AU61816" s="690"/>
    </row>
    <row r="61817" spans="46:47">
      <c r="AT61817" s="690"/>
      <c r="AU61817" s="690"/>
    </row>
    <row r="61818" spans="46:47">
      <c r="AT61818" s="690"/>
      <c r="AU61818" s="690"/>
    </row>
    <row r="61819" spans="46:47">
      <c r="AT61819" s="690"/>
      <c r="AU61819" s="690"/>
    </row>
    <row r="61820" spans="46:47">
      <c r="AT61820" s="690"/>
      <c r="AU61820" s="690"/>
    </row>
    <row r="61821" spans="46:47">
      <c r="AT61821" s="690"/>
      <c r="AU61821" s="690"/>
    </row>
    <row r="61822" spans="46:47">
      <c r="AT61822" s="690"/>
      <c r="AU61822" s="690"/>
    </row>
    <row r="61823" spans="46:47">
      <c r="AT61823" s="690"/>
      <c r="AU61823" s="690"/>
    </row>
    <row r="61824" spans="46:47">
      <c r="AT61824" s="690"/>
      <c r="AU61824" s="690"/>
    </row>
    <row r="61825" spans="46:47">
      <c r="AT61825" s="690"/>
      <c r="AU61825" s="690"/>
    </row>
    <row r="61826" spans="46:47">
      <c r="AT61826" s="690"/>
      <c r="AU61826" s="690"/>
    </row>
    <row r="61827" spans="46:47">
      <c r="AT61827" s="690"/>
      <c r="AU61827" s="690"/>
    </row>
    <row r="61828" spans="46:47">
      <c r="AT61828" s="690"/>
      <c r="AU61828" s="690"/>
    </row>
    <row r="61829" spans="46:47">
      <c r="AT61829" s="690"/>
      <c r="AU61829" s="690"/>
    </row>
    <row r="61830" spans="46:47">
      <c r="AT61830" s="690"/>
      <c r="AU61830" s="690"/>
    </row>
    <row r="61831" spans="46:47">
      <c r="AT61831" s="690"/>
      <c r="AU61831" s="690"/>
    </row>
    <row r="61832" spans="46:47">
      <c r="AT61832" s="690"/>
      <c r="AU61832" s="690"/>
    </row>
    <row r="61833" spans="46:47">
      <c r="AT61833" s="690"/>
      <c r="AU61833" s="690"/>
    </row>
    <row r="61834" spans="46:47">
      <c r="AT61834" s="690"/>
      <c r="AU61834" s="690"/>
    </row>
    <row r="61835" spans="46:47">
      <c r="AT61835" s="690"/>
      <c r="AU61835" s="690"/>
    </row>
    <row r="61836" spans="46:47">
      <c r="AT61836" s="690"/>
      <c r="AU61836" s="690"/>
    </row>
    <row r="61837" spans="46:47">
      <c r="AT61837" s="690"/>
      <c r="AU61837" s="690"/>
    </row>
    <row r="61838" spans="46:47">
      <c r="AT61838" s="690"/>
      <c r="AU61838" s="690"/>
    </row>
    <row r="61839" spans="46:47">
      <c r="AT61839" s="690"/>
      <c r="AU61839" s="690"/>
    </row>
    <row r="61840" spans="46:47">
      <c r="AT61840" s="690"/>
      <c r="AU61840" s="690"/>
    </row>
    <row r="61841" spans="46:47">
      <c r="AT61841" s="690"/>
      <c r="AU61841" s="690"/>
    </row>
    <row r="61842" spans="46:47">
      <c r="AT61842" s="690"/>
      <c r="AU61842" s="690"/>
    </row>
    <row r="61843" spans="46:47">
      <c r="AT61843" s="690"/>
      <c r="AU61843" s="690"/>
    </row>
    <row r="61844" spans="46:47">
      <c r="AT61844" s="690"/>
      <c r="AU61844" s="690"/>
    </row>
    <row r="61845" spans="46:47">
      <c r="AT61845" s="690"/>
      <c r="AU61845" s="690"/>
    </row>
    <row r="61846" spans="46:47">
      <c r="AT61846" s="690"/>
      <c r="AU61846" s="690"/>
    </row>
    <row r="61847" spans="46:47">
      <c r="AT61847" s="690"/>
      <c r="AU61847" s="690"/>
    </row>
    <row r="61848" spans="46:47">
      <c r="AT61848" s="690"/>
      <c r="AU61848" s="690"/>
    </row>
    <row r="61849" spans="46:47">
      <c r="AT61849" s="690"/>
      <c r="AU61849" s="690"/>
    </row>
    <row r="61850" spans="46:47">
      <c r="AT61850" s="690"/>
      <c r="AU61850" s="690"/>
    </row>
    <row r="61851" spans="46:47">
      <c r="AT61851" s="690"/>
      <c r="AU61851" s="690"/>
    </row>
    <row r="61852" spans="46:47">
      <c r="AT61852" s="690"/>
      <c r="AU61852" s="690"/>
    </row>
    <row r="61853" spans="46:47">
      <c r="AT61853" s="690"/>
      <c r="AU61853" s="690"/>
    </row>
    <row r="61854" spans="46:47">
      <c r="AT61854" s="690"/>
      <c r="AU61854" s="690"/>
    </row>
    <row r="61855" spans="46:47">
      <c r="AT61855" s="690"/>
      <c r="AU61855" s="690"/>
    </row>
    <row r="61856" spans="46:47">
      <c r="AT61856" s="690"/>
      <c r="AU61856" s="690"/>
    </row>
    <row r="61857" spans="46:47">
      <c r="AT61857" s="690"/>
      <c r="AU61857" s="690"/>
    </row>
    <row r="61858" spans="46:47">
      <c r="AT61858" s="690"/>
      <c r="AU61858" s="690"/>
    </row>
    <row r="61859" spans="46:47">
      <c r="AT61859" s="690"/>
      <c r="AU61859" s="690"/>
    </row>
    <row r="61860" spans="46:47">
      <c r="AT61860" s="690"/>
      <c r="AU61860" s="690"/>
    </row>
    <row r="61861" spans="46:47">
      <c r="AT61861" s="690"/>
      <c r="AU61861" s="690"/>
    </row>
    <row r="61862" spans="46:47">
      <c r="AT61862" s="690"/>
      <c r="AU61862" s="690"/>
    </row>
    <row r="61863" spans="46:47">
      <c r="AT61863" s="690"/>
      <c r="AU61863" s="690"/>
    </row>
    <row r="61864" spans="46:47">
      <c r="AT61864" s="690"/>
      <c r="AU61864" s="690"/>
    </row>
    <row r="61865" spans="46:47">
      <c r="AT61865" s="690"/>
      <c r="AU61865" s="690"/>
    </row>
    <row r="61866" spans="46:47">
      <c r="AT61866" s="690"/>
      <c r="AU61866" s="690"/>
    </row>
    <row r="61867" spans="46:47">
      <c r="AT61867" s="690"/>
      <c r="AU61867" s="690"/>
    </row>
    <row r="61868" spans="46:47">
      <c r="AT61868" s="690"/>
      <c r="AU61868" s="690"/>
    </row>
    <row r="61869" spans="46:47">
      <c r="AT61869" s="690"/>
      <c r="AU61869" s="690"/>
    </row>
    <row r="61870" spans="46:47">
      <c r="AT61870" s="690"/>
      <c r="AU61870" s="690"/>
    </row>
    <row r="61871" spans="46:47">
      <c r="AT61871" s="690"/>
      <c r="AU61871" s="690"/>
    </row>
    <row r="61872" spans="46:47">
      <c r="AT61872" s="690"/>
      <c r="AU61872" s="690"/>
    </row>
    <row r="61873" spans="46:47">
      <c r="AT61873" s="690"/>
      <c r="AU61873" s="690"/>
    </row>
    <row r="61874" spans="46:47">
      <c r="AT61874" s="690"/>
      <c r="AU61874" s="690"/>
    </row>
    <row r="61875" spans="46:47">
      <c r="AT61875" s="690"/>
      <c r="AU61875" s="690"/>
    </row>
    <row r="61876" spans="46:47">
      <c r="AT61876" s="690"/>
      <c r="AU61876" s="690"/>
    </row>
    <row r="61877" spans="46:47">
      <c r="AT61877" s="690"/>
      <c r="AU61877" s="690"/>
    </row>
    <row r="61878" spans="46:47">
      <c r="AT61878" s="690"/>
      <c r="AU61878" s="690"/>
    </row>
    <row r="61879" spans="46:47">
      <c r="AT61879" s="690"/>
      <c r="AU61879" s="690"/>
    </row>
    <row r="61880" spans="46:47">
      <c r="AT61880" s="690"/>
      <c r="AU61880" s="690"/>
    </row>
    <row r="61881" spans="46:47">
      <c r="AT61881" s="690"/>
      <c r="AU61881" s="690"/>
    </row>
    <row r="61882" spans="46:47">
      <c r="AT61882" s="690"/>
      <c r="AU61882" s="690"/>
    </row>
    <row r="61883" spans="46:47">
      <c r="AT61883" s="690"/>
      <c r="AU61883" s="690"/>
    </row>
    <row r="61884" spans="46:47">
      <c r="AT61884" s="690"/>
      <c r="AU61884" s="690"/>
    </row>
    <row r="61885" spans="46:47">
      <c r="AT61885" s="690"/>
      <c r="AU61885" s="690"/>
    </row>
    <row r="61886" spans="46:47">
      <c r="AT61886" s="690"/>
      <c r="AU61886" s="690"/>
    </row>
    <row r="61887" spans="46:47">
      <c r="AT61887" s="690"/>
      <c r="AU61887" s="690"/>
    </row>
    <row r="61888" spans="46:47">
      <c r="AT61888" s="690"/>
      <c r="AU61888" s="690"/>
    </row>
    <row r="61889" spans="46:47">
      <c r="AT61889" s="690"/>
      <c r="AU61889" s="690"/>
    </row>
    <row r="61890" spans="46:47">
      <c r="AT61890" s="690"/>
      <c r="AU61890" s="690"/>
    </row>
    <row r="61891" spans="46:47">
      <c r="AT61891" s="690"/>
      <c r="AU61891" s="690"/>
    </row>
    <row r="61892" spans="46:47">
      <c r="AT61892" s="690"/>
      <c r="AU61892" s="690"/>
    </row>
    <row r="61893" spans="46:47">
      <c r="AT61893" s="690"/>
      <c r="AU61893" s="690"/>
    </row>
    <row r="61894" spans="46:47">
      <c r="AT61894" s="690"/>
      <c r="AU61894" s="690"/>
    </row>
    <row r="61895" spans="46:47">
      <c r="AT61895" s="690"/>
      <c r="AU61895" s="690"/>
    </row>
    <row r="61896" spans="46:47">
      <c r="AT61896" s="690"/>
      <c r="AU61896" s="690"/>
    </row>
    <row r="61897" spans="46:47">
      <c r="AT61897" s="690"/>
      <c r="AU61897" s="690"/>
    </row>
    <row r="61898" spans="46:47">
      <c r="AT61898" s="690"/>
      <c r="AU61898" s="690"/>
    </row>
    <row r="61899" spans="46:47">
      <c r="AT61899" s="690"/>
      <c r="AU61899" s="690"/>
    </row>
    <row r="61900" spans="46:47">
      <c r="AT61900" s="690"/>
      <c r="AU61900" s="690"/>
    </row>
    <row r="61901" spans="46:47">
      <c r="AT61901" s="690"/>
      <c r="AU61901" s="690"/>
    </row>
    <row r="61902" spans="46:47">
      <c r="AT61902" s="690"/>
      <c r="AU61902" s="690"/>
    </row>
    <row r="61903" spans="46:47">
      <c r="AT61903" s="690"/>
      <c r="AU61903" s="690"/>
    </row>
    <row r="61904" spans="46:47">
      <c r="AT61904" s="690"/>
      <c r="AU61904" s="690"/>
    </row>
    <row r="61905" spans="46:47">
      <c r="AT61905" s="690"/>
      <c r="AU61905" s="690"/>
    </row>
    <row r="61906" spans="46:47">
      <c r="AT61906" s="690"/>
      <c r="AU61906" s="690"/>
    </row>
    <row r="61907" spans="46:47">
      <c r="AT61907" s="690"/>
      <c r="AU61907" s="690"/>
    </row>
    <row r="61908" spans="46:47">
      <c r="AT61908" s="690"/>
      <c r="AU61908" s="690"/>
    </row>
    <row r="61909" spans="46:47">
      <c r="AT61909" s="690"/>
      <c r="AU61909" s="690"/>
    </row>
    <row r="61910" spans="46:47">
      <c r="AT61910" s="690"/>
      <c r="AU61910" s="690"/>
    </row>
    <row r="61911" spans="46:47">
      <c r="AT61911" s="690"/>
      <c r="AU61911" s="690"/>
    </row>
    <row r="61912" spans="46:47">
      <c r="AT61912" s="690"/>
      <c r="AU61912" s="690"/>
    </row>
    <row r="61913" spans="46:47">
      <c r="AT61913" s="690"/>
      <c r="AU61913" s="690"/>
    </row>
    <row r="61914" spans="46:47">
      <c r="AT61914" s="690"/>
      <c r="AU61914" s="690"/>
    </row>
    <row r="61915" spans="46:47">
      <c r="AT61915" s="690"/>
      <c r="AU61915" s="690"/>
    </row>
    <row r="61916" spans="46:47">
      <c r="AT61916" s="690"/>
      <c r="AU61916" s="690"/>
    </row>
    <row r="61917" spans="46:47">
      <c r="AT61917" s="690"/>
      <c r="AU61917" s="690"/>
    </row>
    <row r="61918" spans="46:47">
      <c r="AT61918" s="690"/>
      <c r="AU61918" s="690"/>
    </row>
    <row r="61919" spans="46:47">
      <c r="AT61919" s="690"/>
      <c r="AU61919" s="690"/>
    </row>
    <row r="61920" spans="46:47">
      <c r="AT61920" s="690"/>
      <c r="AU61920" s="690"/>
    </row>
    <row r="61921" spans="46:47">
      <c r="AT61921" s="690"/>
      <c r="AU61921" s="690"/>
    </row>
    <row r="61922" spans="46:47">
      <c r="AT61922" s="690"/>
      <c r="AU61922" s="690"/>
    </row>
    <row r="61923" spans="46:47">
      <c r="AT61923" s="690"/>
      <c r="AU61923" s="690"/>
    </row>
    <row r="61924" spans="46:47">
      <c r="AT61924" s="690"/>
      <c r="AU61924" s="690"/>
    </row>
    <row r="61925" spans="46:47">
      <c r="AT61925" s="690"/>
      <c r="AU61925" s="690"/>
    </row>
    <row r="61926" spans="46:47">
      <c r="AT61926" s="690"/>
      <c r="AU61926" s="690"/>
    </row>
    <row r="61927" spans="46:47">
      <c r="AT61927" s="690"/>
      <c r="AU61927" s="690"/>
    </row>
    <row r="61928" spans="46:47">
      <c r="AT61928" s="690"/>
      <c r="AU61928" s="690"/>
    </row>
    <row r="61929" spans="46:47">
      <c r="AT61929" s="690"/>
      <c r="AU61929" s="690"/>
    </row>
    <row r="61930" spans="46:47">
      <c r="AT61930" s="690"/>
      <c r="AU61930" s="690"/>
    </row>
    <row r="61931" spans="46:47">
      <c r="AT61931" s="690"/>
      <c r="AU61931" s="690"/>
    </row>
    <row r="61932" spans="46:47">
      <c r="AT61932" s="690"/>
      <c r="AU61932" s="690"/>
    </row>
    <row r="61933" spans="46:47">
      <c r="AT61933" s="690"/>
      <c r="AU61933" s="690"/>
    </row>
    <row r="61934" spans="46:47">
      <c r="AT61934" s="690"/>
      <c r="AU61934" s="690"/>
    </row>
    <row r="61935" spans="46:47">
      <c r="AT61935" s="690"/>
      <c r="AU61935" s="690"/>
    </row>
    <row r="61936" spans="46:47">
      <c r="AT61936" s="690"/>
      <c r="AU61936" s="690"/>
    </row>
    <row r="61937" spans="46:47">
      <c r="AT61937" s="690"/>
      <c r="AU61937" s="690"/>
    </row>
    <row r="61938" spans="46:47">
      <c r="AT61938" s="690"/>
      <c r="AU61938" s="690"/>
    </row>
    <row r="61939" spans="46:47">
      <c r="AT61939" s="690"/>
      <c r="AU61939" s="690"/>
    </row>
    <row r="61940" spans="46:47">
      <c r="AT61940" s="690"/>
      <c r="AU61940" s="690"/>
    </row>
    <row r="61941" spans="46:47">
      <c r="AT61941" s="690"/>
      <c r="AU61941" s="690"/>
    </row>
    <row r="61942" spans="46:47">
      <c r="AT61942" s="690"/>
      <c r="AU61942" s="690"/>
    </row>
    <row r="61943" spans="46:47">
      <c r="AT61943" s="690"/>
      <c r="AU61943" s="690"/>
    </row>
    <row r="61944" spans="46:47">
      <c r="AT61944" s="690"/>
      <c r="AU61944" s="690"/>
    </row>
    <row r="61945" spans="46:47">
      <c r="AT61945" s="690"/>
      <c r="AU61945" s="690"/>
    </row>
    <row r="61946" spans="46:47">
      <c r="AT61946" s="690"/>
      <c r="AU61946" s="690"/>
    </row>
    <row r="61947" spans="46:47">
      <c r="AT61947" s="690"/>
      <c r="AU61947" s="690"/>
    </row>
    <row r="61948" spans="46:47">
      <c r="AT61948" s="690"/>
      <c r="AU61948" s="690"/>
    </row>
    <row r="61949" spans="46:47">
      <c r="AT61949" s="690"/>
      <c r="AU61949" s="690"/>
    </row>
    <row r="61950" spans="46:47">
      <c r="AT61950" s="690"/>
      <c r="AU61950" s="690"/>
    </row>
    <row r="61951" spans="46:47">
      <c r="AT61951" s="690"/>
      <c r="AU61951" s="690"/>
    </row>
    <row r="61952" spans="46:47">
      <c r="AT61952" s="690"/>
      <c r="AU61952" s="690"/>
    </row>
    <row r="61953" spans="46:47">
      <c r="AT61953" s="690"/>
      <c r="AU61953" s="690"/>
    </row>
    <row r="61954" spans="46:47">
      <c r="AT61954" s="690"/>
      <c r="AU61954" s="690"/>
    </row>
    <row r="61955" spans="46:47">
      <c r="AT61955" s="690"/>
      <c r="AU61955" s="690"/>
    </row>
    <row r="61956" spans="46:47">
      <c r="AT61956" s="690"/>
      <c r="AU61956" s="690"/>
    </row>
    <row r="61957" spans="46:47">
      <c r="AT61957" s="690"/>
      <c r="AU61957" s="690"/>
    </row>
    <row r="61958" spans="46:47">
      <c r="AT61958" s="690"/>
      <c r="AU61958" s="690"/>
    </row>
    <row r="61959" spans="46:47">
      <c r="AT61959" s="690"/>
      <c r="AU61959" s="690"/>
    </row>
    <row r="61960" spans="46:47">
      <c r="AT61960" s="690"/>
      <c r="AU61960" s="690"/>
    </row>
    <row r="61961" spans="46:47">
      <c r="AT61961" s="690"/>
      <c r="AU61961" s="690"/>
    </row>
    <row r="61962" spans="46:47">
      <c r="AT61962" s="690"/>
      <c r="AU61962" s="690"/>
    </row>
    <row r="61963" spans="46:47">
      <c r="AT61963" s="690"/>
      <c r="AU61963" s="690"/>
    </row>
    <row r="61964" spans="46:47">
      <c r="AT61964" s="690"/>
      <c r="AU61964" s="690"/>
    </row>
    <row r="61965" spans="46:47">
      <c r="AT61965" s="690"/>
      <c r="AU61965" s="690"/>
    </row>
    <row r="61966" spans="46:47">
      <c r="AT61966" s="690"/>
      <c r="AU61966" s="690"/>
    </row>
    <row r="61967" spans="46:47">
      <c r="AT61967" s="690"/>
      <c r="AU61967" s="690"/>
    </row>
    <row r="61968" spans="46:47">
      <c r="AT61968" s="690"/>
      <c r="AU61968" s="690"/>
    </row>
    <row r="61969" spans="46:47">
      <c r="AT61969" s="690"/>
      <c r="AU61969" s="690"/>
    </row>
    <row r="61970" spans="46:47">
      <c r="AT61970" s="690"/>
      <c r="AU61970" s="690"/>
    </row>
    <row r="61971" spans="46:47">
      <c r="AT61971" s="690"/>
      <c r="AU61971" s="690"/>
    </row>
    <row r="61972" spans="46:47">
      <c r="AT61972" s="690"/>
      <c r="AU61972" s="690"/>
    </row>
    <row r="61973" spans="46:47">
      <c r="AT61973" s="690"/>
      <c r="AU61973" s="690"/>
    </row>
    <row r="61974" spans="46:47">
      <c r="AT61974" s="690"/>
      <c r="AU61974" s="690"/>
    </row>
    <row r="61975" spans="46:47">
      <c r="AT61975" s="690"/>
      <c r="AU61975" s="690"/>
    </row>
    <row r="61976" spans="46:47">
      <c r="AT61976" s="690"/>
      <c r="AU61976" s="690"/>
    </row>
    <row r="61977" spans="46:47">
      <c r="AT61977" s="690"/>
      <c r="AU61977" s="690"/>
    </row>
    <row r="61978" spans="46:47">
      <c r="AT61978" s="690"/>
      <c r="AU61978" s="690"/>
    </row>
    <row r="61979" spans="46:47">
      <c r="AT61979" s="690"/>
      <c r="AU61979" s="690"/>
    </row>
    <row r="61980" spans="46:47">
      <c r="AT61980" s="690"/>
      <c r="AU61980" s="690"/>
    </row>
    <row r="61981" spans="46:47">
      <c r="AT61981" s="690"/>
      <c r="AU61981" s="690"/>
    </row>
    <row r="61982" spans="46:47">
      <c r="AT61982" s="690"/>
      <c r="AU61982" s="690"/>
    </row>
    <row r="61983" spans="46:47">
      <c r="AT61983" s="690"/>
      <c r="AU61983" s="690"/>
    </row>
    <row r="61984" spans="46:47">
      <c r="AT61984" s="690"/>
      <c r="AU61984" s="690"/>
    </row>
    <row r="61985" spans="46:47">
      <c r="AT61985" s="690"/>
      <c r="AU61985" s="690"/>
    </row>
    <row r="61986" spans="46:47">
      <c r="AT61986" s="690"/>
      <c r="AU61986" s="690"/>
    </row>
    <row r="61987" spans="46:47">
      <c r="AT61987" s="690"/>
      <c r="AU61987" s="690"/>
    </row>
    <row r="61988" spans="46:47">
      <c r="AT61988" s="690"/>
      <c r="AU61988" s="690"/>
    </row>
    <row r="61989" spans="46:47">
      <c r="AT61989" s="690"/>
      <c r="AU61989" s="690"/>
    </row>
    <row r="61990" spans="46:47">
      <c r="AT61990" s="690"/>
      <c r="AU61990" s="690"/>
    </row>
    <row r="61991" spans="46:47">
      <c r="AT61991" s="690"/>
      <c r="AU61991" s="690"/>
    </row>
    <row r="61992" spans="46:47">
      <c r="AT61992" s="690"/>
      <c r="AU61992" s="690"/>
    </row>
    <row r="61993" spans="46:47">
      <c r="AT61993" s="690"/>
      <c r="AU61993" s="690"/>
    </row>
    <row r="61994" spans="46:47">
      <c r="AT61994" s="690"/>
      <c r="AU61994" s="690"/>
    </row>
    <row r="61995" spans="46:47">
      <c r="AT61995" s="690"/>
      <c r="AU61995" s="690"/>
    </row>
    <row r="61996" spans="46:47">
      <c r="AT61996" s="690"/>
      <c r="AU61996" s="690"/>
    </row>
    <row r="61997" spans="46:47">
      <c r="AT61997" s="690"/>
      <c r="AU61997" s="690"/>
    </row>
    <row r="61998" spans="46:47">
      <c r="AT61998" s="690"/>
      <c r="AU61998" s="690"/>
    </row>
    <row r="61999" spans="46:47">
      <c r="AT61999" s="690"/>
      <c r="AU61999" s="690"/>
    </row>
    <row r="62000" spans="46:47">
      <c r="AT62000" s="690"/>
      <c r="AU62000" s="690"/>
    </row>
    <row r="62001" spans="46:47">
      <c r="AT62001" s="690"/>
      <c r="AU62001" s="690"/>
    </row>
    <row r="62002" spans="46:47">
      <c r="AT62002" s="690"/>
      <c r="AU62002" s="690"/>
    </row>
    <row r="62003" spans="46:47">
      <c r="AT62003" s="690"/>
      <c r="AU62003" s="690"/>
    </row>
    <row r="62004" spans="46:47">
      <c r="AT62004" s="690"/>
      <c r="AU62004" s="690"/>
    </row>
    <row r="62005" spans="46:47">
      <c r="AT62005" s="690"/>
      <c r="AU62005" s="690"/>
    </row>
    <row r="62006" spans="46:47">
      <c r="AT62006" s="690"/>
      <c r="AU62006" s="690"/>
    </row>
    <row r="62007" spans="46:47">
      <c r="AT62007" s="690"/>
      <c r="AU62007" s="690"/>
    </row>
    <row r="62008" spans="46:47">
      <c r="AT62008" s="690"/>
      <c r="AU62008" s="690"/>
    </row>
    <row r="62009" spans="46:47">
      <c r="AT62009" s="690"/>
      <c r="AU62009" s="690"/>
    </row>
    <row r="62010" spans="46:47">
      <c r="AT62010" s="690"/>
      <c r="AU62010" s="690"/>
    </row>
    <row r="62011" spans="46:47">
      <c r="AT62011" s="690"/>
      <c r="AU62011" s="690"/>
    </row>
    <row r="62012" spans="46:47">
      <c r="AT62012" s="690"/>
      <c r="AU62012" s="690"/>
    </row>
    <row r="62013" spans="46:47">
      <c r="AT62013" s="690"/>
      <c r="AU62013" s="690"/>
    </row>
    <row r="62014" spans="46:47">
      <c r="AT62014" s="690"/>
      <c r="AU62014" s="690"/>
    </row>
    <row r="62015" spans="46:47">
      <c r="AT62015" s="690"/>
      <c r="AU62015" s="690"/>
    </row>
    <row r="62016" spans="46:47">
      <c r="AT62016" s="690"/>
      <c r="AU62016" s="690"/>
    </row>
    <row r="62017" spans="46:47">
      <c r="AT62017" s="690"/>
      <c r="AU62017" s="690"/>
    </row>
    <row r="62018" spans="46:47">
      <c r="AT62018" s="690"/>
      <c r="AU62018" s="690"/>
    </row>
    <row r="62019" spans="46:47">
      <c r="AT62019" s="690"/>
      <c r="AU62019" s="690"/>
    </row>
    <row r="62020" spans="46:47">
      <c r="AT62020" s="690"/>
      <c r="AU62020" s="690"/>
    </row>
    <row r="62021" spans="46:47">
      <c r="AT62021" s="690"/>
      <c r="AU62021" s="690"/>
    </row>
    <row r="62022" spans="46:47">
      <c r="AT62022" s="690"/>
      <c r="AU62022" s="690"/>
    </row>
    <row r="62023" spans="46:47">
      <c r="AT62023" s="690"/>
      <c r="AU62023" s="690"/>
    </row>
    <row r="62024" spans="46:47">
      <c r="AT62024" s="690"/>
      <c r="AU62024" s="690"/>
    </row>
    <row r="62025" spans="46:47">
      <c r="AT62025" s="690"/>
      <c r="AU62025" s="690"/>
    </row>
    <row r="62026" spans="46:47">
      <c r="AT62026" s="690"/>
      <c r="AU62026" s="690"/>
    </row>
    <row r="62027" spans="46:47">
      <c r="AT62027" s="690"/>
      <c r="AU62027" s="690"/>
    </row>
    <row r="62028" spans="46:47">
      <c r="AT62028" s="690"/>
      <c r="AU62028" s="690"/>
    </row>
    <row r="62029" spans="46:47">
      <c r="AT62029" s="690"/>
      <c r="AU62029" s="690"/>
    </row>
    <row r="62030" spans="46:47">
      <c r="AT62030" s="690"/>
      <c r="AU62030" s="690"/>
    </row>
    <row r="62031" spans="46:47">
      <c r="AT62031" s="690"/>
      <c r="AU62031" s="690"/>
    </row>
    <row r="62032" spans="46:47">
      <c r="AT62032" s="690"/>
      <c r="AU62032" s="690"/>
    </row>
    <row r="62033" spans="46:47">
      <c r="AT62033" s="690"/>
      <c r="AU62033" s="690"/>
    </row>
    <row r="62034" spans="46:47">
      <c r="AT62034" s="690"/>
      <c r="AU62034" s="690"/>
    </row>
    <row r="62035" spans="46:47">
      <c r="AT62035" s="690"/>
      <c r="AU62035" s="690"/>
    </row>
    <row r="62036" spans="46:47">
      <c r="AT62036" s="690"/>
      <c r="AU62036" s="690"/>
    </row>
    <row r="62037" spans="46:47">
      <c r="AT62037" s="690"/>
      <c r="AU62037" s="690"/>
    </row>
    <row r="62038" spans="46:47">
      <c r="AT62038" s="690"/>
      <c r="AU62038" s="690"/>
    </row>
    <row r="62039" spans="46:47">
      <c r="AT62039" s="690"/>
      <c r="AU62039" s="690"/>
    </row>
    <row r="62040" spans="46:47">
      <c r="AT62040" s="690"/>
      <c r="AU62040" s="690"/>
    </row>
    <row r="62041" spans="46:47">
      <c r="AT62041" s="690"/>
      <c r="AU62041" s="690"/>
    </row>
    <row r="62042" spans="46:47">
      <c r="AT62042" s="690"/>
      <c r="AU62042" s="690"/>
    </row>
    <row r="62043" spans="46:47">
      <c r="AT62043" s="690"/>
      <c r="AU62043" s="690"/>
    </row>
    <row r="62044" spans="46:47">
      <c r="AT62044" s="690"/>
      <c r="AU62044" s="690"/>
    </row>
    <row r="62045" spans="46:47">
      <c r="AT62045" s="690"/>
      <c r="AU62045" s="690"/>
    </row>
    <row r="62046" spans="46:47">
      <c r="AT62046" s="690"/>
      <c r="AU62046" s="690"/>
    </row>
    <row r="62047" spans="46:47">
      <c r="AT62047" s="690"/>
      <c r="AU62047" s="690"/>
    </row>
    <row r="62048" spans="46:47">
      <c r="AT62048" s="690"/>
      <c r="AU62048" s="690"/>
    </row>
    <row r="62049" spans="46:47">
      <c r="AT62049" s="690"/>
      <c r="AU62049" s="690"/>
    </row>
    <row r="62050" spans="46:47">
      <c r="AT62050" s="690"/>
      <c r="AU62050" s="690"/>
    </row>
    <row r="62051" spans="46:47">
      <c r="AT62051" s="690"/>
      <c r="AU62051" s="690"/>
    </row>
    <row r="62052" spans="46:47">
      <c r="AT62052" s="690"/>
      <c r="AU62052" s="690"/>
    </row>
    <row r="62053" spans="46:47">
      <c r="AT62053" s="690"/>
      <c r="AU62053" s="690"/>
    </row>
    <row r="62054" spans="46:47">
      <c r="AT62054" s="690"/>
      <c r="AU62054" s="690"/>
    </row>
    <row r="62055" spans="46:47">
      <c r="AT62055" s="690"/>
      <c r="AU62055" s="690"/>
    </row>
    <row r="62056" spans="46:47">
      <c r="AT62056" s="690"/>
      <c r="AU62056" s="690"/>
    </row>
    <row r="62057" spans="46:47">
      <c r="AT62057" s="690"/>
      <c r="AU62057" s="690"/>
    </row>
    <row r="62058" spans="46:47">
      <c r="AT62058" s="690"/>
      <c r="AU62058" s="690"/>
    </row>
    <row r="62059" spans="46:47">
      <c r="AT62059" s="690"/>
      <c r="AU62059" s="690"/>
    </row>
    <row r="62060" spans="46:47">
      <c r="AT62060" s="690"/>
      <c r="AU62060" s="690"/>
    </row>
    <row r="62061" spans="46:47">
      <c r="AT62061" s="690"/>
      <c r="AU62061" s="690"/>
    </row>
    <row r="62062" spans="46:47">
      <c r="AT62062" s="690"/>
      <c r="AU62062" s="690"/>
    </row>
    <row r="62063" spans="46:47">
      <c r="AT62063" s="690"/>
      <c r="AU62063" s="690"/>
    </row>
    <row r="62064" spans="46:47">
      <c r="AT62064" s="690"/>
      <c r="AU62064" s="690"/>
    </row>
    <row r="62065" spans="46:47">
      <c r="AT62065" s="690"/>
      <c r="AU62065" s="690"/>
    </row>
    <row r="62066" spans="46:47">
      <c r="AT62066" s="690"/>
      <c r="AU62066" s="690"/>
    </row>
    <row r="62067" spans="46:47">
      <c r="AT62067" s="690"/>
      <c r="AU62067" s="690"/>
    </row>
    <row r="62068" spans="46:47">
      <c r="AT62068" s="690"/>
      <c r="AU62068" s="690"/>
    </row>
    <row r="62069" spans="46:47">
      <c r="AT62069" s="690"/>
      <c r="AU62069" s="690"/>
    </row>
    <row r="62070" spans="46:47">
      <c r="AT62070" s="690"/>
      <c r="AU62070" s="690"/>
    </row>
    <row r="62071" spans="46:47">
      <c r="AT62071" s="690"/>
      <c r="AU62071" s="690"/>
    </row>
    <row r="62072" spans="46:47">
      <c r="AT62072" s="690"/>
      <c r="AU62072" s="690"/>
    </row>
    <row r="62073" spans="46:47">
      <c r="AT62073" s="690"/>
      <c r="AU62073" s="690"/>
    </row>
    <row r="62074" spans="46:47">
      <c r="AT62074" s="690"/>
      <c r="AU62074" s="690"/>
    </row>
    <row r="62075" spans="46:47">
      <c r="AT62075" s="690"/>
      <c r="AU62075" s="690"/>
    </row>
    <row r="62076" spans="46:47">
      <c r="AT62076" s="690"/>
      <c r="AU62076" s="690"/>
    </row>
    <row r="62077" spans="46:47">
      <c r="AT62077" s="690"/>
      <c r="AU62077" s="690"/>
    </row>
    <row r="62078" spans="46:47">
      <c r="AT62078" s="690"/>
      <c r="AU62078" s="690"/>
    </row>
    <row r="62079" spans="46:47">
      <c r="AT62079" s="690"/>
      <c r="AU62079" s="690"/>
    </row>
    <row r="62080" spans="46:47">
      <c r="AT62080" s="690"/>
      <c r="AU62080" s="690"/>
    </row>
    <row r="62081" spans="46:47">
      <c r="AT62081" s="690"/>
      <c r="AU62081" s="690"/>
    </row>
    <row r="62082" spans="46:47">
      <c r="AT62082" s="690"/>
      <c r="AU62082" s="690"/>
    </row>
    <row r="62083" spans="46:47">
      <c r="AT62083" s="690"/>
      <c r="AU62083" s="690"/>
    </row>
    <row r="62084" spans="46:47">
      <c r="AT62084" s="690"/>
      <c r="AU62084" s="690"/>
    </row>
    <row r="62085" spans="46:47">
      <c r="AT62085" s="690"/>
      <c r="AU62085" s="690"/>
    </row>
    <row r="62086" spans="46:47">
      <c r="AT62086" s="690"/>
      <c r="AU62086" s="690"/>
    </row>
    <row r="62087" spans="46:47">
      <c r="AT62087" s="690"/>
      <c r="AU62087" s="690"/>
    </row>
    <row r="62088" spans="46:47">
      <c r="AT62088" s="690"/>
      <c r="AU62088" s="690"/>
    </row>
    <row r="62089" spans="46:47">
      <c r="AT62089" s="690"/>
      <c r="AU62089" s="690"/>
    </row>
    <row r="62090" spans="46:47">
      <c r="AT62090" s="690"/>
      <c r="AU62090" s="690"/>
    </row>
    <row r="62091" spans="46:47">
      <c r="AT62091" s="690"/>
      <c r="AU62091" s="690"/>
    </row>
    <row r="62092" spans="46:47">
      <c r="AT62092" s="690"/>
      <c r="AU62092" s="690"/>
    </row>
    <row r="62093" spans="46:47">
      <c r="AT62093" s="690"/>
      <c r="AU62093" s="690"/>
    </row>
    <row r="62094" spans="46:47">
      <c r="AT62094" s="690"/>
      <c r="AU62094" s="690"/>
    </row>
    <row r="62095" spans="46:47">
      <c r="AT62095" s="690"/>
      <c r="AU62095" s="690"/>
    </row>
    <row r="62096" spans="46:47">
      <c r="AT62096" s="690"/>
      <c r="AU62096" s="690"/>
    </row>
    <row r="62097" spans="46:47">
      <c r="AT62097" s="690"/>
      <c r="AU62097" s="690"/>
    </row>
    <row r="62098" spans="46:47">
      <c r="AT62098" s="690"/>
      <c r="AU62098" s="690"/>
    </row>
    <row r="62099" spans="46:47">
      <c r="AT62099" s="690"/>
      <c r="AU62099" s="690"/>
    </row>
    <row r="62100" spans="46:47">
      <c r="AT62100" s="690"/>
      <c r="AU62100" s="690"/>
    </row>
    <row r="62101" spans="46:47">
      <c r="AT62101" s="690"/>
      <c r="AU62101" s="690"/>
    </row>
    <row r="62102" spans="46:47">
      <c r="AT62102" s="690"/>
      <c r="AU62102" s="690"/>
    </row>
    <row r="62103" spans="46:47">
      <c r="AT62103" s="690"/>
      <c r="AU62103" s="690"/>
    </row>
    <row r="62104" spans="46:47">
      <c r="AT62104" s="690"/>
      <c r="AU62104" s="690"/>
    </row>
    <row r="62105" spans="46:47">
      <c r="AT62105" s="690"/>
      <c r="AU62105" s="690"/>
    </row>
    <row r="62106" spans="46:47">
      <c r="AT62106" s="690"/>
      <c r="AU62106" s="690"/>
    </row>
    <row r="62107" spans="46:47">
      <c r="AT62107" s="690"/>
      <c r="AU62107" s="690"/>
    </row>
    <row r="62108" spans="46:47">
      <c r="AT62108" s="690"/>
      <c r="AU62108" s="690"/>
    </row>
    <row r="62109" spans="46:47">
      <c r="AT62109" s="690"/>
      <c r="AU62109" s="690"/>
    </row>
    <row r="62110" spans="46:47">
      <c r="AT62110" s="690"/>
      <c r="AU62110" s="690"/>
    </row>
    <row r="62111" spans="46:47">
      <c r="AT62111" s="690"/>
      <c r="AU62111" s="690"/>
    </row>
    <row r="62112" spans="46:47">
      <c r="AT62112" s="690"/>
      <c r="AU62112" s="690"/>
    </row>
    <row r="62113" spans="46:47">
      <c r="AT62113" s="690"/>
      <c r="AU62113" s="690"/>
    </row>
    <row r="62114" spans="46:47">
      <c r="AT62114" s="690"/>
      <c r="AU62114" s="690"/>
    </row>
    <row r="62115" spans="46:47">
      <c r="AT62115" s="690"/>
      <c r="AU62115" s="690"/>
    </row>
    <row r="62116" spans="46:47">
      <c r="AT62116" s="690"/>
      <c r="AU62116" s="690"/>
    </row>
    <row r="62117" spans="46:47">
      <c r="AT62117" s="690"/>
      <c r="AU62117" s="690"/>
    </row>
    <row r="62118" spans="46:47">
      <c r="AT62118" s="690"/>
      <c r="AU62118" s="690"/>
    </row>
    <row r="62119" spans="46:47">
      <c r="AT62119" s="690"/>
      <c r="AU62119" s="690"/>
    </row>
    <row r="62120" spans="46:47">
      <c r="AT62120" s="690"/>
      <c r="AU62120" s="690"/>
    </row>
    <row r="62121" spans="46:47">
      <c r="AT62121" s="690"/>
      <c r="AU62121" s="690"/>
    </row>
    <row r="62122" spans="46:47">
      <c r="AT62122" s="690"/>
      <c r="AU62122" s="690"/>
    </row>
    <row r="62123" spans="46:47">
      <c r="AT62123" s="690"/>
      <c r="AU62123" s="690"/>
    </row>
    <row r="62124" spans="46:47">
      <c r="AT62124" s="690"/>
      <c r="AU62124" s="690"/>
    </row>
    <row r="62125" spans="46:47">
      <c r="AT62125" s="690"/>
      <c r="AU62125" s="690"/>
    </row>
    <row r="62126" spans="46:47">
      <c r="AT62126" s="690"/>
      <c r="AU62126" s="690"/>
    </row>
    <row r="62127" spans="46:47">
      <c r="AT62127" s="690"/>
      <c r="AU62127" s="690"/>
    </row>
    <row r="62128" spans="46:47">
      <c r="AT62128" s="690"/>
      <c r="AU62128" s="690"/>
    </row>
    <row r="62129" spans="46:47">
      <c r="AT62129" s="690"/>
      <c r="AU62129" s="690"/>
    </row>
    <row r="62130" spans="46:47">
      <c r="AT62130" s="690"/>
      <c r="AU62130" s="690"/>
    </row>
    <row r="62131" spans="46:47">
      <c r="AT62131" s="690"/>
      <c r="AU62131" s="690"/>
    </row>
    <row r="62132" spans="46:47">
      <c r="AT62132" s="690"/>
      <c r="AU62132" s="690"/>
    </row>
    <row r="62133" spans="46:47">
      <c r="AT62133" s="690"/>
      <c r="AU62133" s="690"/>
    </row>
    <row r="62134" spans="46:47">
      <c r="AT62134" s="690"/>
      <c r="AU62134" s="690"/>
    </row>
    <row r="62135" spans="46:47">
      <c r="AT62135" s="690"/>
      <c r="AU62135" s="690"/>
    </row>
    <row r="62136" spans="46:47">
      <c r="AT62136" s="690"/>
      <c r="AU62136" s="690"/>
    </row>
    <row r="62137" spans="46:47">
      <c r="AT62137" s="690"/>
      <c r="AU62137" s="690"/>
    </row>
    <row r="62138" spans="46:47">
      <c r="AT62138" s="690"/>
      <c r="AU62138" s="690"/>
    </row>
    <row r="62139" spans="46:47">
      <c r="AT62139" s="690"/>
      <c r="AU62139" s="690"/>
    </row>
    <row r="62140" spans="46:47">
      <c r="AT62140" s="690"/>
      <c r="AU62140" s="690"/>
    </row>
    <row r="62141" spans="46:47">
      <c r="AT62141" s="690"/>
      <c r="AU62141" s="690"/>
    </row>
    <row r="62142" spans="46:47">
      <c r="AT62142" s="690"/>
      <c r="AU62142" s="690"/>
    </row>
    <row r="62143" spans="46:47">
      <c r="AT62143" s="690"/>
      <c r="AU62143" s="690"/>
    </row>
    <row r="62144" spans="46:47">
      <c r="AT62144" s="690"/>
      <c r="AU62144" s="690"/>
    </row>
    <row r="62145" spans="46:47">
      <c r="AT62145" s="690"/>
      <c r="AU62145" s="690"/>
    </row>
    <row r="62146" spans="46:47">
      <c r="AT62146" s="690"/>
      <c r="AU62146" s="690"/>
    </row>
    <row r="62147" spans="46:47">
      <c r="AT62147" s="690"/>
      <c r="AU62147" s="690"/>
    </row>
    <row r="62148" spans="46:47">
      <c r="AT62148" s="690"/>
      <c r="AU62148" s="690"/>
    </row>
    <row r="62149" spans="46:47">
      <c r="AT62149" s="690"/>
      <c r="AU62149" s="690"/>
    </row>
    <row r="62150" spans="46:47">
      <c r="AT62150" s="690"/>
      <c r="AU62150" s="690"/>
    </row>
    <row r="62151" spans="46:47">
      <c r="AT62151" s="690"/>
      <c r="AU62151" s="690"/>
    </row>
    <row r="62152" spans="46:47">
      <c r="AT62152" s="690"/>
      <c r="AU62152" s="690"/>
    </row>
    <row r="62153" spans="46:47">
      <c r="AT62153" s="690"/>
      <c r="AU62153" s="690"/>
    </row>
    <row r="62154" spans="46:47">
      <c r="AT62154" s="690"/>
      <c r="AU62154" s="690"/>
    </row>
    <row r="62155" spans="46:47">
      <c r="AT62155" s="690"/>
      <c r="AU62155" s="690"/>
    </row>
    <row r="62156" spans="46:47">
      <c r="AT62156" s="690"/>
      <c r="AU62156" s="690"/>
    </row>
    <row r="62157" spans="46:47">
      <c r="AT62157" s="690"/>
      <c r="AU62157" s="690"/>
    </row>
    <row r="62158" spans="46:47">
      <c r="AT62158" s="690"/>
      <c r="AU62158" s="690"/>
    </row>
    <row r="62159" spans="46:47">
      <c r="AT62159" s="690"/>
      <c r="AU62159" s="690"/>
    </row>
    <row r="62160" spans="46:47">
      <c r="AT62160" s="690"/>
      <c r="AU62160" s="690"/>
    </row>
    <row r="62161" spans="46:47">
      <c r="AT62161" s="690"/>
      <c r="AU62161" s="690"/>
    </row>
    <row r="62162" spans="46:47">
      <c r="AT62162" s="690"/>
      <c r="AU62162" s="690"/>
    </row>
    <row r="62163" spans="46:47">
      <c r="AT62163" s="690"/>
      <c r="AU62163" s="690"/>
    </row>
    <row r="62164" spans="46:47">
      <c r="AT62164" s="690"/>
      <c r="AU62164" s="690"/>
    </row>
    <row r="62165" spans="46:47">
      <c r="AT62165" s="690"/>
      <c r="AU62165" s="690"/>
    </row>
    <row r="62166" spans="46:47">
      <c r="AT62166" s="690"/>
      <c r="AU62166" s="690"/>
    </row>
    <row r="62167" spans="46:47">
      <c r="AT62167" s="690"/>
      <c r="AU62167" s="690"/>
    </row>
    <row r="62168" spans="46:47">
      <c r="AT62168" s="690"/>
      <c r="AU62168" s="690"/>
    </row>
    <row r="62169" spans="46:47">
      <c r="AT62169" s="690"/>
      <c r="AU62169" s="690"/>
    </row>
    <row r="62170" spans="46:47">
      <c r="AT62170" s="690"/>
      <c r="AU62170" s="690"/>
    </row>
    <row r="62171" spans="46:47">
      <c r="AT62171" s="690"/>
      <c r="AU62171" s="690"/>
    </row>
    <row r="62172" spans="46:47">
      <c r="AT62172" s="690"/>
      <c r="AU62172" s="690"/>
    </row>
    <row r="62173" spans="46:47">
      <c r="AT62173" s="690"/>
      <c r="AU62173" s="690"/>
    </row>
    <row r="62174" spans="46:47">
      <c r="AT62174" s="690"/>
      <c r="AU62174" s="690"/>
    </row>
    <row r="62175" spans="46:47">
      <c r="AT62175" s="690"/>
      <c r="AU62175" s="690"/>
    </row>
    <row r="62176" spans="46:47">
      <c r="AT62176" s="690"/>
      <c r="AU62176" s="690"/>
    </row>
    <row r="62177" spans="46:47">
      <c r="AT62177" s="690"/>
      <c r="AU62177" s="690"/>
    </row>
    <row r="62178" spans="46:47">
      <c r="AT62178" s="690"/>
      <c r="AU62178" s="690"/>
    </row>
    <row r="62179" spans="46:47">
      <c r="AT62179" s="690"/>
      <c r="AU62179" s="690"/>
    </row>
    <row r="62180" spans="46:47">
      <c r="AT62180" s="690"/>
      <c r="AU62180" s="690"/>
    </row>
    <row r="62181" spans="46:47">
      <c r="AT62181" s="690"/>
      <c r="AU62181" s="690"/>
    </row>
    <row r="62182" spans="46:47">
      <c r="AT62182" s="690"/>
      <c r="AU62182" s="690"/>
    </row>
    <row r="62183" spans="46:47">
      <c r="AT62183" s="690"/>
      <c r="AU62183" s="690"/>
    </row>
    <row r="62184" spans="46:47">
      <c r="AT62184" s="690"/>
      <c r="AU62184" s="690"/>
    </row>
    <row r="62185" spans="46:47">
      <c r="AT62185" s="690"/>
      <c r="AU62185" s="690"/>
    </row>
    <row r="62186" spans="46:47">
      <c r="AT62186" s="690"/>
      <c r="AU62186" s="690"/>
    </row>
    <row r="62187" spans="46:47">
      <c r="AT62187" s="690"/>
      <c r="AU62187" s="690"/>
    </row>
    <row r="62188" spans="46:47">
      <c r="AT62188" s="690"/>
      <c r="AU62188" s="690"/>
    </row>
    <row r="62189" spans="46:47">
      <c r="AT62189" s="690"/>
      <c r="AU62189" s="690"/>
    </row>
    <row r="62190" spans="46:47">
      <c r="AT62190" s="690"/>
      <c r="AU62190" s="690"/>
    </row>
    <row r="62191" spans="46:47">
      <c r="AT62191" s="690"/>
      <c r="AU62191" s="690"/>
    </row>
    <row r="62192" spans="46:47">
      <c r="AT62192" s="690"/>
      <c r="AU62192" s="690"/>
    </row>
    <row r="62193" spans="46:47">
      <c r="AT62193" s="690"/>
      <c r="AU62193" s="690"/>
    </row>
    <row r="62194" spans="46:47">
      <c r="AT62194" s="690"/>
      <c r="AU62194" s="690"/>
    </row>
    <row r="62195" spans="46:47">
      <c r="AT62195" s="690"/>
      <c r="AU62195" s="690"/>
    </row>
    <row r="62196" spans="46:47">
      <c r="AT62196" s="690"/>
      <c r="AU62196" s="690"/>
    </row>
    <row r="62197" spans="46:47">
      <c r="AT62197" s="690"/>
      <c r="AU62197" s="690"/>
    </row>
    <row r="62198" spans="46:47">
      <c r="AT62198" s="690"/>
      <c r="AU62198" s="690"/>
    </row>
    <row r="62199" spans="46:47">
      <c r="AT62199" s="690"/>
      <c r="AU62199" s="690"/>
    </row>
    <row r="62200" spans="46:47">
      <c r="AT62200" s="690"/>
      <c r="AU62200" s="690"/>
    </row>
    <row r="62201" spans="46:47">
      <c r="AT62201" s="690"/>
      <c r="AU62201" s="690"/>
    </row>
    <row r="62202" spans="46:47">
      <c r="AT62202" s="690"/>
      <c r="AU62202" s="690"/>
    </row>
    <row r="62203" spans="46:47">
      <c r="AT62203" s="690"/>
      <c r="AU62203" s="690"/>
    </row>
    <row r="62204" spans="46:47">
      <c r="AT62204" s="690"/>
      <c r="AU62204" s="690"/>
    </row>
    <row r="62205" spans="46:47">
      <c r="AT62205" s="690"/>
      <c r="AU62205" s="690"/>
    </row>
    <row r="62206" spans="46:47">
      <c r="AT62206" s="690"/>
      <c r="AU62206" s="690"/>
    </row>
    <row r="62207" spans="46:47">
      <c r="AT62207" s="690"/>
      <c r="AU62207" s="690"/>
    </row>
    <row r="62208" spans="46:47">
      <c r="AT62208" s="690"/>
      <c r="AU62208" s="690"/>
    </row>
    <row r="62209" spans="46:47">
      <c r="AT62209" s="690"/>
      <c r="AU62209" s="690"/>
    </row>
    <row r="62210" spans="46:47">
      <c r="AT62210" s="690"/>
      <c r="AU62210" s="690"/>
    </row>
    <row r="62211" spans="46:47">
      <c r="AT62211" s="690"/>
      <c r="AU62211" s="690"/>
    </row>
    <row r="62212" spans="46:47">
      <c r="AT62212" s="690"/>
      <c r="AU62212" s="690"/>
    </row>
    <row r="62213" spans="46:47">
      <c r="AT62213" s="690"/>
      <c r="AU62213" s="690"/>
    </row>
    <row r="62214" spans="46:47">
      <c r="AT62214" s="690"/>
      <c r="AU62214" s="690"/>
    </row>
    <row r="62215" spans="46:47">
      <c r="AT62215" s="690"/>
      <c r="AU62215" s="690"/>
    </row>
    <row r="62216" spans="46:47">
      <c r="AT62216" s="690"/>
      <c r="AU62216" s="690"/>
    </row>
    <row r="62217" spans="46:47">
      <c r="AT62217" s="690"/>
      <c r="AU62217" s="690"/>
    </row>
    <row r="62218" spans="46:47">
      <c r="AT62218" s="690"/>
      <c r="AU62218" s="690"/>
    </row>
    <row r="62219" spans="46:47">
      <c r="AT62219" s="690"/>
      <c r="AU62219" s="690"/>
    </row>
    <row r="62220" spans="46:47">
      <c r="AT62220" s="690"/>
      <c r="AU62220" s="690"/>
    </row>
    <row r="62221" spans="46:47">
      <c r="AT62221" s="690"/>
      <c r="AU62221" s="690"/>
    </row>
    <row r="62222" spans="46:47">
      <c r="AT62222" s="690"/>
      <c r="AU62222" s="690"/>
    </row>
    <row r="62223" spans="46:47">
      <c r="AT62223" s="690"/>
      <c r="AU62223" s="690"/>
    </row>
    <row r="62224" spans="46:47">
      <c r="AT62224" s="690"/>
      <c r="AU62224" s="690"/>
    </row>
    <row r="62225" spans="46:47">
      <c r="AT62225" s="690"/>
      <c r="AU62225" s="690"/>
    </row>
    <row r="62226" spans="46:47">
      <c r="AT62226" s="690"/>
      <c r="AU62226" s="690"/>
    </row>
    <row r="62227" spans="46:47">
      <c r="AT62227" s="690"/>
      <c r="AU62227" s="690"/>
    </row>
    <row r="62228" spans="46:47">
      <c r="AT62228" s="690"/>
      <c r="AU62228" s="690"/>
    </row>
    <row r="62229" spans="46:47">
      <c r="AT62229" s="690"/>
      <c r="AU62229" s="690"/>
    </row>
    <row r="62230" spans="46:47">
      <c r="AT62230" s="690"/>
      <c r="AU62230" s="690"/>
    </row>
    <row r="62231" spans="46:47">
      <c r="AT62231" s="690"/>
      <c r="AU62231" s="690"/>
    </row>
    <row r="62232" spans="46:47">
      <c r="AT62232" s="690"/>
      <c r="AU62232" s="690"/>
    </row>
    <row r="62233" spans="46:47">
      <c r="AT62233" s="690"/>
      <c r="AU62233" s="690"/>
    </row>
    <row r="62234" spans="46:47">
      <c r="AT62234" s="690"/>
      <c r="AU62234" s="690"/>
    </row>
    <row r="62235" spans="46:47">
      <c r="AT62235" s="690"/>
      <c r="AU62235" s="690"/>
    </row>
    <row r="62236" spans="46:47">
      <c r="AT62236" s="690"/>
      <c r="AU62236" s="690"/>
    </row>
    <row r="62237" spans="46:47">
      <c r="AT62237" s="690"/>
      <c r="AU62237" s="690"/>
    </row>
    <row r="62238" spans="46:47">
      <c r="AT62238" s="690"/>
      <c r="AU62238" s="690"/>
    </row>
    <row r="62239" spans="46:47">
      <c r="AT62239" s="690"/>
      <c r="AU62239" s="690"/>
    </row>
    <row r="62240" spans="46:47">
      <c r="AT62240" s="690"/>
      <c r="AU62240" s="690"/>
    </row>
    <row r="62241" spans="46:47">
      <c r="AT62241" s="690"/>
      <c r="AU62241" s="690"/>
    </row>
    <row r="62242" spans="46:47">
      <c r="AT62242" s="690"/>
      <c r="AU62242" s="690"/>
    </row>
    <row r="62243" spans="46:47">
      <c r="AT62243" s="690"/>
      <c r="AU62243" s="690"/>
    </row>
    <row r="62244" spans="46:47">
      <c r="AT62244" s="690"/>
      <c r="AU62244" s="690"/>
    </row>
    <row r="62245" spans="46:47">
      <c r="AT62245" s="690"/>
      <c r="AU62245" s="690"/>
    </row>
    <row r="62246" spans="46:47">
      <c r="AT62246" s="690"/>
      <c r="AU62246" s="690"/>
    </row>
    <row r="62247" spans="46:47">
      <c r="AT62247" s="690"/>
      <c r="AU62247" s="690"/>
    </row>
    <row r="62248" spans="46:47">
      <c r="AT62248" s="690"/>
      <c r="AU62248" s="690"/>
    </row>
    <row r="62249" spans="46:47">
      <c r="AT62249" s="690"/>
      <c r="AU62249" s="690"/>
    </row>
    <row r="62250" spans="46:47">
      <c r="AT62250" s="690"/>
      <c r="AU62250" s="690"/>
    </row>
    <row r="62251" spans="46:47">
      <c r="AT62251" s="690"/>
      <c r="AU62251" s="690"/>
    </row>
    <row r="62252" spans="46:47">
      <c r="AT62252" s="690"/>
      <c r="AU62252" s="690"/>
    </row>
    <row r="62253" spans="46:47">
      <c r="AT62253" s="690"/>
      <c r="AU62253" s="690"/>
    </row>
    <row r="62254" spans="46:47">
      <c r="AT62254" s="690"/>
      <c r="AU62254" s="690"/>
    </row>
    <row r="62255" spans="46:47">
      <c r="AT62255" s="690"/>
      <c r="AU62255" s="690"/>
    </row>
    <row r="62256" spans="46:47">
      <c r="AT62256" s="690"/>
      <c r="AU62256" s="690"/>
    </row>
    <row r="62257" spans="46:47">
      <c r="AT62257" s="690"/>
      <c r="AU62257" s="690"/>
    </row>
    <row r="62258" spans="46:47">
      <c r="AT62258" s="690"/>
      <c r="AU62258" s="690"/>
    </row>
    <row r="62259" spans="46:47">
      <c r="AT62259" s="690"/>
      <c r="AU62259" s="690"/>
    </row>
    <row r="62260" spans="46:47">
      <c r="AT62260" s="690"/>
      <c r="AU62260" s="690"/>
    </row>
    <row r="62261" spans="46:47">
      <c r="AT62261" s="690"/>
      <c r="AU62261" s="690"/>
    </row>
    <row r="62262" spans="46:47">
      <c r="AT62262" s="690"/>
      <c r="AU62262" s="690"/>
    </row>
    <row r="62263" spans="46:47">
      <c r="AT62263" s="690"/>
      <c r="AU62263" s="690"/>
    </row>
    <row r="62264" spans="46:47">
      <c r="AT62264" s="690"/>
      <c r="AU62264" s="690"/>
    </row>
    <row r="62265" spans="46:47">
      <c r="AT62265" s="690"/>
      <c r="AU62265" s="690"/>
    </row>
    <row r="62266" spans="46:47">
      <c r="AT62266" s="690"/>
      <c r="AU62266" s="690"/>
    </row>
    <row r="62267" spans="46:47">
      <c r="AT62267" s="690"/>
      <c r="AU62267" s="690"/>
    </row>
    <row r="62268" spans="46:47">
      <c r="AT62268" s="690"/>
      <c r="AU62268" s="690"/>
    </row>
    <row r="62269" spans="46:47">
      <c r="AT62269" s="690"/>
      <c r="AU62269" s="690"/>
    </row>
    <row r="62270" spans="46:47">
      <c r="AT62270" s="690"/>
      <c r="AU62270" s="690"/>
    </row>
    <row r="62271" spans="46:47">
      <c r="AT62271" s="690"/>
      <c r="AU62271" s="690"/>
    </row>
    <row r="62272" spans="46:47">
      <c r="AT62272" s="690"/>
      <c r="AU62272" s="690"/>
    </row>
    <row r="62273" spans="46:47">
      <c r="AT62273" s="690"/>
      <c r="AU62273" s="690"/>
    </row>
    <row r="62274" spans="46:47">
      <c r="AT62274" s="690"/>
      <c r="AU62274" s="690"/>
    </row>
    <row r="62275" spans="46:47">
      <c r="AT62275" s="690"/>
      <c r="AU62275" s="690"/>
    </row>
    <row r="62276" spans="46:47">
      <c r="AT62276" s="690"/>
      <c r="AU62276" s="690"/>
    </row>
    <row r="62277" spans="46:47">
      <c r="AT62277" s="690"/>
      <c r="AU62277" s="690"/>
    </row>
    <row r="62278" spans="46:47">
      <c r="AT62278" s="690"/>
      <c r="AU62278" s="690"/>
    </row>
    <row r="62279" spans="46:47">
      <c r="AT62279" s="690"/>
      <c r="AU62279" s="690"/>
    </row>
    <row r="62280" spans="46:47">
      <c r="AT62280" s="690"/>
      <c r="AU62280" s="690"/>
    </row>
    <row r="62281" spans="46:47">
      <c r="AT62281" s="690"/>
      <c r="AU62281" s="690"/>
    </row>
    <row r="62282" spans="46:47">
      <c r="AT62282" s="690"/>
      <c r="AU62282" s="690"/>
    </row>
    <row r="62283" spans="46:47">
      <c r="AT62283" s="690"/>
      <c r="AU62283" s="690"/>
    </row>
    <row r="62284" spans="46:47">
      <c r="AT62284" s="690"/>
      <c r="AU62284" s="690"/>
    </row>
    <row r="62285" spans="46:47">
      <c r="AT62285" s="690"/>
      <c r="AU62285" s="690"/>
    </row>
    <row r="62286" spans="46:47">
      <c r="AT62286" s="690"/>
      <c r="AU62286" s="690"/>
    </row>
    <row r="62287" spans="46:47">
      <c r="AT62287" s="690"/>
      <c r="AU62287" s="690"/>
    </row>
    <row r="62288" spans="46:47">
      <c r="AT62288" s="690"/>
      <c r="AU62288" s="690"/>
    </row>
    <row r="62289" spans="46:47">
      <c r="AT62289" s="690"/>
      <c r="AU62289" s="690"/>
    </row>
    <row r="62290" spans="46:47">
      <c r="AT62290" s="690"/>
      <c r="AU62290" s="690"/>
    </row>
    <row r="62291" spans="46:47">
      <c r="AT62291" s="690"/>
      <c r="AU62291" s="690"/>
    </row>
    <row r="62292" spans="46:47">
      <c r="AT62292" s="690"/>
      <c r="AU62292" s="690"/>
    </row>
    <row r="62293" spans="46:47">
      <c r="AT62293" s="690"/>
      <c r="AU62293" s="690"/>
    </row>
    <row r="62294" spans="46:47">
      <c r="AT62294" s="690"/>
      <c r="AU62294" s="690"/>
    </row>
    <row r="62295" spans="46:47">
      <c r="AT62295" s="690"/>
      <c r="AU62295" s="690"/>
    </row>
    <row r="62296" spans="46:47">
      <c r="AT62296" s="690"/>
      <c r="AU62296" s="690"/>
    </row>
    <row r="62297" spans="46:47">
      <c r="AT62297" s="690"/>
      <c r="AU62297" s="690"/>
    </row>
    <row r="62298" spans="46:47">
      <c r="AT62298" s="690"/>
      <c r="AU62298" s="690"/>
    </row>
    <row r="62299" spans="46:47">
      <c r="AT62299" s="690"/>
      <c r="AU62299" s="690"/>
    </row>
    <row r="62300" spans="46:47">
      <c r="AT62300" s="690"/>
      <c r="AU62300" s="690"/>
    </row>
    <row r="62301" spans="46:47">
      <c r="AT62301" s="690"/>
      <c r="AU62301" s="690"/>
    </row>
    <row r="62302" spans="46:47">
      <c r="AT62302" s="690"/>
      <c r="AU62302" s="690"/>
    </row>
    <row r="62303" spans="46:47">
      <c r="AT62303" s="690"/>
      <c r="AU62303" s="690"/>
    </row>
    <row r="62304" spans="46:47">
      <c r="AT62304" s="690"/>
      <c r="AU62304" s="690"/>
    </row>
    <row r="62305" spans="46:47">
      <c r="AT62305" s="690"/>
      <c r="AU62305" s="690"/>
    </row>
    <row r="62306" spans="46:47">
      <c r="AT62306" s="690"/>
      <c r="AU62306" s="690"/>
    </row>
    <row r="62307" spans="46:47">
      <c r="AT62307" s="690"/>
      <c r="AU62307" s="690"/>
    </row>
    <row r="62308" spans="46:47">
      <c r="AT62308" s="690"/>
      <c r="AU62308" s="690"/>
    </row>
    <row r="62309" spans="46:47">
      <c r="AT62309" s="690"/>
      <c r="AU62309" s="690"/>
    </row>
    <row r="62310" spans="46:47">
      <c r="AT62310" s="690"/>
      <c r="AU62310" s="690"/>
    </row>
    <row r="62311" spans="46:47">
      <c r="AT62311" s="690"/>
      <c r="AU62311" s="690"/>
    </row>
    <row r="62312" spans="46:47">
      <c r="AT62312" s="690"/>
      <c r="AU62312" s="690"/>
    </row>
    <row r="62313" spans="46:47">
      <c r="AT62313" s="690"/>
      <c r="AU62313" s="690"/>
    </row>
    <row r="62314" spans="46:47">
      <c r="AT62314" s="690"/>
      <c r="AU62314" s="690"/>
    </row>
    <row r="62315" spans="46:47">
      <c r="AT62315" s="690"/>
      <c r="AU62315" s="690"/>
    </row>
    <row r="62316" spans="46:47">
      <c r="AT62316" s="690"/>
      <c r="AU62316" s="690"/>
    </row>
    <row r="62317" spans="46:47">
      <c r="AT62317" s="690"/>
      <c r="AU62317" s="690"/>
    </row>
    <row r="62318" spans="46:47">
      <c r="AT62318" s="690"/>
      <c r="AU62318" s="690"/>
    </row>
    <row r="62319" spans="46:47">
      <c r="AT62319" s="690"/>
      <c r="AU62319" s="690"/>
    </row>
    <row r="62320" spans="46:47">
      <c r="AT62320" s="690"/>
      <c r="AU62320" s="690"/>
    </row>
    <row r="62321" spans="46:47">
      <c r="AT62321" s="690"/>
      <c r="AU62321" s="690"/>
    </row>
    <row r="62322" spans="46:47">
      <c r="AT62322" s="690"/>
      <c r="AU62322" s="690"/>
    </row>
    <row r="62323" spans="46:47">
      <c r="AT62323" s="690"/>
      <c r="AU62323" s="690"/>
    </row>
    <row r="62324" spans="46:47">
      <c r="AT62324" s="690"/>
      <c r="AU62324" s="690"/>
    </row>
    <row r="62325" spans="46:47">
      <c r="AT62325" s="690"/>
      <c r="AU62325" s="690"/>
    </row>
    <row r="62326" spans="46:47">
      <c r="AT62326" s="690"/>
      <c r="AU62326" s="690"/>
    </row>
    <row r="62327" spans="46:47">
      <c r="AT62327" s="690"/>
      <c r="AU62327" s="690"/>
    </row>
    <row r="62328" spans="46:47">
      <c r="AT62328" s="690"/>
      <c r="AU62328" s="690"/>
    </row>
    <row r="62329" spans="46:47">
      <c r="AT62329" s="690"/>
      <c r="AU62329" s="690"/>
    </row>
    <row r="62330" spans="46:47">
      <c r="AT62330" s="690"/>
      <c r="AU62330" s="690"/>
    </row>
    <row r="62331" spans="46:47">
      <c r="AT62331" s="690"/>
      <c r="AU62331" s="690"/>
    </row>
    <row r="62332" spans="46:47">
      <c r="AT62332" s="690"/>
      <c r="AU62332" s="690"/>
    </row>
    <row r="62333" spans="46:47">
      <c r="AT62333" s="690"/>
      <c r="AU62333" s="690"/>
    </row>
    <row r="62334" spans="46:47">
      <c r="AT62334" s="690"/>
      <c r="AU62334" s="690"/>
    </row>
    <row r="62335" spans="46:47">
      <c r="AT62335" s="690"/>
      <c r="AU62335" s="690"/>
    </row>
    <row r="62336" spans="46:47">
      <c r="AT62336" s="690"/>
      <c r="AU62336" s="690"/>
    </row>
    <row r="62337" spans="46:47">
      <c r="AT62337" s="690"/>
      <c r="AU62337" s="690"/>
    </row>
    <row r="62338" spans="46:47">
      <c r="AT62338" s="690"/>
      <c r="AU62338" s="690"/>
    </row>
    <row r="62339" spans="46:47">
      <c r="AT62339" s="690"/>
      <c r="AU62339" s="690"/>
    </row>
    <row r="62340" spans="46:47">
      <c r="AT62340" s="690"/>
      <c r="AU62340" s="690"/>
    </row>
    <row r="62341" spans="46:47">
      <c r="AT62341" s="690"/>
      <c r="AU62341" s="690"/>
    </row>
    <row r="62342" spans="46:47">
      <c r="AT62342" s="690"/>
      <c r="AU62342" s="690"/>
    </row>
    <row r="62343" spans="46:47">
      <c r="AT62343" s="690"/>
      <c r="AU62343" s="690"/>
    </row>
    <row r="62344" spans="46:47">
      <c r="AT62344" s="690"/>
      <c r="AU62344" s="690"/>
    </row>
    <row r="62345" spans="46:47">
      <c r="AT62345" s="690"/>
      <c r="AU62345" s="690"/>
    </row>
    <row r="62346" spans="46:47">
      <c r="AT62346" s="690"/>
      <c r="AU62346" s="690"/>
    </row>
    <row r="62347" spans="46:47">
      <c r="AT62347" s="690"/>
      <c r="AU62347" s="690"/>
    </row>
    <row r="62348" spans="46:47">
      <c r="AT62348" s="690"/>
      <c r="AU62348" s="690"/>
    </row>
    <row r="62349" spans="46:47">
      <c r="AT62349" s="690"/>
      <c r="AU62349" s="690"/>
    </row>
    <row r="62350" spans="46:47">
      <c r="AT62350" s="690"/>
      <c r="AU62350" s="690"/>
    </row>
    <row r="62351" spans="46:47">
      <c r="AT62351" s="690"/>
      <c r="AU62351" s="690"/>
    </row>
    <row r="62352" spans="46:47">
      <c r="AT62352" s="690"/>
      <c r="AU62352" s="690"/>
    </row>
    <row r="62353" spans="46:47">
      <c r="AT62353" s="690"/>
      <c r="AU62353" s="690"/>
    </row>
    <row r="62354" spans="46:47">
      <c r="AT62354" s="690"/>
      <c r="AU62354" s="690"/>
    </row>
    <row r="62355" spans="46:47">
      <c r="AT62355" s="690"/>
      <c r="AU62355" s="690"/>
    </row>
    <row r="62356" spans="46:47">
      <c r="AT62356" s="690"/>
      <c r="AU62356" s="690"/>
    </row>
    <row r="62357" spans="46:47">
      <c r="AT62357" s="690"/>
      <c r="AU62357" s="690"/>
    </row>
    <row r="62358" spans="46:47">
      <c r="AT62358" s="690"/>
      <c r="AU62358" s="690"/>
    </row>
    <row r="62359" spans="46:47">
      <c r="AT62359" s="690"/>
      <c r="AU62359" s="690"/>
    </row>
    <row r="62360" spans="46:47">
      <c r="AT62360" s="690"/>
      <c r="AU62360" s="690"/>
    </row>
    <row r="62361" spans="46:47">
      <c r="AT62361" s="690"/>
      <c r="AU62361" s="690"/>
    </row>
    <row r="62362" spans="46:47">
      <c r="AT62362" s="690"/>
      <c r="AU62362" s="690"/>
    </row>
    <row r="62363" spans="46:47">
      <c r="AT62363" s="690"/>
      <c r="AU62363" s="690"/>
    </row>
    <row r="62364" spans="46:47">
      <c r="AT62364" s="690"/>
      <c r="AU62364" s="690"/>
    </row>
    <row r="62365" spans="46:47">
      <c r="AT62365" s="690"/>
      <c r="AU62365" s="690"/>
    </row>
    <row r="62366" spans="46:47">
      <c r="AT62366" s="690"/>
      <c r="AU62366" s="690"/>
    </row>
    <row r="62367" spans="46:47">
      <c r="AT62367" s="690"/>
      <c r="AU62367" s="690"/>
    </row>
    <row r="62368" spans="46:47">
      <c r="AT62368" s="690"/>
      <c r="AU62368" s="690"/>
    </row>
    <row r="62369" spans="46:47">
      <c r="AT62369" s="690"/>
      <c r="AU62369" s="690"/>
    </row>
    <row r="62370" spans="46:47">
      <c r="AT62370" s="690"/>
      <c r="AU62370" s="690"/>
    </row>
    <row r="62371" spans="46:47">
      <c r="AT62371" s="690"/>
      <c r="AU62371" s="690"/>
    </row>
    <row r="62372" spans="46:47">
      <c r="AT62372" s="690"/>
      <c r="AU62372" s="690"/>
    </row>
    <row r="62373" spans="46:47">
      <c r="AT62373" s="690"/>
      <c r="AU62373" s="690"/>
    </row>
    <row r="62374" spans="46:47">
      <c r="AT62374" s="690"/>
      <c r="AU62374" s="690"/>
    </row>
    <row r="62375" spans="46:47">
      <c r="AT62375" s="690"/>
      <c r="AU62375" s="690"/>
    </row>
    <row r="62376" spans="46:47">
      <c r="AT62376" s="690"/>
      <c r="AU62376" s="690"/>
    </row>
    <row r="62377" spans="46:47">
      <c r="AT62377" s="690"/>
      <c r="AU62377" s="690"/>
    </row>
    <row r="62378" spans="46:47">
      <c r="AT62378" s="690"/>
      <c r="AU62378" s="690"/>
    </row>
    <row r="62379" spans="46:47">
      <c r="AT62379" s="690"/>
      <c r="AU62379" s="690"/>
    </row>
    <row r="62380" spans="46:47">
      <c r="AT62380" s="690"/>
      <c r="AU62380" s="690"/>
    </row>
    <row r="62381" spans="46:47">
      <c r="AT62381" s="690"/>
      <c r="AU62381" s="690"/>
    </row>
    <row r="62382" spans="46:47">
      <c r="AT62382" s="690"/>
      <c r="AU62382" s="690"/>
    </row>
    <row r="62383" spans="46:47">
      <c r="AT62383" s="690"/>
      <c r="AU62383" s="690"/>
    </row>
    <row r="62384" spans="46:47">
      <c r="AT62384" s="690"/>
      <c r="AU62384" s="690"/>
    </row>
    <row r="62385" spans="46:47">
      <c r="AT62385" s="690"/>
      <c r="AU62385" s="690"/>
    </row>
    <row r="62386" spans="46:47">
      <c r="AT62386" s="690"/>
      <c r="AU62386" s="690"/>
    </row>
    <row r="62387" spans="46:47">
      <c r="AT62387" s="690"/>
      <c r="AU62387" s="690"/>
    </row>
    <row r="62388" spans="46:47">
      <c r="AT62388" s="690"/>
      <c r="AU62388" s="690"/>
    </row>
    <row r="62389" spans="46:47">
      <c r="AT62389" s="690"/>
      <c r="AU62389" s="690"/>
    </row>
    <row r="62390" spans="46:47">
      <c r="AT62390" s="690"/>
      <c r="AU62390" s="690"/>
    </row>
    <row r="62391" spans="46:47">
      <c r="AT62391" s="690"/>
      <c r="AU62391" s="690"/>
    </row>
    <row r="62392" spans="46:47">
      <c r="AT62392" s="690"/>
      <c r="AU62392" s="690"/>
    </row>
    <row r="62393" spans="46:47">
      <c r="AT62393" s="690"/>
      <c r="AU62393" s="690"/>
    </row>
    <row r="62394" spans="46:47">
      <c r="AT62394" s="690"/>
      <c r="AU62394" s="690"/>
    </row>
    <row r="62395" spans="46:47">
      <c r="AT62395" s="690"/>
      <c r="AU62395" s="690"/>
    </row>
    <row r="62396" spans="46:47">
      <c r="AT62396" s="690"/>
      <c r="AU62396" s="690"/>
    </row>
    <row r="62397" spans="46:47">
      <c r="AT62397" s="690"/>
      <c r="AU62397" s="690"/>
    </row>
    <row r="62398" spans="46:47">
      <c r="AT62398" s="690"/>
      <c r="AU62398" s="690"/>
    </row>
    <row r="62399" spans="46:47">
      <c r="AT62399" s="690"/>
      <c r="AU62399" s="690"/>
    </row>
    <row r="62400" spans="46:47">
      <c r="AT62400" s="690"/>
      <c r="AU62400" s="690"/>
    </row>
    <row r="62401" spans="46:47">
      <c r="AT62401" s="690"/>
      <c r="AU62401" s="690"/>
    </row>
    <row r="62402" spans="46:47">
      <c r="AT62402" s="690"/>
      <c r="AU62402" s="690"/>
    </row>
    <row r="62403" spans="46:47">
      <c r="AT62403" s="690"/>
      <c r="AU62403" s="690"/>
    </row>
    <row r="62404" spans="46:47">
      <c r="AT62404" s="690"/>
      <c r="AU62404" s="690"/>
    </row>
    <row r="62405" spans="46:47">
      <c r="AT62405" s="690"/>
      <c r="AU62405" s="690"/>
    </row>
    <row r="62406" spans="46:47">
      <c r="AT62406" s="690"/>
      <c r="AU62406" s="690"/>
    </row>
    <row r="62407" spans="46:47">
      <c r="AT62407" s="690"/>
      <c r="AU62407" s="690"/>
    </row>
    <row r="62408" spans="46:47">
      <c r="AT62408" s="690"/>
      <c r="AU62408" s="690"/>
    </row>
    <row r="62409" spans="46:47">
      <c r="AT62409" s="690"/>
      <c r="AU62409" s="690"/>
    </row>
    <row r="62410" spans="46:47">
      <c r="AT62410" s="690"/>
      <c r="AU62410" s="690"/>
    </row>
    <row r="62411" spans="46:47">
      <c r="AT62411" s="690"/>
      <c r="AU62411" s="690"/>
    </row>
    <row r="62412" spans="46:47">
      <c r="AT62412" s="690"/>
      <c r="AU62412" s="690"/>
    </row>
    <row r="62413" spans="46:47">
      <c r="AT62413" s="690"/>
      <c r="AU62413" s="690"/>
    </row>
    <row r="62414" spans="46:47">
      <c r="AT62414" s="690"/>
      <c r="AU62414" s="690"/>
    </row>
    <row r="62415" spans="46:47">
      <c r="AT62415" s="690"/>
      <c r="AU62415" s="690"/>
    </row>
    <row r="62416" spans="46:47">
      <c r="AT62416" s="690"/>
      <c r="AU62416" s="690"/>
    </row>
    <row r="62417" spans="46:47">
      <c r="AT62417" s="690"/>
      <c r="AU62417" s="690"/>
    </row>
    <row r="62418" spans="46:47">
      <c r="AT62418" s="690"/>
      <c r="AU62418" s="690"/>
    </row>
    <row r="62419" spans="46:47">
      <c r="AT62419" s="690"/>
      <c r="AU62419" s="690"/>
    </row>
    <row r="62420" spans="46:47">
      <c r="AT62420" s="690"/>
      <c r="AU62420" s="690"/>
    </row>
    <row r="62421" spans="46:47">
      <c r="AT62421" s="690"/>
      <c r="AU62421" s="690"/>
    </row>
    <row r="62422" spans="46:47">
      <c r="AT62422" s="690"/>
      <c r="AU62422" s="690"/>
    </row>
    <row r="62423" spans="46:47">
      <c r="AT62423" s="690"/>
      <c r="AU62423" s="690"/>
    </row>
    <row r="62424" spans="46:47">
      <c r="AT62424" s="690"/>
      <c r="AU62424" s="690"/>
    </row>
    <row r="62425" spans="46:47">
      <c r="AT62425" s="690"/>
      <c r="AU62425" s="690"/>
    </row>
    <row r="62426" spans="46:47">
      <c r="AT62426" s="690"/>
      <c r="AU62426" s="690"/>
    </row>
    <row r="62427" spans="46:47">
      <c r="AT62427" s="690"/>
      <c r="AU62427" s="690"/>
    </row>
    <row r="62428" spans="46:47">
      <c r="AT62428" s="690"/>
      <c r="AU62428" s="690"/>
    </row>
    <row r="62429" spans="46:47">
      <c r="AT62429" s="690"/>
      <c r="AU62429" s="690"/>
    </row>
    <row r="62430" spans="46:47">
      <c r="AT62430" s="690"/>
      <c r="AU62430" s="690"/>
    </row>
    <row r="62431" spans="46:47">
      <c r="AT62431" s="690"/>
      <c r="AU62431" s="690"/>
    </row>
    <row r="62432" spans="46:47">
      <c r="AT62432" s="690"/>
      <c r="AU62432" s="690"/>
    </row>
    <row r="62433" spans="46:47">
      <c r="AT62433" s="690"/>
      <c r="AU62433" s="690"/>
    </row>
    <row r="62434" spans="46:47">
      <c r="AT62434" s="690"/>
      <c r="AU62434" s="690"/>
    </row>
    <row r="62435" spans="46:47">
      <c r="AT62435" s="690"/>
      <c r="AU62435" s="690"/>
    </row>
    <row r="62436" spans="46:47">
      <c r="AT62436" s="690"/>
      <c r="AU62436" s="690"/>
    </row>
    <row r="62437" spans="46:47">
      <c r="AT62437" s="690"/>
      <c r="AU62437" s="690"/>
    </row>
    <row r="62438" spans="46:47">
      <c r="AT62438" s="690"/>
      <c r="AU62438" s="690"/>
    </row>
    <row r="62439" spans="46:47">
      <c r="AT62439" s="690"/>
      <c r="AU62439" s="690"/>
    </row>
    <row r="62440" spans="46:47">
      <c r="AT62440" s="690"/>
      <c r="AU62440" s="690"/>
    </row>
    <row r="62441" spans="46:47">
      <c r="AT62441" s="690"/>
      <c r="AU62441" s="690"/>
    </row>
    <row r="62442" spans="46:47">
      <c r="AT62442" s="690"/>
      <c r="AU62442" s="690"/>
    </row>
    <row r="62443" spans="46:47">
      <c r="AT62443" s="690"/>
      <c r="AU62443" s="690"/>
    </row>
    <row r="62444" spans="46:47">
      <c r="AT62444" s="690"/>
      <c r="AU62444" s="690"/>
    </row>
    <row r="62445" spans="46:47">
      <c r="AT62445" s="690"/>
      <c r="AU62445" s="690"/>
    </row>
    <row r="62446" spans="46:47">
      <c r="AT62446" s="690"/>
      <c r="AU62446" s="690"/>
    </row>
    <row r="62447" spans="46:47">
      <c r="AT62447" s="690"/>
      <c r="AU62447" s="690"/>
    </row>
    <row r="62448" spans="46:47">
      <c r="AT62448" s="690"/>
      <c r="AU62448" s="690"/>
    </row>
    <row r="62449" spans="46:47">
      <c r="AT62449" s="690"/>
      <c r="AU62449" s="690"/>
    </row>
    <row r="62450" spans="46:47">
      <c r="AT62450" s="690"/>
      <c r="AU62450" s="690"/>
    </row>
    <row r="62451" spans="46:47">
      <c r="AT62451" s="690"/>
      <c r="AU62451" s="690"/>
    </row>
    <row r="62452" spans="46:47">
      <c r="AT62452" s="690"/>
      <c r="AU62452" s="690"/>
    </row>
    <row r="62453" spans="46:47">
      <c r="AT62453" s="690"/>
      <c r="AU62453" s="690"/>
    </row>
    <row r="62454" spans="46:47">
      <c r="AT62454" s="690"/>
      <c r="AU62454" s="690"/>
    </row>
    <row r="62455" spans="46:47">
      <c r="AT62455" s="690"/>
      <c r="AU62455" s="690"/>
    </row>
    <row r="62456" spans="46:47">
      <c r="AT62456" s="690"/>
      <c r="AU62456" s="690"/>
    </row>
    <row r="62457" spans="46:47">
      <c r="AT62457" s="690"/>
      <c r="AU62457" s="690"/>
    </row>
    <row r="62458" spans="46:47">
      <c r="AT62458" s="690"/>
      <c r="AU62458" s="690"/>
    </row>
    <row r="62459" spans="46:47">
      <c r="AT62459" s="690"/>
      <c r="AU62459" s="690"/>
    </row>
    <row r="62460" spans="46:47">
      <c r="AT62460" s="690"/>
      <c r="AU62460" s="690"/>
    </row>
    <row r="62461" spans="46:47">
      <c r="AT62461" s="690"/>
      <c r="AU62461" s="690"/>
    </row>
    <row r="62462" spans="46:47">
      <c r="AT62462" s="690"/>
      <c r="AU62462" s="690"/>
    </row>
    <row r="62463" spans="46:47">
      <c r="AT62463" s="690"/>
      <c r="AU62463" s="690"/>
    </row>
    <row r="62464" spans="46:47">
      <c r="AT62464" s="690"/>
      <c r="AU62464" s="690"/>
    </row>
    <row r="62465" spans="46:47">
      <c r="AT62465" s="690"/>
      <c r="AU62465" s="690"/>
    </row>
    <row r="62466" spans="46:47">
      <c r="AT62466" s="690"/>
      <c r="AU62466" s="690"/>
    </row>
    <row r="62467" spans="46:47">
      <c r="AT62467" s="690"/>
      <c r="AU62467" s="690"/>
    </row>
    <row r="62468" spans="46:47">
      <c r="AT62468" s="690"/>
      <c r="AU62468" s="690"/>
    </row>
    <row r="62469" spans="46:47">
      <c r="AT62469" s="690"/>
      <c r="AU62469" s="690"/>
    </row>
    <row r="62470" spans="46:47">
      <c r="AT62470" s="690"/>
      <c r="AU62470" s="690"/>
    </row>
    <row r="62471" spans="46:47">
      <c r="AT62471" s="690"/>
      <c r="AU62471" s="690"/>
    </row>
    <row r="62472" spans="46:47">
      <c r="AT62472" s="690"/>
      <c r="AU62472" s="690"/>
    </row>
    <row r="62473" spans="46:47">
      <c r="AT62473" s="690"/>
      <c r="AU62473" s="690"/>
    </row>
    <row r="62474" spans="46:47">
      <c r="AT62474" s="690"/>
      <c r="AU62474" s="690"/>
    </row>
    <row r="62475" spans="46:47">
      <c r="AT62475" s="690"/>
      <c r="AU62475" s="690"/>
    </row>
    <row r="62476" spans="46:47">
      <c r="AT62476" s="690"/>
      <c r="AU62476" s="690"/>
    </row>
    <row r="62477" spans="46:47">
      <c r="AT62477" s="690"/>
      <c r="AU62477" s="690"/>
    </row>
    <row r="62478" spans="46:47">
      <c r="AT62478" s="690"/>
      <c r="AU62478" s="690"/>
    </row>
    <row r="62479" spans="46:47">
      <c r="AT62479" s="690"/>
      <c r="AU62479" s="690"/>
    </row>
    <row r="62480" spans="46:47">
      <c r="AT62480" s="690"/>
      <c r="AU62480" s="690"/>
    </row>
    <row r="62481" spans="46:47">
      <c r="AT62481" s="690"/>
      <c r="AU62481" s="690"/>
    </row>
    <row r="62482" spans="46:47">
      <c r="AT62482" s="690"/>
      <c r="AU62482" s="690"/>
    </row>
    <row r="62483" spans="46:47">
      <c r="AT62483" s="690"/>
      <c r="AU62483" s="690"/>
    </row>
    <row r="62484" spans="46:47">
      <c r="AT62484" s="690"/>
      <c r="AU62484" s="690"/>
    </row>
    <row r="62485" spans="46:47">
      <c r="AT62485" s="690"/>
      <c r="AU62485" s="690"/>
    </row>
    <row r="62486" spans="46:47">
      <c r="AT62486" s="690"/>
      <c r="AU62486" s="690"/>
    </row>
    <row r="62487" spans="46:47">
      <c r="AT62487" s="690"/>
      <c r="AU62487" s="690"/>
    </row>
    <row r="62488" spans="46:47">
      <c r="AT62488" s="690"/>
      <c r="AU62488" s="690"/>
    </row>
    <row r="62489" spans="46:47">
      <c r="AT62489" s="690"/>
      <c r="AU62489" s="690"/>
    </row>
    <row r="62490" spans="46:47">
      <c r="AT62490" s="690"/>
      <c r="AU62490" s="690"/>
    </row>
    <row r="62491" spans="46:47">
      <c r="AT62491" s="690"/>
      <c r="AU62491" s="690"/>
    </row>
    <row r="62492" spans="46:47">
      <c r="AT62492" s="690"/>
      <c r="AU62492" s="690"/>
    </row>
    <row r="62493" spans="46:47">
      <c r="AT62493" s="690"/>
      <c r="AU62493" s="690"/>
    </row>
    <row r="62494" spans="46:47">
      <c r="AT62494" s="690"/>
      <c r="AU62494" s="690"/>
    </row>
    <row r="62495" spans="46:47">
      <c r="AT62495" s="690"/>
      <c r="AU62495" s="690"/>
    </row>
    <row r="62496" spans="46:47">
      <c r="AT62496" s="690"/>
      <c r="AU62496" s="690"/>
    </row>
    <row r="62497" spans="46:47">
      <c r="AT62497" s="690"/>
      <c r="AU62497" s="690"/>
    </row>
    <row r="62498" spans="46:47">
      <c r="AT62498" s="690"/>
      <c r="AU62498" s="690"/>
    </row>
    <row r="62499" spans="46:47">
      <c r="AT62499" s="690"/>
      <c r="AU62499" s="690"/>
    </row>
    <row r="62500" spans="46:47">
      <c r="AT62500" s="690"/>
      <c r="AU62500" s="690"/>
    </row>
    <row r="62501" spans="46:47">
      <c r="AT62501" s="690"/>
      <c r="AU62501" s="690"/>
    </row>
    <row r="62502" spans="46:47">
      <c r="AT62502" s="690"/>
      <c r="AU62502" s="690"/>
    </row>
    <row r="62503" spans="46:47">
      <c r="AT62503" s="690"/>
      <c r="AU62503" s="690"/>
    </row>
    <row r="62504" spans="46:47">
      <c r="AT62504" s="690"/>
      <c r="AU62504" s="690"/>
    </row>
    <row r="62505" spans="46:47">
      <c r="AT62505" s="690"/>
      <c r="AU62505" s="690"/>
    </row>
    <row r="62506" spans="46:47">
      <c r="AT62506" s="690"/>
      <c r="AU62506" s="690"/>
    </row>
    <row r="62507" spans="46:47">
      <c r="AT62507" s="690"/>
      <c r="AU62507" s="690"/>
    </row>
    <row r="62508" spans="46:47">
      <c r="AT62508" s="690"/>
      <c r="AU62508" s="690"/>
    </row>
    <row r="62509" spans="46:47">
      <c r="AT62509" s="690"/>
      <c r="AU62509" s="690"/>
    </row>
    <row r="62510" spans="46:47">
      <c r="AT62510" s="690"/>
      <c r="AU62510" s="690"/>
    </row>
    <row r="62511" spans="46:47">
      <c r="AT62511" s="690"/>
      <c r="AU62511" s="690"/>
    </row>
    <row r="62512" spans="46:47">
      <c r="AT62512" s="690"/>
      <c r="AU62512" s="690"/>
    </row>
    <row r="62513" spans="46:47">
      <c r="AT62513" s="690"/>
      <c r="AU62513" s="690"/>
    </row>
    <row r="62514" spans="46:47">
      <c r="AT62514" s="690"/>
      <c r="AU62514" s="690"/>
    </row>
    <row r="62515" spans="46:47">
      <c r="AT62515" s="690"/>
      <c r="AU62515" s="690"/>
    </row>
    <row r="62516" spans="46:47">
      <c r="AT62516" s="690"/>
      <c r="AU62516" s="690"/>
    </row>
    <row r="62517" spans="46:47">
      <c r="AT62517" s="690"/>
      <c r="AU62517" s="690"/>
    </row>
    <row r="62518" spans="46:47">
      <c r="AT62518" s="690"/>
      <c r="AU62518" s="690"/>
    </row>
    <row r="62519" spans="46:47">
      <c r="AT62519" s="690"/>
      <c r="AU62519" s="690"/>
    </row>
    <row r="62520" spans="46:47">
      <c r="AT62520" s="690"/>
      <c r="AU62520" s="690"/>
    </row>
    <row r="62521" spans="46:47">
      <c r="AT62521" s="690"/>
      <c r="AU62521" s="690"/>
    </row>
    <row r="62522" spans="46:47">
      <c r="AT62522" s="690"/>
      <c r="AU62522" s="690"/>
    </row>
    <row r="62523" spans="46:47">
      <c r="AT62523" s="690"/>
      <c r="AU62523" s="690"/>
    </row>
    <row r="62524" spans="46:47">
      <c r="AT62524" s="690"/>
      <c r="AU62524" s="690"/>
    </row>
    <row r="62525" spans="46:47">
      <c r="AT62525" s="690"/>
      <c r="AU62525" s="690"/>
    </row>
    <row r="62526" spans="46:47">
      <c r="AT62526" s="690"/>
      <c r="AU62526" s="690"/>
    </row>
    <row r="62527" spans="46:47">
      <c r="AT62527" s="690"/>
      <c r="AU62527" s="690"/>
    </row>
    <row r="62528" spans="46:47">
      <c r="AT62528" s="690"/>
      <c r="AU62528" s="690"/>
    </row>
    <row r="62529" spans="46:47">
      <c r="AT62529" s="690"/>
      <c r="AU62529" s="690"/>
    </row>
    <row r="62530" spans="46:47">
      <c r="AT62530" s="690"/>
      <c r="AU62530" s="690"/>
    </row>
    <row r="62531" spans="46:47">
      <c r="AT62531" s="690"/>
      <c r="AU62531" s="690"/>
    </row>
    <row r="62532" spans="46:47">
      <c r="AT62532" s="690"/>
      <c r="AU62532" s="690"/>
    </row>
    <row r="62533" spans="46:47">
      <c r="AT62533" s="690"/>
      <c r="AU62533" s="690"/>
    </row>
    <row r="62534" spans="46:47">
      <c r="AT62534" s="690"/>
      <c r="AU62534" s="690"/>
    </row>
    <row r="62535" spans="46:47">
      <c r="AT62535" s="690"/>
      <c r="AU62535" s="690"/>
    </row>
    <row r="62536" spans="46:47">
      <c r="AT62536" s="690"/>
      <c r="AU62536" s="690"/>
    </row>
    <row r="62537" spans="46:47">
      <c r="AT62537" s="690"/>
      <c r="AU62537" s="690"/>
    </row>
    <row r="62538" spans="46:47">
      <c r="AT62538" s="690"/>
      <c r="AU62538" s="690"/>
    </row>
    <row r="62539" spans="46:47">
      <c r="AT62539" s="690"/>
      <c r="AU62539" s="690"/>
    </row>
    <row r="62540" spans="46:47">
      <c r="AT62540" s="690"/>
      <c r="AU62540" s="690"/>
    </row>
    <row r="62541" spans="46:47">
      <c r="AT62541" s="690"/>
      <c r="AU62541" s="690"/>
    </row>
    <row r="62542" spans="46:47">
      <c r="AT62542" s="690"/>
      <c r="AU62542" s="690"/>
    </row>
    <row r="62543" spans="46:47">
      <c r="AT62543" s="690"/>
      <c r="AU62543" s="690"/>
    </row>
    <row r="62544" spans="46:47">
      <c r="AT62544" s="690"/>
      <c r="AU62544" s="690"/>
    </row>
    <row r="62545" spans="46:47">
      <c r="AT62545" s="690"/>
      <c r="AU62545" s="690"/>
    </row>
    <row r="62546" spans="46:47">
      <c r="AT62546" s="690"/>
      <c r="AU62546" s="690"/>
    </row>
    <row r="62547" spans="46:47">
      <c r="AT62547" s="690"/>
      <c r="AU62547" s="690"/>
    </row>
    <row r="62548" spans="46:47">
      <c r="AT62548" s="690"/>
      <c r="AU62548" s="690"/>
    </row>
    <row r="62549" spans="46:47">
      <c r="AT62549" s="690"/>
      <c r="AU62549" s="690"/>
    </row>
    <row r="62550" spans="46:47">
      <c r="AT62550" s="690"/>
      <c r="AU62550" s="690"/>
    </row>
    <row r="62551" spans="46:47">
      <c r="AT62551" s="690"/>
      <c r="AU62551" s="690"/>
    </row>
    <row r="62552" spans="46:47">
      <c r="AT62552" s="690"/>
      <c r="AU62552" s="690"/>
    </row>
    <row r="62553" spans="46:47">
      <c r="AT62553" s="690"/>
      <c r="AU62553" s="690"/>
    </row>
    <row r="62554" spans="46:47">
      <c r="AT62554" s="690"/>
      <c r="AU62554" s="690"/>
    </row>
    <row r="62555" spans="46:47">
      <c r="AT62555" s="690"/>
      <c r="AU62555" s="690"/>
    </row>
    <row r="62556" spans="46:47">
      <c r="AT62556" s="690"/>
      <c r="AU62556" s="690"/>
    </row>
    <row r="62557" spans="46:47">
      <c r="AT62557" s="690"/>
      <c r="AU62557" s="690"/>
    </row>
    <row r="62558" spans="46:47">
      <c r="AT62558" s="690"/>
      <c r="AU62558" s="690"/>
    </row>
    <row r="62559" spans="46:47">
      <c r="AT62559" s="690"/>
      <c r="AU62559" s="690"/>
    </row>
    <row r="62560" spans="46:47">
      <c r="AT62560" s="690"/>
      <c r="AU62560" s="690"/>
    </row>
    <row r="62561" spans="46:47">
      <c r="AT62561" s="690"/>
      <c r="AU62561" s="690"/>
    </row>
    <row r="62562" spans="46:47">
      <c r="AT62562" s="690"/>
      <c r="AU62562" s="690"/>
    </row>
    <row r="62563" spans="46:47">
      <c r="AT62563" s="690"/>
      <c r="AU62563" s="690"/>
    </row>
    <row r="62564" spans="46:47">
      <c r="AT62564" s="690"/>
      <c r="AU62564" s="690"/>
    </row>
    <row r="62565" spans="46:47">
      <c r="AT62565" s="690"/>
      <c r="AU62565" s="690"/>
    </row>
    <row r="62566" spans="46:47">
      <c r="AT62566" s="690"/>
      <c r="AU62566" s="690"/>
    </row>
    <row r="62567" spans="46:47">
      <c r="AT62567" s="690"/>
      <c r="AU62567" s="690"/>
    </row>
    <row r="62568" spans="46:47">
      <c r="AT62568" s="690"/>
      <c r="AU62568" s="690"/>
    </row>
    <row r="62569" spans="46:47">
      <c r="AT62569" s="690"/>
      <c r="AU62569" s="690"/>
    </row>
    <row r="62570" spans="46:47">
      <c r="AT62570" s="690"/>
      <c r="AU62570" s="690"/>
    </row>
    <row r="62571" spans="46:47">
      <c r="AT62571" s="690"/>
      <c r="AU62571" s="690"/>
    </row>
    <row r="62572" spans="46:47">
      <c r="AT62572" s="690"/>
      <c r="AU62572" s="690"/>
    </row>
    <row r="62573" spans="46:47">
      <c r="AT62573" s="690"/>
      <c r="AU62573" s="690"/>
    </row>
    <row r="62574" spans="46:47">
      <c r="AT62574" s="690"/>
      <c r="AU62574" s="690"/>
    </row>
    <row r="62575" spans="46:47">
      <c r="AT62575" s="690"/>
      <c r="AU62575" s="690"/>
    </row>
    <row r="62576" spans="46:47">
      <c r="AT62576" s="690"/>
      <c r="AU62576" s="690"/>
    </row>
    <row r="62577" spans="46:47">
      <c r="AT62577" s="690"/>
      <c r="AU62577" s="690"/>
    </row>
    <row r="62578" spans="46:47">
      <c r="AT62578" s="690"/>
      <c r="AU62578" s="690"/>
    </row>
    <row r="62579" spans="46:47">
      <c r="AT62579" s="690"/>
      <c r="AU62579" s="690"/>
    </row>
    <row r="62580" spans="46:47">
      <c r="AT62580" s="690"/>
      <c r="AU62580" s="690"/>
    </row>
    <row r="62581" spans="46:47">
      <c r="AT62581" s="690"/>
      <c r="AU62581" s="690"/>
    </row>
    <row r="62582" spans="46:47">
      <c r="AT62582" s="690"/>
      <c r="AU62582" s="690"/>
    </row>
    <row r="62583" spans="46:47">
      <c r="AT62583" s="690"/>
      <c r="AU62583" s="690"/>
    </row>
    <row r="62584" spans="46:47">
      <c r="AT62584" s="690"/>
      <c r="AU62584" s="690"/>
    </row>
    <row r="62585" spans="46:47">
      <c r="AT62585" s="690"/>
      <c r="AU62585" s="690"/>
    </row>
    <row r="62586" spans="46:47">
      <c r="AT62586" s="690"/>
      <c r="AU62586" s="690"/>
    </row>
    <row r="62587" spans="46:47">
      <c r="AT62587" s="690"/>
      <c r="AU62587" s="690"/>
    </row>
    <row r="62588" spans="46:47">
      <c r="AT62588" s="690"/>
      <c r="AU62588" s="690"/>
    </row>
    <row r="62589" spans="46:47">
      <c r="AT62589" s="690"/>
      <c r="AU62589" s="690"/>
    </row>
    <row r="62590" spans="46:47">
      <c r="AT62590" s="690"/>
      <c r="AU62590" s="690"/>
    </row>
    <row r="62591" spans="46:47">
      <c r="AT62591" s="690"/>
      <c r="AU62591" s="690"/>
    </row>
    <row r="62592" spans="46:47">
      <c r="AT62592" s="690"/>
      <c r="AU62592" s="690"/>
    </row>
    <row r="62593" spans="46:47">
      <c r="AT62593" s="690"/>
      <c r="AU62593" s="690"/>
    </row>
    <row r="62594" spans="46:47">
      <c r="AT62594" s="690"/>
      <c r="AU62594" s="690"/>
    </row>
    <row r="62595" spans="46:47">
      <c r="AT62595" s="690"/>
      <c r="AU62595" s="690"/>
    </row>
    <row r="62596" spans="46:47">
      <c r="AT62596" s="690"/>
      <c r="AU62596" s="690"/>
    </row>
    <row r="62597" spans="46:47">
      <c r="AT62597" s="690"/>
      <c r="AU62597" s="690"/>
    </row>
    <row r="62598" spans="46:47">
      <c r="AT62598" s="690"/>
      <c r="AU62598" s="690"/>
    </row>
    <row r="62599" spans="46:47">
      <c r="AT62599" s="690"/>
      <c r="AU62599" s="690"/>
    </row>
    <row r="62600" spans="46:47">
      <c r="AT62600" s="690"/>
      <c r="AU62600" s="690"/>
    </row>
    <row r="62601" spans="46:47">
      <c r="AT62601" s="690"/>
      <c r="AU62601" s="690"/>
    </row>
    <row r="62602" spans="46:47">
      <c r="AT62602" s="690"/>
      <c r="AU62602" s="690"/>
    </row>
    <row r="62603" spans="46:47">
      <c r="AT62603" s="690"/>
      <c r="AU62603" s="690"/>
    </row>
    <row r="62604" spans="46:47">
      <c r="AT62604" s="690"/>
      <c r="AU62604" s="690"/>
    </row>
    <row r="62605" spans="46:47">
      <c r="AT62605" s="690"/>
      <c r="AU62605" s="690"/>
    </row>
    <row r="62606" spans="46:47">
      <c r="AT62606" s="690"/>
      <c r="AU62606" s="690"/>
    </row>
    <row r="62607" spans="46:47">
      <c r="AT62607" s="690"/>
      <c r="AU62607" s="690"/>
    </row>
    <row r="62608" spans="46:47">
      <c r="AT62608" s="690"/>
      <c r="AU62608" s="690"/>
    </row>
    <row r="62609" spans="46:47">
      <c r="AT62609" s="690"/>
      <c r="AU62609" s="690"/>
    </row>
    <row r="62610" spans="46:47">
      <c r="AT62610" s="690"/>
      <c r="AU62610" s="690"/>
    </row>
    <row r="62611" spans="46:47">
      <c r="AT62611" s="690"/>
      <c r="AU62611" s="690"/>
    </row>
    <row r="62612" spans="46:47">
      <c r="AT62612" s="690"/>
      <c r="AU62612" s="690"/>
    </row>
    <row r="62613" spans="46:47">
      <c r="AT62613" s="690"/>
      <c r="AU62613" s="690"/>
    </row>
    <row r="62614" spans="46:47">
      <c r="AT62614" s="690"/>
      <c r="AU62614" s="690"/>
    </row>
    <row r="62615" spans="46:47">
      <c r="AT62615" s="690"/>
      <c r="AU62615" s="690"/>
    </row>
    <row r="62616" spans="46:47">
      <c r="AT62616" s="690"/>
      <c r="AU62616" s="690"/>
    </row>
    <row r="62617" spans="46:47">
      <c r="AT62617" s="690"/>
      <c r="AU62617" s="690"/>
    </row>
    <row r="62618" spans="46:47">
      <c r="AT62618" s="690"/>
      <c r="AU62618" s="690"/>
    </row>
    <row r="62619" spans="46:47">
      <c r="AT62619" s="690"/>
      <c r="AU62619" s="690"/>
    </row>
    <row r="62620" spans="46:47">
      <c r="AT62620" s="690"/>
      <c r="AU62620" s="690"/>
    </row>
    <row r="62621" spans="46:47">
      <c r="AT62621" s="690"/>
      <c r="AU62621" s="690"/>
    </row>
    <row r="62622" spans="46:47">
      <c r="AT62622" s="690"/>
      <c r="AU62622" s="690"/>
    </row>
    <row r="62623" spans="46:47">
      <c r="AT62623" s="690"/>
      <c r="AU62623" s="690"/>
    </row>
    <row r="62624" spans="46:47">
      <c r="AT62624" s="690"/>
      <c r="AU62624" s="690"/>
    </row>
    <row r="62625" spans="46:47">
      <c r="AT62625" s="690"/>
      <c r="AU62625" s="690"/>
    </row>
    <row r="62626" spans="46:47">
      <c r="AT62626" s="690"/>
      <c r="AU62626" s="690"/>
    </row>
    <row r="62627" spans="46:47">
      <c r="AT62627" s="690"/>
      <c r="AU62627" s="690"/>
    </row>
    <row r="62628" spans="46:47">
      <c r="AT62628" s="690"/>
      <c r="AU62628" s="690"/>
    </row>
    <row r="62629" spans="46:47">
      <c r="AT62629" s="690"/>
      <c r="AU62629" s="690"/>
    </row>
    <row r="62630" spans="46:47">
      <c r="AT62630" s="690"/>
      <c r="AU62630" s="690"/>
    </row>
    <row r="62631" spans="46:47">
      <c r="AT62631" s="690"/>
      <c r="AU62631" s="690"/>
    </row>
    <row r="62632" spans="46:47">
      <c r="AT62632" s="690"/>
      <c r="AU62632" s="690"/>
    </row>
    <row r="62633" spans="46:47">
      <c r="AT62633" s="690"/>
      <c r="AU62633" s="690"/>
    </row>
    <row r="62634" spans="46:47">
      <c r="AT62634" s="690"/>
      <c r="AU62634" s="690"/>
    </row>
    <row r="62635" spans="46:47">
      <c r="AT62635" s="690"/>
      <c r="AU62635" s="690"/>
    </row>
    <row r="62636" spans="46:47">
      <c r="AT62636" s="690"/>
      <c r="AU62636" s="690"/>
    </row>
    <row r="62637" spans="46:47">
      <c r="AT62637" s="690"/>
      <c r="AU62637" s="690"/>
    </row>
    <row r="62638" spans="46:47">
      <c r="AT62638" s="690"/>
      <c r="AU62638" s="690"/>
    </row>
    <row r="62639" spans="46:47">
      <c r="AT62639" s="690"/>
      <c r="AU62639" s="690"/>
    </row>
    <row r="62640" spans="46:47">
      <c r="AT62640" s="690"/>
      <c r="AU62640" s="690"/>
    </row>
    <row r="62641" spans="46:47">
      <c r="AT62641" s="690"/>
      <c r="AU62641" s="690"/>
    </row>
    <row r="62642" spans="46:47">
      <c r="AT62642" s="690"/>
      <c r="AU62642" s="690"/>
    </row>
    <row r="62643" spans="46:47">
      <c r="AT62643" s="690"/>
      <c r="AU62643" s="690"/>
    </row>
    <row r="62644" spans="46:47">
      <c r="AT62644" s="690"/>
      <c r="AU62644" s="690"/>
    </row>
    <row r="62645" spans="46:47">
      <c r="AT62645" s="690"/>
      <c r="AU62645" s="690"/>
    </row>
    <row r="62646" spans="46:47">
      <c r="AT62646" s="690"/>
      <c r="AU62646" s="690"/>
    </row>
    <row r="62647" spans="46:47">
      <c r="AT62647" s="690"/>
      <c r="AU62647" s="690"/>
    </row>
    <row r="62648" spans="46:47">
      <c r="AT62648" s="690"/>
      <c r="AU62648" s="690"/>
    </row>
    <row r="62649" spans="46:47">
      <c r="AT62649" s="690"/>
      <c r="AU62649" s="690"/>
    </row>
    <row r="62650" spans="46:47">
      <c r="AT62650" s="690"/>
      <c r="AU62650" s="690"/>
    </row>
    <row r="62651" spans="46:47">
      <c r="AT62651" s="690"/>
      <c r="AU62651" s="690"/>
    </row>
    <row r="62652" spans="46:47">
      <c r="AT62652" s="690"/>
      <c r="AU62652" s="690"/>
    </row>
    <row r="62653" spans="46:47">
      <c r="AT62653" s="690"/>
      <c r="AU62653" s="690"/>
    </row>
    <row r="62654" spans="46:47">
      <c r="AT62654" s="690"/>
      <c r="AU62654" s="690"/>
    </row>
    <row r="62655" spans="46:47">
      <c r="AT62655" s="690"/>
      <c r="AU62655" s="690"/>
    </row>
    <row r="62656" spans="46:47">
      <c r="AT62656" s="690"/>
      <c r="AU62656" s="690"/>
    </row>
    <row r="62657" spans="46:47">
      <c r="AT62657" s="690"/>
      <c r="AU62657" s="690"/>
    </row>
    <row r="62658" spans="46:47">
      <c r="AT62658" s="690"/>
      <c r="AU62658" s="690"/>
    </row>
    <row r="62659" spans="46:47">
      <c r="AT62659" s="690"/>
      <c r="AU62659" s="690"/>
    </row>
    <row r="62660" spans="46:47">
      <c r="AT62660" s="690"/>
      <c r="AU62660" s="690"/>
    </row>
    <row r="62661" spans="46:47">
      <c r="AT62661" s="690"/>
      <c r="AU62661" s="690"/>
    </row>
    <row r="62662" spans="46:47">
      <c r="AT62662" s="690"/>
      <c r="AU62662" s="690"/>
    </row>
    <row r="62663" spans="46:47">
      <c r="AT62663" s="690"/>
      <c r="AU62663" s="690"/>
    </row>
    <row r="62664" spans="46:47">
      <c r="AT62664" s="690"/>
      <c r="AU62664" s="690"/>
    </row>
    <row r="62665" spans="46:47">
      <c r="AT62665" s="690"/>
      <c r="AU62665" s="690"/>
    </row>
    <row r="62666" spans="46:47">
      <c r="AT62666" s="690"/>
      <c r="AU62666" s="690"/>
    </row>
    <row r="62667" spans="46:47">
      <c r="AT62667" s="690"/>
      <c r="AU62667" s="690"/>
    </row>
    <row r="62668" spans="46:47">
      <c r="AT62668" s="690"/>
      <c r="AU62668" s="690"/>
    </row>
    <row r="62669" spans="46:47">
      <c r="AT62669" s="690"/>
      <c r="AU62669" s="690"/>
    </row>
    <row r="62670" spans="46:47">
      <c r="AT62670" s="690"/>
      <c r="AU62670" s="690"/>
    </row>
    <row r="62671" spans="46:47">
      <c r="AT62671" s="690"/>
      <c r="AU62671" s="690"/>
    </row>
    <row r="62672" spans="46:47">
      <c r="AT62672" s="690"/>
      <c r="AU62672" s="690"/>
    </row>
    <row r="62673" spans="46:47">
      <c r="AT62673" s="690"/>
      <c r="AU62673" s="690"/>
    </row>
    <row r="62674" spans="46:47">
      <c r="AT62674" s="690"/>
      <c r="AU62674" s="690"/>
    </row>
    <row r="62675" spans="46:47">
      <c r="AT62675" s="690"/>
      <c r="AU62675" s="690"/>
    </row>
    <row r="62676" spans="46:47">
      <c r="AT62676" s="690"/>
      <c r="AU62676" s="690"/>
    </row>
    <row r="62677" spans="46:47">
      <c r="AT62677" s="690"/>
      <c r="AU62677" s="690"/>
    </row>
    <row r="62678" spans="46:47">
      <c r="AT62678" s="690"/>
      <c r="AU62678" s="690"/>
    </row>
    <row r="62679" spans="46:47">
      <c r="AT62679" s="690"/>
      <c r="AU62679" s="690"/>
    </row>
    <row r="62680" spans="46:47">
      <c r="AT62680" s="690"/>
      <c r="AU62680" s="690"/>
    </row>
    <row r="62681" spans="46:47">
      <c r="AT62681" s="690"/>
      <c r="AU62681" s="690"/>
    </row>
    <row r="62682" spans="46:47">
      <c r="AT62682" s="690"/>
      <c r="AU62682" s="690"/>
    </row>
    <row r="62683" spans="46:47">
      <c r="AT62683" s="690"/>
      <c r="AU62683" s="690"/>
    </row>
    <row r="62684" spans="46:47">
      <c r="AT62684" s="690"/>
      <c r="AU62684" s="690"/>
    </row>
    <row r="62685" spans="46:47">
      <c r="AT62685" s="690"/>
      <c r="AU62685" s="690"/>
    </row>
    <row r="62686" spans="46:47">
      <c r="AT62686" s="690"/>
      <c r="AU62686" s="690"/>
    </row>
    <row r="62687" spans="46:47">
      <c r="AT62687" s="690"/>
      <c r="AU62687" s="690"/>
    </row>
    <row r="62688" spans="46:47">
      <c r="AT62688" s="690"/>
      <c r="AU62688" s="690"/>
    </row>
    <row r="62689" spans="46:47">
      <c r="AT62689" s="690"/>
      <c r="AU62689" s="690"/>
    </row>
    <row r="62690" spans="46:47">
      <c r="AT62690" s="690"/>
      <c r="AU62690" s="690"/>
    </row>
    <row r="62691" spans="46:47">
      <c r="AT62691" s="690"/>
      <c r="AU62691" s="690"/>
    </row>
    <row r="62692" spans="46:47">
      <c r="AT62692" s="690"/>
      <c r="AU62692" s="690"/>
    </row>
    <row r="62693" spans="46:47">
      <c r="AT62693" s="690"/>
      <c r="AU62693" s="690"/>
    </row>
    <row r="62694" spans="46:47">
      <c r="AT62694" s="690"/>
      <c r="AU62694" s="690"/>
    </row>
    <row r="62695" spans="46:47">
      <c r="AT62695" s="690"/>
      <c r="AU62695" s="690"/>
    </row>
    <row r="62696" spans="46:47">
      <c r="AT62696" s="690"/>
      <c r="AU62696" s="690"/>
    </row>
    <row r="62697" spans="46:47">
      <c r="AT62697" s="690"/>
      <c r="AU62697" s="690"/>
    </row>
    <row r="62698" spans="46:47">
      <c r="AT62698" s="690"/>
      <c r="AU62698" s="690"/>
    </row>
    <row r="62699" spans="46:47">
      <c r="AT62699" s="690"/>
      <c r="AU62699" s="690"/>
    </row>
    <row r="62700" spans="46:47">
      <c r="AT62700" s="690"/>
      <c r="AU62700" s="690"/>
    </row>
    <row r="62701" spans="46:47">
      <c r="AT62701" s="690"/>
      <c r="AU62701" s="690"/>
    </row>
    <row r="62702" spans="46:47">
      <c r="AT62702" s="690"/>
      <c r="AU62702" s="690"/>
    </row>
    <row r="62703" spans="46:47">
      <c r="AT62703" s="690"/>
      <c r="AU62703" s="690"/>
    </row>
    <row r="62704" spans="46:47">
      <c r="AT62704" s="690"/>
      <c r="AU62704" s="690"/>
    </row>
    <row r="62705" spans="46:47">
      <c r="AT62705" s="690"/>
      <c r="AU62705" s="690"/>
    </row>
    <row r="62706" spans="46:47">
      <c r="AT62706" s="690"/>
      <c r="AU62706" s="690"/>
    </row>
    <row r="62707" spans="46:47">
      <c r="AT62707" s="690"/>
      <c r="AU62707" s="690"/>
    </row>
    <row r="62708" spans="46:47">
      <c r="AT62708" s="690"/>
      <c r="AU62708" s="690"/>
    </row>
    <row r="62709" spans="46:47">
      <c r="AT62709" s="690"/>
      <c r="AU62709" s="690"/>
    </row>
    <row r="62710" spans="46:47">
      <c r="AT62710" s="690"/>
      <c r="AU62710" s="690"/>
    </row>
    <row r="62711" spans="46:47">
      <c r="AT62711" s="690"/>
      <c r="AU62711" s="690"/>
    </row>
    <row r="62712" spans="46:47">
      <c r="AT62712" s="690"/>
      <c r="AU62712" s="690"/>
    </row>
    <row r="62713" spans="46:47">
      <c r="AT62713" s="690"/>
      <c r="AU62713" s="690"/>
    </row>
    <row r="62714" spans="46:47">
      <c r="AT62714" s="690"/>
      <c r="AU62714" s="690"/>
    </row>
    <row r="62715" spans="46:47">
      <c r="AT62715" s="690"/>
      <c r="AU62715" s="690"/>
    </row>
    <row r="62716" spans="46:47">
      <c r="AT62716" s="690"/>
      <c r="AU62716" s="690"/>
    </row>
    <row r="62717" spans="46:47">
      <c r="AT62717" s="690"/>
      <c r="AU62717" s="690"/>
    </row>
    <row r="62718" spans="46:47">
      <c r="AT62718" s="690"/>
      <c r="AU62718" s="690"/>
    </row>
    <row r="62719" spans="46:47">
      <c r="AT62719" s="690"/>
      <c r="AU62719" s="690"/>
    </row>
    <row r="62720" spans="46:47">
      <c r="AT62720" s="690"/>
      <c r="AU62720" s="690"/>
    </row>
    <row r="62721" spans="46:47">
      <c r="AT62721" s="690"/>
      <c r="AU62721" s="690"/>
    </row>
    <row r="62722" spans="46:47">
      <c r="AT62722" s="690"/>
      <c r="AU62722" s="690"/>
    </row>
    <row r="62723" spans="46:47">
      <c r="AT62723" s="690"/>
      <c r="AU62723" s="690"/>
    </row>
    <row r="62724" spans="46:47">
      <c r="AT62724" s="690"/>
      <c r="AU62724" s="690"/>
    </row>
    <row r="62725" spans="46:47">
      <c r="AT62725" s="690"/>
      <c r="AU62725" s="690"/>
    </row>
    <row r="62726" spans="46:47">
      <c r="AT62726" s="690"/>
      <c r="AU62726" s="690"/>
    </row>
    <row r="62727" spans="46:47">
      <c r="AT62727" s="690"/>
      <c r="AU62727" s="690"/>
    </row>
    <row r="62728" spans="46:47">
      <c r="AT62728" s="690"/>
      <c r="AU62728" s="690"/>
    </row>
    <row r="62729" spans="46:47">
      <c r="AT62729" s="690"/>
      <c r="AU62729" s="690"/>
    </row>
    <row r="62730" spans="46:47">
      <c r="AT62730" s="690"/>
      <c r="AU62730" s="690"/>
    </row>
    <row r="62731" spans="46:47">
      <c r="AT62731" s="690"/>
      <c r="AU62731" s="690"/>
    </row>
    <row r="62732" spans="46:47">
      <c r="AT62732" s="690"/>
      <c r="AU62732" s="690"/>
    </row>
    <row r="62733" spans="46:47">
      <c r="AT62733" s="690"/>
      <c r="AU62733" s="690"/>
    </row>
    <row r="62734" spans="46:47">
      <c r="AT62734" s="690"/>
      <c r="AU62734" s="690"/>
    </row>
    <row r="62735" spans="46:47">
      <c r="AT62735" s="690"/>
      <c r="AU62735" s="690"/>
    </row>
    <row r="62736" spans="46:47">
      <c r="AT62736" s="690"/>
      <c r="AU62736" s="690"/>
    </row>
    <row r="62737" spans="46:47">
      <c r="AT62737" s="690"/>
      <c r="AU62737" s="690"/>
    </row>
    <row r="62738" spans="46:47">
      <c r="AT62738" s="690"/>
      <c r="AU62738" s="690"/>
    </row>
    <row r="62739" spans="46:47">
      <c r="AT62739" s="690"/>
      <c r="AU62739" s="690"/>
    </row>
    <row r="62740" spans="46:47">
      <c r="AT62740" s="690"/>
      <c r="AU62740" s="690"/>
    </row>
    <row r="62741" spans="46:47">
      <c r="AT62741" s="690"/>
      <c r="AU62741" s="690"/>
    </row>
    <row r="62742" spans="46:47">
      <c r="AT62742" s="690"/>
      <c r="AU62742" s="690"/>
    </row>
    <row r="62743" spans="46:47">
      <c r="AT62743" s="690"/>
      <c r="AU62743" s="690"/>
    </row>
    <row r="62744" spans="46:47">
      <c r="AT62744" s="690"/>
      <c r="AU62744" s="690"/>
    </row>
    <row r="62745" spans="46:47">
      <c r="AT62745" s="690"/>
      <c r="AU62745" s="690"/>
    </row>
    <row r="62746" spans="46:47">
      <c r="AT62746" s="690"/>
      <c r="AU62746" s="690"/>
    </row>
    <row r="62747" spans="46:47">
      <c r="AT62747" s="690"/>
      <c r="AU62747" s="690"/>
    </row>
    <row r="62748" spans="46:47">
      <c r="AT62748" s="690"/>
      <c r="AU62748" s="690"/>
    </row>
    <row r="62749" spans="46:47">
      <c r="AT62749" s="690"/>
      <c r="AU62749" s="690"/>
    </row>
    <row r="62750" spans="46:47">
      <c r="AT62750" s="690"/>
      <c r="AU62750" s="690"/>
    </row>
    <row r="62751" spans="46:47">
      <c r="AT62751" s="690"/>
      <c r="AU62751" s="690"/>
    </row>
    <row r="62752" spans="46:47">
      <c r="AT62752" s="690"/>
      <c r="AU62752" s="690"/>
    </row>
    <row r="62753" spans="46:47">
      <c r="AT62753" s="690"/>
      <c r="AU62753" s="690"/>
    </row>
    <row r="62754" spans="46:47">
      <c r="AT62754" s="690"/>
      <c r="AU62754" s="690"/>
    </row>
    <row r="62755" spans="46:47">
      <c r="AT62755" s="690"/>
      <c r="AU62755" s="690"/>
    </row>
    <row r="62756" spans="46:47">
      <c r="AT62756" s="690"/>
      <c r="AU62756" s="690"/>
    </row>
    <row r="62757" spans="46:47">
      <c r="AT62757" s="690"/>
      <c r="AU62757" s="690"/>
    </row>
    <row r="62758" spans="46:47">
      <c r="AT62758" s="690"/>
      <c r="AU62758" s="690"/>
    </row>
    <row r="62759" spans="46:47">
      <c r="AT62759" s="690"/>
      <c r="AU62759" s="690"/>
    </row>
    <row r="62760" spans="46:47">
      <c r="AT62760" s="690"/>
      <c r="AU62760" s="690"/>
    </row>
    <row r="62761" spans="46:47">
      <c r="AT62761" s="690"/>
      <c r="AU62761" s="690"/>
    </row>
    <row r="62762" spans="46:47">
      <c r="AT62762" s="690"/>
      <c r="AU62762" s="690"/>
    </row>
    <row r="62763" spans="46:47">
      <c r="AT62763" s="690"/>
      <c r="AU62763" s="690"/>
    </row>
    <row r="62764" spans="46:47">
      <c r="AT62764" s="690"/>
      <c r="AU62764" s="690"/>
    </row>
    <row r="62765" spans="46:47">
      <c r="AT62765" s="690"/>
      <c r="AU62765" s="690"/>
    </row>
    <row r="62766" spans="46:47">
      <c r="AT62766" s="690"/>
      <c r="AU62766" s="690"/>
    </row>
    <row r="62767" spans="46:47">
      <c r="AT62767" s="690"/>
      <c r="AU62767" s="690"/>
    </row>
    <row r="62768" spans="46:47">
      <c r="AT62768" s="690"/>
      <c r="AU62768" s="690"/>
    </row>
    <row r="62769" spans="46:47">
      <c r="AT62769" s="690"/>
      <c r="AU62769" s="690"/>
    </row>
    <row r="62770" spans="46:47">
      <c r="AT62770" s="690"/>
      <c r="AU62770" s="690"/>
    </row>
    <row r="62771" spans="46:47">
      <c r="AT62771" s="690"/>
      <c r="AU62771" s="690"/>
    </row>
    <row r="62772" spans="46:47">
      <c r="AT62772" s="690"/>
      <c r="AU62772" s="690"/>
    </row>
    <row r="62773" spans="46:47">
      <c r="AT62773" s="690"/>
      <c r="AU62773" s="690"/>
    </row>
    <row r="62774" spans="46:47">
      <c r="AT62774" s="690"/>
      <c r="AU62774" s="690"/>
    </row>
    <row r="62775" spans="46:47">
      <c r="AT62775" s="690"/>
      <c r="AU62775" s="690"/>
    </row>
    <row r="62776" spans="46:47">
      <c r="AT62776" s="690"/>
      <c r="AU62776" s="690"/>
    </row>
    <row r="62777" spans="46:47">
      <c r="AT62777" s="690"/>
      <c r="AU62777" s="690"/>
    </row>
    <row r="62778" spans="46:47">
      <c r="AT62778" s="690"/>
      <c r="AU62778" s="690"/>
    </row>
    <row r="62779" spans="46:47">
      <c r="AT62779" s="690"/>
      <c r="AU62779" s="690"/>
    </row>
    <row r="62780" spans="46:47">
      <c r="AT62780" s="690"/>
      <c r="AU62780" s="690"/>
    </row>
    <row r="62781" spans="46:47">
      <c r="AT62781" s="690"/>
      <c r="AU62781" s="690"/>
    </row>
    <row r="62782" spans="46:47">
      <c r="AT62782" s="690"/>
      <c r="AU62782" s="690"/>
    </row>
    <row r="62783" spans="46:47">
      <c r="AT62783" s="690"/>
      <c r="AU62783" s="690"/>
    </row>
    <row r="62784" spans="46:47">
      <c r="AT62784" s="690"/>
      <c r="AU62784" s="690"/>
    </row>
    <row r="62785" spans="46:47">
      <c r="AT62785" s="690"/>
      <c r="AU62785" s="690"/>
    </row>
    <row r="62786" spans="46:47">
      <c r="AT62786" s="690"/>
      <c r="AU62786" s="690"/>
    </row>
    <row r="62787" spans="46:47">
      <c r="AT62787" s="690"/>
      <c r="AU62787" s="690"/>
    </row>
    <row r="62788" spans="46:47">
      <c r="AT62788" s="690"/>
      <c r="AU62788" s="690"/>
    </row>
    <row r="62789" spans="46:47">
      <c r="AT62789" s="690"/>
      <c r="AU62789" s="690"/>
    </row>
    <row r="62790" spans="46:47">
      <c r="AT62790" s="690"/>
      <c r="AU62790" s="690"/>
    </row>
    <row r="62791" spans="46:47">
      <c r="AT62791" s="690"/>
      <c r="AU62791" s="690"/>
    </row>
    <row r="62792" spans="46:47">
      <c r="AT62792" s="690"/>
      <c r="AU62792" s="690"/>
    </row>
    <row r="62793" spans="46:47">
      <c r="AT62793" s="690"/>
      <c r="AU62793" s="690"/>
    </row>
    <row r="62794" spans="46:47">
      <c r="AT62794" s="690"/>
      <c r="AU62794" s="690"/>
    </row>
    <row r="62795" spans="46:47">
      <c r="AT62795" s="690"/>
      <c r="AU62795" s="690"/>
    </row>
    <row r="62796" spans="46:47">
      <c r="AT62796" s="690"/>
      <c r="AU62796" s="690"/>
    </row>
    <row r="62797" spans="46:47">
      <c r="AT62797" s="690"/>
      <c r="AU62797" s="690"/>
    </row>
    <row r="62798" spans="46:47">
      <c r="AT62798" s="690"/>
      <c r="AU62798" s="690"/>
    </row>
    <row r="62799" spans="46:47">
      <c r="AT62799" s="690"/>
      <c r="AU62799" s="690"/>
    </row>
    <row r="62800" spans="46:47">
      <c r="AT62800" s="690"/>
      <c r="AU62800" s="690"/>
    </row>
    <row r="62801" spans="46:47">
      <c r="AT62801" s="690"/>
      <c r="AU62801" s="690"/>
    </row>
    <row r="62802" spans="46:47">
      <c r="AT62802" s="690"/>
      <c r="AU62802" s="690"/>
    </row>
    <row r="62803" spans="46:47">
      <c r="AT62803" s="690"/>
      <c r="AU62803" s="690"/>
    </row>
    <row r="62804" spans="46:47">
      <c r="AT62804" s="690"/>
      <c r="AU62804" s="690"/>
    </row>
    <row r="62805" spans="46:47">
      <c r="AT62805" s="690"/>
      <c r="AU62805" s="690"/>
    </row>
    <row r="62806" spans="46:47">
      <c r="AT62806" s="690"/>
      <c r="AU62806" s="690"/>
    </row>
    <row r="62807" spans="46:47">
      <c r="AT62807" s="690"/>
      <c r="AU62807" s="690"/>
    </row>
    <row r="62808" spans="46:47">
      <c r="AT62808" s="690"/>
      <c r="AU62808" s="690"/>
    </row>
    <row r="62809" spans="46:47">
      <c r="AT62809" s="690"/>
      <c r="AU62809" s="690"/>
    </row>
    <row r="62810" spans="46:47">
      <c r="AT62810" s="690"/>
      <c r="AU62810" s="690"/>
    </row>
    <row r="62811" spans="46:47">
      <c r="AT62811" s="690"/>
      <c r="AU62811" s="690"/>
    </row>
    <row r="62812" spans="46:47">
      <c r="AT62812" s="690"/>
      <c r="AU62812" s="690"/>
    </row>
    <row r="62813" spans="46:47">
      <c r="AT62813" s="690"/>
      <c r="AU62813" s="690"/>
    </row>
    <row r="62814" spans="46:47">
      <c r="AT62814" s="690"/>
      <c r="AU62814" s="690"/>
    </row>
    <row r="62815" spans="46:47">
      <c r="AT62815" s="690"/>
      <c r="AU62815" s="690"/>
    </row>
    <row r="62816" spans="46:47">
      <c r="AT62816" s="690"/>
      <c r="AU62816" s="690"/>
    </row>
    <row r="62817" spans="46:47">
      <c r="AT62817" s="690"/>
      <c r="AU62817" s="690"/>
    </row>
    <row r="62818" spans="46:47">
      <c r="AT62818" s="690"/>
      <c r="AU62818" s="690"/>
    </row>
    <row r="62819" spans="46:47">
      <c r="AT62819" s="690"/>
      <c r="AU62819" s="690"/>
    </row>
    <row r="62820" spans="46:47">
      <c r="AT62820" s="690"/>
      <c r="AU62820" s="690"/>
    </row>
    <row r="62821" spans="46:47">
      <c r="AT62821" s="690"/>
      <c r="AU62821" s="690"/>
    </row>
    <row r="62822" spans="46:47">
      <c r="AT62822" s="690"/>
      <c r="AU62822" s="690"/>
    </row>
    <row r="62823" spans="46:47">
      <c r="AT62823" s="690"/>
      <c r="AU62823" s="690"/>
    </row>
    <row r="62824" spans="46:47">
      <c r="AT62824" s="690"/>
      <c r="AU62824" s="690"/>
    </row>
    <row r="62825" spans="46:47">
      <c r="AT62825" s="690"/>
      <c r="AU62825" s="690"/>
    </row>
    <row r="62826" spans="46:47">
      <c r="AT62826" s="690"/>
      <c r="AU62826" s="690"/>
    </row>
    <row r="62827" spans="46:47">
      <c r="AT62827" s="690"/>
      <c r="AU62827" s="690"/>
    </row>
    <row r="62828" spans="46:47">
      <c r="AT62828" s="690"/>
      <c r="AU62828" s="690"/>
    </row>
    <row r="62829" spans="46:47">
      <c r="AT62829" s="690"/>
      <c r="AU62829" s="690"/>
    </row>
    <row r="62830" spans="46:47">
      <c r="AT62830" s="690"/>
      <c r="AU62830" s="690"/>
    </row>
    <row r="62831" spans="46:47">
      <c r="AT62831" s="690"/>
      <c r="AU62831" s="690"/>
    </row>
    <row r="62832" spans="46:47">
      <c r="AT62832" s="690"/>
      <c r="AU62832" s="690"/>
    </row>
    <row r="62833" spans="46:47">
      <c r="AT62833" s="690"/>
      <c r="AU62833" s="690"/>
    </row>
    <row r="62834" spans="46:47">
      <c r="AT62834" s="690"/>
      <c r="AU62834" s="690"/>
    </row>
    <row r="62835" spans="46:47">
      <c r="AT62835" s="690"/>
      <c r="AU62835" s="690"/>
    </row>
    <row r="62836" spans="46:47">
      <c r="AT62836" s="690"/>
      <c r="AU62836" s="690"/>
    </row>
    <row r="62837" spans="46:47">
      <c r="AT62837" s="690"/>
      <c r="AU62837" s="690"/>
    </row>
    <row r="62838" spans="46:47">
      <c r="AT62838" s="690"/>
      <c r="AU62838" s="690"/>
    </row>
    <row r="62839" spans="46:47">
      <c r="AT62839" s="690"/>
      <c r="AU62839" s="690"/>
    </row>
    <row r="62840" spans="46:47">
      <c r="AT62840" s="690"/>
      <c r="AU62840" s="690"/>
    </row>
    <row r="62841" spans="46:47">
      <c r="AT62841" s="690"/>
      <c r="AU62841" s="690"/>
    </row>
    <row r="62842" spans="46:47">
      <c r="AT62842" s="690"/>
      <c r="AU62842" s="690"/>
    </row>
    <row r="62843" spans="46:47">
      <c r="AT62843" s="690"/>
      <c r="AU62843" s="690"/>
    </row>
    <row r="62844" spans="46:47">
      <c r="AT62844" s="690"/>
      <c r="AU62844" s="690"/>
    </row>
    <row r="62845" spans="46:47">
      <c r="AT62845" s="690"/>
      <c r="AU62845" s="690"/>
    </row>
    <row r="62846" spans="46:47">
      <c r="AT62846" s="690"/>
      <c r="AU62846" s="690"/>
    </row>
    <row r="62847" spans="46:47">
      <c r="AT62847" s="690"/>
      <c r="AU62847" s="690"/>
    </row>
    <row r="62848" spans="46:47">
      <c r="AT62848" s="690"/>
      <c r="AU62848" s="690"/>
    </row>
    <row r="62849" spans="46:47">
      <c r="AT62849" s="690"/>
      <c r="AU62849" s="690"/>
    </row>
    <row r="62850" spans="46:47">
      <c r="AT62850" s="690"/>
      <c r="AU62850" s="690"/>
    </row>
    <row r="62851" spans="46:47">
      <c r="AT62851" s="690"/>
      <c r="AU62851" s="690"/>
    </row>
    <row r="62852" spans="46:47">
      <c r="AT62852" s="690"/>
      <c r="AU62852" s="690"/>
    </row>
    <row r="62853" spans="46:47">
      <c r="AT62853" s="690"/>
      <c r="AU62853" s="690"/>
    </row>
    <row r="62854" spans="46:47">
      <c r="AT62854" s="690"/>
      <c r="AU62854" s="690"/>
    </row>
    <row r="62855" spans="46:47">
      <c r="AT62855" s="690"/>
      <c r="AU62855" s="690"/>
    </row>
    <row r="62856" spans="46:47">
      <c r="AT62856" s="690"/>
      <c r="AU62856" s="690"/>
    </row>
    <row r="62857" spans="46:47">
      <c r="AT62857" s="690"/>
      <c r="AU62857" s="690"/>
    </row>
    <row r="62858" spans="46:47">
      <c r="AT62858" s="690"/>
      <c r="AU62858" s="690"/>
    </row>
    <row r="62859" spans="46:47">
      <c r="AT62859" s="690"/>
      <c r="AU62859" s="690"/>
    </row>
    <row r="62860" spans="46:47">
      <c r="AT62860" s="690"/>
      <c r="AU62860" s="690"/>
    </row>
    <row r="62861" spans="46:47">
      <c r="AT62861" s="690"/>
      <c r="AU62861" s="690"/>
    </row>
    <row r="62862" spans="46:47">
      <c r="AT62862" s="690"/>
      <c r="AU62862" s="690"/>
    </row>
    <row r="62863" spans="46:47">
      <c r="AT62863" s="690"/>
      <c r="AU62863" s="690"/>
    </row>
    <row r="62864" spans="46:47">
      <c r="AT62864" s="690"/>
      <c r="AU62864" s="690"/>
    </row>
    <row r="62865" spans="46:47">
      <c r="AT62865" s="690"/>
      <c r="AU62865" s="690"/>
    </row>
    <row r="62866" spans="46:47">
      <c r="AT62866" s="690"/>
      <c r="AU62866" s="690"/>
    </row>
    <row r="62867" spans="46:47">
      <c r="AT62867" s="690"/>
      <c r="AU62867" s="690"/>
    </row>
    <row r="62868" spans="46:47">
      <c r="AT62868" s="690"/>
      <c r="AU62868" s="690"/>
    </row>
    <row r="62869" spans="46:47">
      <c r="AT62869" s="690"/>
      <c r="AU62869" s="690"/>
    </row>
    <row r="62870" spans="46:47">
      <c r="AT62870" s="690"/>
      <c r="AU62870" s="690"/>
    </row>
    <row r="62871" spans="46:47">
      <c r="AT62871" s="690"/>
      <c r="AU62871" s="690"/>
    </row>
    <row r="62872" spans="46:47">
      <c r="AT62872" s="690"/>
      <c r="AU62872" s="690"/>
    </row>
    <row r="62873" spans="46:47">
      <c r="AT62873" s="690"/>
      <c r="AU62873" s="690"/>
    </row>
    <row r="62874" spans="46:47">
      <c r="AT62874" s="690"/>
      <c r="AU62874" s="690"/>
    </row>
    <row r="62875" spans="46:47">
      <c r="AT62875" s="690"/>
      <c r="AU62875" s="690"/>
    </row>
    <row r="62876" spans="46:47">
      <c r="AT62876" s="690"/>
      <c r="AU62876" s="690"/>
    </row>
    <row r="62877" spans="46:47">
      <c r="AT62877" s="690"/>
      <c r="AU62877" s="690"/>
    </row>
    <row r="62878" spans="46:47">
      <c r="AT62878" s="690"/>
      <c r="AU62878" s="690"/>
    </row>
    <row r="62879" spans="46:47">
      <c r="AT62879" s="690"/>
      <c r="AU62879" s="690"/>
    </row>
    <row r="62880" spans="46:47">
      <c r="AT62880" s="690"/>
      <c r="AU62880" s="690"/>
    </row>
    <row r="62881" spans="46:47">
      <c r="AT62881" s="690"/>
      <c r="AU62881" s="690"/>
    </row>
    <row r="62882" spans="46:47">
      <c r="AT62882" s="690"/>
      <c r="AU62882" s="690"/>
    </row>
    <row r="62883" spans="46:47">
      <c r="AT62883" s="690"/>
      <c r="AU62883" s="690"/>
    </row>
    <row r="62884" spans="46:47">
      <c r="AT62884" s="690"/>
      <c r="AU62884" s="690"/>
    </row>
    <row r="62885" spans="46:47">
      <c r="AT62885" s="690"/>
      <c r="AU62885" s="690"/>
    </row>
    <row r="62886" spans="46:47">
      <c r="AT62886" s="690"/>
      <c r="AU62886" s="690"/>
    </row>
    <row r="62887" spans="46:47">
      <c r="AT62887" s="690"/>
      <c r="AU62887" s="690"/>
    </row>
    <row r="62888" spans="46:47">
      <c r="AT62888" s="690"/>
      <c r="AU62888" s="690"/>
    </row>
    <row r="62889" spans="46:47">
      <c r="AT62889" s="690"/>
      <c r="AU62889" s="690"/>
    </row>
    <row r="62890" spans="46:47">
      <c r="AT62890" s="690"/>
      <c r="AU62890" s="690"/>
    </row>
    <row r="62891" spans="46:47">
      <c r="AT62891" s="690"/>
      <c r="AU62891" s="690"/>
    </row>
    <row r="62892" spans="46:47">
      <c r="AT62892" s="690"/>
      <c r="AU62892" s="690"/>
    </row>
    <row r="62893" spans="46:47">
      <c r="AT62893" s="690"/>
      <c r="AU62893" s="690"/>
    </row>
    <row r="62894" spans="46:47">
      <c r="AT62894" s="690"/>
      <c r="AU62894" s="690"/>
    </row>
    <row r="62895" spans="46:47">
      <c r="AT62895" s="690"/>
      <c r="AU62895" s="690"/>
    </row>
    <row r="62896" spans="46:47">
      <c r="AT62896" s="690"/>
      <c r="AU62896" s="690"/>
    </row>
    <row r="62897" spans="46:47">
      <c r="AT62897" s="690"/>
      <c r="AU62897" s="690"/>
    </row>
    <row r="62898" spans="46:47">
      <c r="AT62898" s="690"/>
      <c r="AU62898" s="690"/>
    </row>
    <row r="62899" spans="46:47">
      <c r="AT62899" s="690"/>
      <c r="AU62899" s="690"/>
    </row>
    <row r="62900" spans="46:47">
      <c r="AT62900" s="690"/>
      <c r="AU62900" s="690"/>
    </row>
    <row r="62901" spans="46:47">
      <c r="AT62901" s="690"/>
      <c r="AU62901" s="690"/>
    </row>
    <row r="62902" spans="46:47">
      <c r="AT62902" s="690"/>
      <c r="AU62902" s="690"/>
    </row>
    <row r="62903" spans="46:47">
      <c r="AT62903" s="690"/>
      <c r="AU62903" s="690"/>
    </row>
    <row r="62904" spans="46:47">
      <c r="AT62904" s="690"/>
      <c r="AU62904" s="690"/>
    </row>
    <row r="62905" spans="46:47">
      <c r="AT62905" s="690"/>
      <c r="AU62905" s="690"/>
    </row>
    <row r="62906" spans="46:47">
      <c r="AT62906" s="690"/>
      <c r="AU62906" s="690"/>
    </row>
    <row r="62907" spans="46:47">
      <c r="AT62907" s="690"/>
      <c r="AU62907" s="690"/>
    </row>
    <row r="62908" spans="46:47">
      <c r="AT62908" s="690"/>
      <c r="AU62908" s="690"/>
    </row>
    <row r="62909" spans="46:47">
      <c r="AT62909" s="690"/>
      <c r="AU62909" s="690"/>
    </row>
    <row r="62910" spans="46:47">
      <c r="AT62910" s="690"/>
      <c r="AU62910" s="690"/>
    </row>
    <row r="62911" spans="46:47">
      <c r="AT62911" s="690"/>
      <c r="AU62911" s="690"/>
    </row>
    <row r="62912" spans="46:47">
      <c r="AT62912" s="690"/>
      <c r="AU62912" s="690"/>
    </row>
    <row r="62913" spans="46:47">
      <c r="AT62913" s="690"/>
      <c r="AU62913" s="690"/>
    </row>
    <row r="62914" spans="46:47">
      <c r="AT62914" s="690"/>
      <c r="AU62914" s="690"/>
    </row>
    <row r="62915" spans="46:47">
      <c r="AT62915" s="690"/>
      <c r="AU62915" s="690"/>
    </row>
    <row r="62916" spans="46:47">
      <c r="AT62916" s="690"/>
      <c r="AU62916" s="690"/>
    </row>
    <row r="62917" spans="46:47">
      <c r="AT62917" s="690"/>
      <c r="AU62917" s="690"/>
    </row>
    <row r="62918" spans="46:47">
      <c r="AT62918" s="690"/>
      <c r="AU62918" s="690"/>
    </row>
    <row r="62919" spans="46:47">
      <c r="AT62919" s="690"/>
      <c r="AU62919" s="690"/>
    </row>
    <row r="62920" spans="46:47">
      <c r="AT62920" s="690"/>
      <c r="AU62920" s="690"/>
    </row>
    <row r="62921" spans="46:47">
      <c r="AT62921" s="690"/>
      <c r="AU62921" s="690"/>
    </row>
    <row r="62922" spans="46:47">
      <c r="AT62922" s="690"/>
      <c r="AU62922" s="690"/>
    </row>
    <row r="62923" spans="46:47">
      <c r="AT62923" s="690"/>
      <c r="AU62923" s="690"/>
    </row>
    <row r="62924" spans="46:47">
      <c r="AT62924" s="690"/>
      <c r="AU62924" s="690"/>
    </row>
    <row r="62925" spans="46:47">
      <c r="AT62925" s="690"/>
      <c r="AU62925" s="690"/>
    </row>
    <row r="62926" spans="46:47">
      <c r="AT62926" s="690"/>
      <c r="AU62926" s="690"/>
    </row>
    <row r="62927" spans="46:47">
      <c r="AT62927" s="690"/>
      <c r="AU62927" s="690"/>
    </row>
    <row r="62928" spans="46:47">
      <c r="AT62928" s="690"/>
      <c r="AU62928" s="690"/>
    </row>
    <row r="62929" spans="46:47">
      <c r="AT62929" s="690"/>
      <c r="AU62929" s="690"/>
    </row>
    <row r="62930" spans="46:47">
      <c r="AT62930" s="690"/>
      <c r="AU62930" s="690"/>
    </row>
    <row r="62931" spans="46:47">
      <c r="AT62931" s="690"/>
      <c r="AU62931" s="690"/>
    </row>
    <row r="62932" spans="46:47">
      <c r="AT62932" s="690"/>
      <c r="AU62932" s="690"/>
    </row>
    <row r="62933" spans="46:47">
      <c r="AT62933" s="690"/>
      <c r="AU62933" s="690"/>
    </row>
    <row r="62934" spans="46:47">
      <c r="AT62934" s="690"/>
      <c r="AU62934" s="690"/>
    </row>
    <row r="62935" spans="46:47">
      <c r="AT62935" s="690"/>
      <c r="AU62935" s="690"/>
    </row>
    <row r="62936" spans="46:47">
      <c r="AT62936" s="690"/>
      <c r="AU62936" s="690"/>
    </row>
    <row r="62937" spans="46:47">
      <c r="AT62937" s="690"/>
      <c r="AU62937" s="690"/>
    </row>
    <row r="62938" spans="46:47">
      <c r="AT62938" s="690"/>
      <c r="AU62938" s="690"/>
    </row>
    <row r="62939" spans="46:47">
      <c r="AT62939" s="690"/>
      <c r="AU62939" s="690"/>
    </row>
    <row r="62940" spans="46:47">
      <c r="AT62940" s="690"/>
      <c r="AU62940" s="690"/>
    </row>
    <row r="62941" spans="46:47">
      <c r="AT62941" s="690"/>
      <c r="AU62941" s="690"/>
    </row>
    <row r="62942" spans="46:47">
      <c r="AT62942" s="690"/>
      <c r="AU62942" s="690"/>
    </row>
    <row r="62943" spans="46:47">
      <c r="AT62943" s="690"/>
      <c r="AU62943" s="690"/>
    </row>
    <row r="62944" spans="46:47">
      <c r="AT62944" s="690"/>
      <c r="AU62944" s="690"/>
    </row>
    <row r="62945" spans="46:47">
      <c r="AT62945" s="690"/>
      <c r="AU62945" s="690"/>
    </row>
    <row r="62946" spans="46:47">
      <c r="AT62946" s="690"/>
      <c r="AU62946" s="690"/>
    </row>
    <row r="62947" spans="46:47">
      <c r="AT62947" s="690"/>
      <c r="AU62947" s="690"/>
    </row>
    <row r="62948" spans="46:47">
      <c r="AT62948" s="690"/>
      <c r="AU62948" s="690"/>
    </row>
    <row r="62949" spans="46:47">
      <c r="AT62949" s="690"/>
      <c r="AU62949" s="690"/>
    </row>
    <row r="62950" spans="46:47">
      <c r="AT62950" s="690"/>
      <c r="AU62950" s="690"/>
    </row>
    <row r="62951" spans="46:47">
      <c r="AT62951" s="690"/>
      <c r="AU62951" s="690"/>
    </row>
    <row r="62952" spans="46:47">
      <c r="AT62952" s="690"/>
      <c r="AU62952" s="690"/>
    </row>
    <row r="62953" spans="46:47">
      <c r="AT62953" s="690"/>
      <c r="AU62953" s="690"/>
    </row>
    <row r="62954" spans="46:47">
      <c r="AT62954" s="690"/>
      <c r="AU62954" s="690"/>
    </row>
    <row r="62955" spans="46:47">
      <c r="AT62955" s="690"/>
      <c r="AU62955" s="690"/>
    </row>
    <row r="62956" spans="46:47">
      <c r="AT62956" s="690"/>
      <c r="AU62956" s="690"/>
    </row>
    <row r="62957" spans="46:47">
      <c r="AT62957" s="690"/>
      <c r="AU62957" s="690"/>
    </row>
    <row r="62958" spans="46:47">
      <c r="AT62958" s="690"/>
      <c r="AU62958" s="690"/>
    </row>
    <row r="62959" spans="46:47">
      <c r="AT62959" s="690"/>
      <c r="AU62959" s="690"/>
    </row>
    <row r="62960" spans="46:47">
      <c r="AT62960" s="690"/>
      <c r="AU62960" s="690"/>
    </row>
    <row r="62961" spans="46:47">
      <c r="AT62961" s="690"/>
      <c r="AU62961" s="690"/>
    </row>
    <row r="62962" spans="46:47">
      <c r="AT62962" s="690"/>
      <c r="AU62962" s="690"/>
    </row>
    <row r="62963" spans="46:47">
      <c r="AT62963" s="690"/>
      <c r="AU62963" s="690"/>
    </row>
    <row r="62964" spans="46:47">
      <c r="AT62964" s="690"/>
      <c r="AU62964" s="690"/>
    </row>
    <row r="62965" spans="46:47">
      <c r="AT62965" s="690"/>
      <c r="AU62965" s="690"/>
    </row>
    <row r="62966" spans="46:47">
      <c r="AT62966" s="690"/>
      <c r="AU62966" s="690"/>
    </row>
    <row r="62967" spans="46:47">
      <c r="AT62967" s="690"/>
      <c r="AU62967" s="690"/>
    </row>
    <row r="62968" spans="46:47">
      <c r="AT62968" s="690"/>
      <c r="AU62968" s="690"/>
    </row>
    <row r="62969" spans="46:47">
      <c r="AT62969" s="690"/>
      <c r="AU62969" s="690"/>
    </row>
    <row r="62970" spans="46:47">
      <c r="AT62970" s="690"/>
      <c r="AU62970" s="690"/>
    </row>
    <row r="62971" spans="46:47">
      <c r="AT62971" s="690"/>
      <c r="AU62971" s="690"/>
    </row>
    <row r="62972" spans="46:47">
      <c r="AT62972" s="690"/>
      <c r="AU62972" s="690"/>
    </row>
    <row r="62973" spans="46:47">
      <c r="AT62973" s="690"/>
      <c r="AU62973" s="690"/>
    </row>
    <row r="62974" spans="46:47">
      <c r="AT62974" s="690"/>
      <c r="AU62974" s="690"/>
    </row>
    <row r="62975" spans="46:47">
      <c r="AT62975" s="690"/>
      <c r="AU62975" s="690"/>
    </row>
    <row r="62976" spans="46:47">
      <c r="AT62976" s="690"/>
      <c r="AU62976" s="690"/>
    </row>
    <row r="62977" spans="46:47">
      <c r="AT62977" s="690"/>
      <c r="AU62977" s="690"/>
    </row>
    <row r="62978" spans="46:47">
      <c r="AT62978" s="690"/>
      <c r="AU62978" s="690"/>
    </row>
    <row r="62979" spans="46:47">
      <c r="AT62979" s="690"/>
      <c r="AU62979" s="690"/>
    </row>
    <row r="62980" spans="46:47">
      <c r="AT62980" s="690"/>
      <c r="AU62980" s="690"/>
    </row>
    <row r="62981" spans="46:47">
      <c r="AT62981" s="690"/>
      <c r="AU62981" s="690"/>
    </row>
    <row r="62982" spans="46:47">
      <c r="AT62982" s="690"/>
      <c r="AU62982" s="690"/>
    </row>
    <row r="62983" spans="46:47">
      <c r="AT62983" s="690"/>
      <c r="AU62983" s="690"/>
    </row>
    <row r="62984" spans="46:47">
      <c r="AT62984" s="690"/>
      <c r="AU62984" s="690"/>
    </row>
    <row r="62985" spans="46:47">
      <c r="AT62985" s="690"/>
      <c r="AU62985" s="690"/>
    </row>
    <row r="62986" spans="46:47">
      <c r="AT62986" s="690"/>
      <c r="AU62986" s="690"/>
    </row>
    <row r="62987" spans="46:47">
      <c r="AT62987" s="690"/>
      <c r="AU62987" s="690"/>
    </row>
    <row r="62988" spans="46:47">
      <c r="AT62988" s="690"/>
      <c r="AU62988" s="690"/>
    </row>
    <row r="62989" spans="46:47">
      <c r="AT62989" s="690"/>
      <c r="AU62989" s="690"/>
    </row>
    <row r="62990" spans="46:47">
      <c r="AT62990" s="690"/>
      <c r="AU62990" s="690"/>
    </row>
    <row r="62991" spans="46:47">
      <c r="AT62991" s="690"/>
      <c r="AU62991" s="690"/>
    </row>
    <row r="62992" spans="46:47">
      <c r="AT62992" s="690"/>
      <c r="AU62992" s="690"/>
    </row>
    <row r="62993" spans="46:47">
      <c r="AT62993" s="690"/>
      <c r="AU62993" s="690"/>
    </row>
    <row r="62994" spans="46:47">
      <c r="AT62994" s="690"/>
      <c r="AU62994" s="690"/>
    </row>
    <row r="62995" spans="46:47">
      <c r="AT62995" s="690"/>
      <c r="AU62995" s="690"/>
    </row>
    <row r="62996" spans="46:47">
      <c r="AT62996" s="690"/>
      <c r="AU62996" s="690"/>
    </row>
    <row r="62997" spans="46:47">
      <c r="AT62997" s="690"/>
      <c r="AU62997" s="690"/>
    </row>
    <row r="62998" spans="46:47">
      <c r="AT62998" s="690"/>
      <c r="AU62998" s="690"/>
    </row>
    <row r="62999" spans="46:47">
      <c r="AT62999" s="690"/>
      <c r="AU62999" s="690"/>
    </row>
    <row r="63000" spans="46:47">
      <c r="AT63000" s="690"/>
      <c r="AU63000" s="690"/>
    </row>
    <row r="63001" spans="46:47">
      <c r="AT63001" s="690"/>
      <c r="AU63001" s="690"/>
    </row>
    <row r="63002" spans="46:47">
      <c r="AT63002" s="690"/>
      <c r="AU63002" s="690"/>
    </row>
    <row r="63003" spans="46:47">
      <c r="AT63003" s="690"/>
      <c r="AU63003" s="690"/>
    </row>
    <row r="63004" spans="46:47">
      <c r="AT63004" s="690"/>
      <c r="AU63004" s="690"/>
    </row>
    <row r="63005" spans="46:47">
      <c r="AT63005" s="690"/>
      <c r="AU63005" s="690"/>
    </row>
    <row r="63006" spans="46:47">
      <c r="AT63006" s="690"/>
      <c r="AU63006" s="690"/>
    </row>
    <row r="63007" spans="46:47">
      <c r="AT63007" s="690"/>
      <c r="AU63007" s="690"/>
    </row>
    <row r="63008" spans="46:47">
      <c r="AT63008" s="690"/>
      <c r="AU63008" s="690"/>
    </row>
    <row r="63009" spans="46:47">
      <c r="AT63009" s="690"/>
      <c r="AU63009" s="690"/>
    </row>
    <row r="63010" spans="46:47">
      <c r="AT63010" s="690"/>
      <c r="AU63010" s="690"/>
    </row>
    <row r="63011" spans="46:47">
      <c r="AT63011" s="690"/>
      <c r="AU63011" s="690"/>
    </row>
    <row r="63012" spans="46:47">
      <c r="AT63012" s="690"/>
      <c r="AU63012" s="690"/>
    </row>
    <row r="63013" spans="46:47">
      <c r="AT63013" s="690"/>
      <c r="AU63013" s="690"/>
    </row>
    <row r="63014" spans="46:47">
      <c r="AT63014" s="690"/>
      <c r="AU63014" s="690"/>
    </row>
    <row r="63015" spans="46:47">
      <c r="AT63015" s="690"/>
      <c r="AU63015" s="690"/>
    </row>
    <row r="63016" spans="46:47">
      <c r="AT63016" s="690"/>
      <c r="AU63016" s="690"/>
    </row>
    <row r="63017" spans="46:47">
      <c r="AT63017" s="690"/>
      <c r="AU63017" s="690"/>
    </row>
    <row r="63018" spans="46:47">
      <c r="AT63018" s="690"/>
      <c r="AU63018" s="690"/>
    </row>
    <row r="63019" spans="46:47">
      <c r="AT63019" s="690"/>
      <c r="AU63019" s="690"/>
    </row>
    <row r="63020" spans="46:47">
      <c r="AT63020" s="690"/>
      <c r="AU63020" s="690"/>
    </row>
    <row r="63021" spans="46:47">
      <c r="AT63021" s="690"/>
      <c r="AU63021" s="690"/>
    </row>
    <row r="63022" spans="46:47">
      <c r="AT63022" s="690"/>
      <c r="AU63022" s="690"/>
    </row>
    <row r="63023" spans="46:47">
      <c r="AT63023" s="690"/>
      <c r="AU63023" s="690"/>
    </row>
    <row r="63024" spans="46:47">
      <c r="AT63024" s="690"/>
      <c r="AU63024" s="690"/>
    </row>
    <row r="63025" spans="46:47">
      <c r="AT63025" s="690"/>
      <c r="AU63025" s="690"/>
    </row>
    <row r="63026" spans="46:47">
      <c r="AT63026" s="690"/>
      <c r="AU63026" s="690"/>
    </row>
    <row r="63027" spans="46:47">
      <c r="AT63027" s="690"/>
      <c r="AU63027" s="690"/>
    </row>
    <row r="63028" spans="46:47">
      <c r="AT63028" s="690"/>
      <c r="AU63028" s="690"/>
    </row>
    <row r="63029" spans="46:47">
      <c r="AT63029" s="690"/>
      <c r="AU63029" s="690"/>
    </row>
    <row r="63030" spans="46:47">
      <c r="AT63030" s="690"/>
      <c r="AU63030" s="690"/>
    </row>
    <row r="63031" spans="46:47">
      <c r="AT63031" s="690"/>
      <c r="AU63031" s="690"/>
    </row>
    <row r="63032" spans="46:47">
      <c r="AT63032" s="690"/>
      <c r="AU63032" s="690"/>
    </row>
    <row r="63033" spans="46:47">
      <c r="AT63033" s="690"/>
      <c r="AU63033" s="690"/>
    </row>
    <row r="63034" spans="46:47">
      <c r="AT63034" s="690"/>
      <c r="AU63034" s="690"/>
    </row>
    <row r="63035" spans="46:47">
      <c r="AT63035" s="690"/>
      <c r="AU63035" s="690"/>
    </row>
    <row r="63036" spans="46:47">
      <c r="AT63036" s="690"/>
      <c r="AU63036" s="690"/>
    </row>
    <row r="63037" spans="46:47">
      <c r="AT63037" s="690"/>
      <c r="AU63037" s="690"/>
    </row>
    <row r="63038" spans="46:47">
      <c r="AT63038" s="690"/>
      <c r="AU63038" s="690"/>
    </row>
    <row r="63039" spans="46:47">
      <c r="AT63039" s="690"/>
      <c r="AU63039" s="690"/>
    </row>
    <row r="63040" spans="46:47">
      <c r="AT63040" s="690"/>
      <c r="AU63040" s="690"/>
    </row>
    <row r="63041" spans="46:47">
      <c r="AT63041" s="690"/>
      <c r="AU63041" s="690"/>
    </row>
    <row r="63042" spans="46:47">
      <c r="AT63042" s="690"/>
      <c r="AU63042" s="690"/>
    </row>
    <row r="63043" spans="46:47">
      <c r="AT63043" s="690"/>
      <c r="AU63043" s="690"/>
    </row>
    <row r="63044" spans="46:47">
      <c r="AT63044" s="690"/>
      <c r="AU63044" s="690"/>
    </row>
    <row r="63045" spans="46:47">
      <c r="AT63045" s="690"/>
      <c r="AU63045" s="690"/>
    </row>
    <row r="63046" spans="46:47">
      <c r="AT63046" s="690"/>
      <c r="AU63046" s="690"/>
    </row>
    <row r="63047" spans="46:47">
      <c r="AT63047" s="690"/>
      <c r="AU63047" s="690"/>
    </row>
    <row r="63048" spans="46:47">
      <c r="AT63048" s="690"/>
      <c r="AU63048" s="690"/>
    </row>
    <row r="63049" spans="46:47">
      <c r="AT63049" s="690"/>
      <c r="AU63049" s="690"/>
    </row>
    <row r="63050" spans="46:47">
      <c r="AT63050" s="690"/>
      <c r="AU63050" s="690"/>
    </row>
    <row r="63051" spans="46:47">
      <c r="AT63051" s="690"/>
      <c r="AU63051" s="690"/>
    </row>
    <row r="63052" spans="46:47">
      <c r="AT63052" s="690"/>
      <c r="AU63052" s="690"/>
    </row>
    <row r="63053" spans="46:47">
      <c r="AT63053" s="690"/>
      <c r="AU63053" s="690"/>
    </row>
    <row r="63054" spans="46:47">
      <c r="AT63054" s="690"/>
      <c r="AU63054" s="690"/>
    </row>
    <row r="63055" spans="46:47">
      <c r="AT63055" s="690"/>
      <c r="AU63055" s="690"/>
    </row>
    <row r="63056" spans="46:47">
      <c r="AT63056" s="690"/>
      <c r="AU63056" s="690"/>
    </row>
    <row r="63057" spans="46:47">
      <c r="AT63057" s="690"/>
      <c r="AU63057" s="690"/>
    </row>
    <row r="63058" spans="46:47">
      <c r="AT63058" s="690"/>
      <c r="AU63058" s="690"/>
    </row>
    <row r="63059" spans="46:47">
      <c r="AT63059" s="690"/>
      <c r="AU63059" s="690"/>
    </row>
    <row r="63060" spans="46:47">
      <c r="AT63060" s="690"/>
      <c r="AU63060" s="690"/>
    </row>
    <row r="63061" spans="46:47">
      <c r="AT63061" s="690"/>
      <c r="AU63061" s="690"/>
    </row>
    <row r="63062" spans="46:47">
      <c r="AT63062" s="690"/>
      <c r="AU63062" s="690"/>
    </row>
    <row r="63063" spans="46:47">
      <c r="AT63063" s="690"/>
      <c r="AU63063" s="690"/>
    </row>
    <row r="63064" spans="46:47">
      <c r="AT63064" s="690"/>
      <c r="AU63064" s="690"/>
    </row>
    <row r="63065" spans="46:47">
      <c r="AT63065" s="690"/>
      <c r="AU63065" s="690"/>
    </row>
    <row r="63066" spans="46:47">
      <c r="AT63066" s="690"/>
      <c r="AU63066" s="690"/>
    </row>
    <row r="63067" spans="46:47">
      <c r="AT63067" s="690"/>
      <c r="AU63067" s="690"/>
    </row>
    <row r="63068" spans="46:47">
      <c r="AT63068" s="690"/>
      <c r="AU63068" s="690"/>
    </row>
    <row r="63069" spans="46:47">
      <c r="AT63069" s="690"/>
      <c r="AU63069" s="690"/>
    </row>
    <row r="63070" spans="46:47">
      <c r="AT63070" s="690"/>
      <c r="AU63070" s="690"/>
    </row>
    <row r="63071" spans="46:47">
      <c r="AT63071" s="690"/>
      <c r="AU63071" s="690"/>
    </row>
    <row r="63072" spans="46:47">
      <c r="AT63072" s="690"/>
      <c r="AU63072" s="690"/>
    </row>
    <row r="63073" spans="46:47">
      <c r="AT63073" s="690"/>
      <c r="AU63073" s="690"/>
    </row>
    <row r="63074" spans="46:47">
      <c r="AT63074" s="690"/>
      <c r="AU63074" s="690"/>
    </row>
    <row r="63075" spans="46:47">
      <c r="AT63075" s="690"/>
      <c r="AU63075" s="690"/>
    </row>
    <row r="63076" spans="46:47">
      <c r="AT63076" s="690"/>
      <c r="AU63076" s="690"/>
    </row>
    <row r="63077" spans="46:47">
      <c r="AT63077" s="690"/>
      <c r="AU63077" s="690"/>
    </row>
    <row r="63078" spans="46:47">
      <c r="AT63078" s="690"/>
      <c r="AU63078" s="690"/>
    </row>
    <row r="63079" spans="46:47">
      <c r="AT63079" s="690"/>
      <c r="AU63079" s="690"/>
    </row>
    <row r="63080" spans="46:47">
      <c r="AT63080" s="690"/>
      <c r="AU63080" s="690"/>
    </row>
    <row r="63081" spans="46:47">
      <c r="AT63081" s="690"/>
      <c r="AU63081" s="690"/>
    </row>
    <row r="63082" spans="46:47">
      <c r="AT63082" s="690"/>
      <c r="AU63082" s="690"/>
    </row>
    <row r="63083" spans="46:47">
      <c r="AT63083" s="690"/>
      <c r="AU63083" s="690"/>
    </row>
    <row r="63084" spans="46:47">
      <c r="AT63084" s="690"/>
      <c r="AU63084" s="690"/>
    </row>
    <row r="63085" spans="46:47">
      <c r="AT63085" s="690"/>
      <c r="AU63085" s="690"/>
    </row>
    <row r="63086" spans="46:47">
      <c r="AT63086" s="690"/>
      <c r="AU63086" s="690"/>
    </row>
    <row r="63087" spans="46:47">
      <c r="AT63087" s="690"/>
      <c r="AU63087" s="690"/>
    </row>
    <row r="63088" spans="46:47">
      <c r="AT63088" s="690"/>
      <c r="AU63088" s="690"/>
    </row>
    <row r="63089" spans="46:47">
      <c r="AT63089" s="690"/>
      <c r="AU63089" s="690"/>
    </row>
    <row r="63090" spans="46:47">
      <c r="AT63090" s="690"/>
      <c r="AU63090" s="690"/>
    </row>
    <row r="63091" spans="46:47">
      <c r="AT63091" s="690"/>
      <c r="AU63091" s="690"/>
    </row>
    <row r="63092" spans="46:47">
      <c r="AT63092" s="690"/>
      <c r="AU63092" s="690"/>
    </row>
    <row r="63093" spans="46:47">
      <c r="AT63093" s="690"/>
      <c r="AU63093" s="690"/>
    </row>
    <row r="63094" spans="46:47">
      <c r="AT63094" s="690"/>
      <c r="AU63094" s="690"/>
    </row>
    <row r="63095" spans="46:47">
      <c r="AT63095" s="690"/>
      <c r="AU63095" s="690"/>
    </row>
    <row r="63096" spans="46:47">
      <c r="AT63096" s="690"/>
      <c r="AU63096" s="690"/>
    </row>
    <row r="63097" spans="46:47">
      <c r="AT63097" s="690"/>
      <c r="AU63097" s="690"/>
    </row>
    <row r="63098" spans="46:47">
      <c r="AT63098" s="690"/>
      <c r="AU63098" s="690"/>
    </row>
    <row r="63099" spans="46:47">
      <c r="AT63099" s="690"/>
      <c r="AU63099" s="690"/>
    </row>
    <row r="63100" spans="46:47">
      <c r="AT63100" s="690"/>
      <c r="AU63100" s="690"/>
    </row>
    <row r="63101" spans="46:47">
      <c r="AT63101" s="690"/>
      <c r="AU63101" s="690"/>
    </row>
    <row r="63102" spans="46:47">
      <c r="AT63102" s="690"/>
      <c r="AU63102" s="690"/>
    </row>
    <row r="63103" spans="46:47">
      <c r="AT63103" s="690"/>
      <c r="AU63103" s="690"/>
    </row>
    <row r="63104" spans="46:47">
      <c r="AT63104" s="690"/>
      <c r="AU63104" s="690"/>
    </row>
    <row r="63105" spans="46:47">
      <c r="AT63105" s="690"/>
      <c r="AU63105" s="690"/>
    </row>
    <row r="63106" spans="46:47">
      <c r="AT63106" s="690"/>
      <c r="AU63106" s="690"/>
    </row>
    <row r="63107" spans="46:47">
      <c r="AT63107" s="690"/>
      <c r="AU63107" s="690"/>
    </row>
    <row r="63108" spans="46:47">
      <c r="AT63108" s="690"/>
      <c r="AU63108" s="690"/>
    </row>
    <row r="63109" spans="46:47">
      <c r="AT63109" s="690"/>
      <c r="AU63109" s="690"/>
    </row>
    <row r="63110" spans="46:47">
      <c r="AT63110" s="690"/>
      <c r="AU63110" s="690"/>
    </row>
    <row r="63111" spans="46:47">
      <c r="AT63111" s="690"/>
      <c r="AU63111" s="690"/>
    </row>
    <row r="63112" spans="46:47">
      <c r="AT63112" s="690"/>
      <c r="AU63112" s="690"/>
    </row>
    <row r="63113" spans="46:47">
      <c r="AT63113" s="690"/>
      <c r="AU63113" s="690"/>
    </row>
    <row r="63114" spans="46:47">
      <c r="AT63114" s="690"/>
      <c r="AU63114" s="690"/>
    </row>
    <row r="63115" spans="46:47">
      <c r="AT63115" s="690"/>
      <c r="AU63115" s="690"/>
    </row>
    <row r="63116" spans="46:47">
      <c r="AT63116" s="690"/>
      <c r="AU63116" s="690"/>
    </row>
    <row r="63117" spans="46:47">
      <c r="AT63117" s="690"/>
      <c r="AU63117" s="690"/>
    </row>
    <row r="63118" spans="46:47">
      <c r="AT63118" s="690"/>
      <c r="AU63118" s="690"/>
    </row>
    <row r="63119" spans="46:47">
      <c r="AT63119" s="690"/>
      <c r="AU63119" s="690"/>
    </row>
    <row r="63120" spans="46:47">
      <c r="AT63120" s="690"/>
      <c r="AU63120" s="690"/>
    </row>
    <row r="63121" spans="46:47">
      <c r="AT63121" s="690"/>
      <c r="AU63121" s="690"/>
    </row>
    <row r="63122" spans="46:47">
      <c r="AT63122" s="690"/>
      <c r="AU63122" s="690"/>
    </row>
    <row r="63123" spans="46:47">
      <c r="AT63123" s="690"/>
      <c r="AU63123" s="690"/>
    </row>
    <row r="63124" spans="46:47">
      <c r="AT63124" s="690"/>
      <c r="AU63124" s="690"/>
    </row>
    <row r="63125" spans="46:47">
      <c r="AT63125" s="690"/>
      <c r="AU63125" s="690"/>
    </row>
    <row r="63126" spans="46:47">
      <c r="AT63126" s="690"/>
      <c r="AU63126" s="690"/>
    </row>
    <row r="63127" spans="46:47">
      <c r="AT63127" s="690"/>
      <c r="AU63127" s="690"/>
    </row>
    <row r="63128" spans="46:47">
      <c r="AT63128" s="690"/>
      <c r="AU63128" s="690"/>
    </row>
    <row r="63129" spans="46:47">
      <c r="AT63129" s="690"/>
      <c r="AU63129" s="690"/>
    </row>
    <row r="63130" spans="46:47">
      <c r="AT63130" s="690"/>
      <c r="AU63130" s="690"/>
    </row>
    <row r="63131" spans="46:47">
      <c r="AT63131" s="690"/>
      <c r="AU63131" s="690"/>
    </row>
    <row r="63132" spans="46:47">
      <c r="AT63132" s="690"/>
      <c r="AU63132" s="690"/>
    </row>
    <row r="63133" spans="46:47">
      <c r="AT63133" s="690"/>
      <c r="AU63133" s="690"/>
    </row>
    <row r="63134" spans="46:47">
      <c r="AT63134" s="690"/>
      <c r="AU63134" s="690"/>
    </row>
    <row r="63135" spans="46:47">
      <c r="AT63135" s="690"/>
      <c r="AU63135" s="690"/>
    </row>
    <row r="63136" spans="46:47">
      <c r="AT63136" s="690"/>
      <c r="AU63136" s="690"/>
    </row>
    <row r="63137" spans="46:47">
      <c r="AT63137" s="690"/>
      <c r="AU63137" s="690"/>
    </row>
    <row r="63138" spans="46:47">
      <c r="AT63138" s="690"/>
      <c r="AU63138" s="690"/>
    </row>
    <row r="63139" spans="46:47">
      <c r="AT63139" s="690"/>
      <c r="AU63139" s="690"/>
    </row>
    <row r="63140" spans="46:47">
      <c r="AT63140" s="690"/>
      <c r="AU63140" s="690"/>
    </row>
    <row r="63141" spans="46:47">
      <c r="AT63141" s="690"/>
      <c r="AU63141" s="690"/>
    </row>
    <row r="63142" spans="46:47">
      <c r="AT63142" s="690"/>
      <c r="AU63142" s="690"/>
    </row>
    <row r="63143" spans="46:47">
      <c r="AT63143" s="690"/>
      <c r="AU63143" s="690"/>
    </row>
    <row r="63144" spans="46:47">
      <c r="AT63144" s="690"/>
      <c r="AU63144" s="690"/>
    </row>
    <row r="63145" spans="46:47">
      <c r="AT63145" s="690"/>
      <c r="AU63145" s="690"/>
    </row>
    <row r="63146" spans="46:47">
      <c r="AT63146" s="690"/>
      <c r="AU63146" s="690"/>
    </row>
    <row r="63147" spans="46:47">
      <c r="AT63147" s="690"/>
      <c r="AU63147" s="690"/>
    </row>
    <row r="63148" spans="46:47">
      <c r="AT63148" s="690"/>
      <c r="AU63148" s="690"/>
    </row>
    <row r="63149" spans="46:47">
      <c r="AT63149" s="690"/>
      <c r="AU63149" s="690"/>
    </row>
    <row r="63150" spans="46:47">
      <c r="AT63150" s="690"/>
      <c r="AU63150" s="690"/>
    </row>
    <row r="63151" spans="46:47">
      <c r="AT63151" s="690"/>
      <c r="AU63151" s="690"/>
    </row>
    <row r="63152" spans="46:47">
      <c r="AT63152" s="690"/>
      <c r="AU63152" s="690"/>
    </row>
    <row r="63153" spans="46:47">
      <c r="AT63153" s="690"/>
      <c r="AU63153" s="690"/>
    </row>
    <row r="63154" spans="46:47">
      <c r="AT63154" s="690"/>
      <c r="AU63154" s="690"/>
    </row>
    <row r="63155" spans="46:47">
      <c r="AT63155" s="690"/>
      <c r="AU63155" s="690"/>
    </row>
    <row r="63156" spans="46:47">
      <c r="AT63156" s="690"/>
      <c r="AU63156" s="690"/>
    </row>
    <row r="63157" spans="46:47">
      <c r="AT63157" s="690"/>
      <c r="AU63157" s="690"/>
    </row>
    <row r="63158" spans="46:47">
      <c r="AT63158" s="690"/>
      <c r="AU63158" s="690"/>
    </row>
    <row r="63159" spans="46:47">
      <c r="AT63159" s="690"/>
      <c r="AU63159" s="690"/>
    </row>
    <row r="63160" spans="46:47">
      <c r="AT63160" s="690"/>
      <c r="AU63160" s="690"/>
    </row>
    <row r="63161" spans="46:47">
      <c r="AT63161" s="690"/>
      <c r="AU63161" s="690"/>
    </row>
    <row r="63162" spans="46:47">
      <c r="AT63162" s="690"/>
      <c r="AU63162" s="690"/>
    </row>
    <row r="63163" spans="46:47">
      <c r="AT63163" s="690"/>
      <c r="AU63163" s="690"/>
    </row>
    <row r="63164" spans="46:47">
      <c r="AT63164" s="690"/>
      <c r="AU63164" s="690"/>
    </row>
    <row r="63165" spans="46:47">
      <c r="AT63165" s="690"/>
      <c r="AU63165" s="690"/>
    </row>
    <row r="63166" spans="46:47">
      <c r="AT63166" s="690"/>
      <c r="AU63166" s="690"/>
    </row>
    <row r="63167" spans="46:47">
      <c r="AT63167" s="690"/>
      <c r="AU63167" s="690"/>
    </row>
    <row r="63168" spans="46:47">
      <c r="AT63168" s="690"/>
      <c r="AU63168" s="690"/>
    </row>
    <row r="63169" spans="46:47">
      <c r="AT63169" s="690"/>
      <c r="AU63169" s="690"/>
    </row>
    <row r="63170" spans="46:47">
      <c r="AT63170" s="690"/>
      <c r="AU63170" s="690"/>
    </row>
    <row r="63171" spans="46:47">
      <c r="AT63171" s="690"/>
      <c r="AU63171" s="690"/>
    </row>
    <row r="63172" spans="46:47">
      <c r="AT63172" s="690"/>
      <c r="AU63172" s="690"/>
    </row>
    <row r="63173" spans="46:47">
      <c r="AT63173" s="690"/>
      <c r="AU63173" s="690"/>
    </row>
    <row r="63174" spans="46:47">
      <c r="AT63174" s="690"/>
      <c r="AU63174" s="690"/>
    </row>
    <row r="63175" spans="46:47">
      <c r="AT63175" s="690"/>
      <c r="AU63175" s="690"/>
    </row>
    <row r="63176" spans="46:47">
      <c r="AT63176" s="690"/>
      <c r="AU63176" s="690"/>
    </row>
    <row r="63177" spans="46:47">
      <c r="AT63177" s="690"/>
      <c r="AU63177" s="690"/>
    </row>
    <row r="63178" spans="46:47">
      <c r="AT63178" s="690"/>
      <c r="AU63178" s="690"/>
    </row>
    <row r="63179" spans="46:47">
      <c r="AT63179" s="690"/>
      <c r="AU63179" s="690"/>
    </row>
    <row r="63180" spans="46:47">
      <c r="AT63180" s="690"/>
      <c r="AU63180" s="690"/>
    </row>
    <row r="63181" spans="46:47">
      <c r="AT63181" s="690"/>
      <c r="AU63181" s="690"/>
    </row>
    <row r="63182" spans="46:47">
      <c r="AT63182" s="690"/>
      <c r="AU63182" s="690"/>
    </row>
    <row r="63183" spans="46:47">
      <c r="AT63183" s="690"/>
      <c r="AU63183" s="690"/>
    </row>
    <row r="63184" spans="46:47">
      <c r="AT63184" s="690"/>
      <c r="AU63184" s="690"/>
    </row>
    <row r="63185" spans="46:47">
      <c r="AT63185" s="690"/>
      <c r="AU63185" s="690"/>
    </row>
    <row r="63186" spans="46:47">
      <c r="AT63186" s="690"/>
      <c r="AU63186" s="690"/>
    </row>
    <row r="63187" spans="46:47">
      <c r="AT63187" s="690"/>
      <c r="AU63187" s="690"/>
    </row>
    <row r="63188" spans="46:47">
      <c r="AT63188" s="690"/>
      <c r="AU63188" s="690"/>
    </row>
    <row r="63189" spans="46:47">
      <c r="AT63189" s="690"/>
      <c r="AU63189" s="690"/>
    </row>
    <row r="63190" spans="46:47">
      <c r="AT63190" s="690"/>
      <c r="AU63190" s="690"/>
    </row>
    <row r="63191" spans="46:47">
      <c r="AT63191" s="690"/>
      <c r="AU63191" s="690"/>
    </row>
    <row r="63192" spans="46:47">
      <c r="AT63192" s="690"/>
      <c r="AU63192" s="690"/>
    </row>
    <row r="63193" spans="46:47">
      <c r="AT63193" s="690"/>
      <c r="AU63193" s="690"/>
    </row>
    <row r="63194" spans="46:47">
      <c r="AT63194" s="690"/>
      <c r="AU63194" s="690"/>
    </row>
    <row r="63195" spans="46:47">
      <c r="AT63195" s="690"/>
      <c r="AU63195" s="690"/>
    </row>
    <row r="63196" spans="46:47">
      <c r="AT63196" s="690"/>
      <c r="AU63196" s="690"/>
    </row>
    <row r="63197" spans="46:47">
      <c r="AT63197" s="690"/>
      <c r="AU63197" s="690"/>
    </row>
    <row r="63198" spans="46:47">
      <c r="AT63198" s="690"/>
      <c r="AU63198" s="690"/>
    </row>
    <row r="63199" spans="46:47">
      <c r="AT63199" s="690"/>
      <c r="AU63199" s="690"/>
    </row>
    <row r="63200" spans="46:47">
      <c r="AT63200" s="690"/>
      <c r="AU63200" s="690"/>
    </row>
    <row r="63201" spans="46:47">
      <c r="AT63201" s="690"/>
      <c r="AU63201" s="690"/>
    </row>
    <row r="63202" spans="46:47">
      <c r="AT63202" s="690"/>
      <c r="AU63202" s="690"/>
    </row>
    <row r="63203" spans="46:47">
      <c r="AT63203" s="690"/>
      <c r="AU63203" s="690"/>
    </row>
    <row r="63204" spans="46:47">
      <c r="AT63204" s="690"/>
      <c r="AU63204" s="690"/>
    </row>
    <row r="63205" spans="46:47">
      <c r="AT63205" s="690"/>
      <c r="AU63205" s="690"/>
    </row>
    <row r="63206" spans="46:47">
      <c r="AT63206" s="690"/>
      <c r="AU63206" s="690"/>
    </row>
    <row r="63207" spans="46:47">
      <c r="AT63207" s="690"/>
      <c r="AU63207" s="690"/>
    </row>
    <row r="63208" spans="46:47">
      <c r="AT63208" s="690"/>
      <c r="AU63208" s="690"/>
    </row>
    <row r="63209" spans="46:47">
      <c r="AT63209" s="690"/>
      <c r="AU63209" s="690"/>
    </row>
    <row r="63210" spans="46:47">
      <c r="AT63210" s="690"/>
      <c r="AU63210" s="690"/>
    </row>
    <row r="63211" spans="46:47">
      <c r="AT63211" s="690"/>
      <c r="AU63211" s="690"/>
    </row>
    <row r="63212" spans="46:47">
      <c r="AT63212" s="690"/>
      <c r="AU63212" s="690"/>
    </row>
    <row r="63213" spans="46:47">
      <c r="AT63213" s="690"/>
      <c r="AU63213" s="690"/>
    </row>
    <row r="63214" spans="46:47">
      <c r="AT63214" s="690"/>
      <c r="AU63214" s="690"/>
    </row>
    <row r="63215" spans="46:47">
      <c r="AT63215" s="690"/>
      <c r="AU63215" s="690"/>
    </row>
    <row r="63216" spans="46:47">
      <c r="AT63216" s="690"/>
      <c r="AU63216" s="690"/>
    </row>
    <row r="63217" spans="46:47">
      <c r="AT63217" s="690"/>
      <c r="AU63217" s="690"/>
    </row>
    <row r="63218" spans="46:47">
      <c r="AT63218" s="690"/>
      <c r="AU63218" s="690"/>
    </row>
    <row r="63219" spans="46:47">
      <c r="AT63219" s="690"/>
      <c r="AU63219" s="690"/>
    </row>
    <row r="63220" spans="46:47">
      <c r="AT63220" s="690"/>
      <c r="AU63220" s="690"/>
    </row>
    <row r="63221" spans="46:47">
      <c r="AT63221" s="690"/>
      <c r="AU63221" s="690"/>
    </row>
    <row r="63222" spans="46:47">
      <c r="AT63222" s="690"/>
      <c r="AU63222" s="690"/>
    </row>
    <row r="63223" spans="46:47">
      <c r="AT63223" s="690"/>
      <c r="AU63223" s="690"/>
    </row>
    <row r="63224" spans="46:47">
      <c r="AT63224" s="690"/>
      <c r="AU63224" s="690"/>
    </row>
    <row r="63225" spans="46:47">
      <c r="AT63225" s="690"/>
      <c r="AU63225" s="690"/>
    </row>
    <row r="63226" spans="46:47">
      <c r="AT63226" s="690"/>
      <c r="AU63226" s="690"/>
    </row>
    <row r="63227" spans="46:47">
      <c r="AT63227" s="690"/>
      <c r="AU63227" s="690"/>
    </row>
    <row r="63228" spans="46:47">
      <c r="AT63228" s="690"/>
      <c r="AU63228" s="690"/>
    </row>
    <row r="63229" spans="46:47">
      <c r="AT63229" s="690"/>
      <c r="AU63229" s="690"/>
    </row>
    <row r="63230" spans="46:47">
      <c r="AT63230" s="690"/>
      <c r="AU63230" s="690"/>
    </row>
    <row r="63231" spans="46:47">
      <c r="AT63231" s="690"/>
      <c r="AU63231" s="690"/>
    </row>
    <row r="63232" spans="46:47">
      <c r="AT63232" s="690"/>
      <c r="AU63232" s="690"/>
    </row>
    <row r="63233" spans="46:47">
      <c r="AT63233" s="690"/>
      <c r="AU63233" s="690"/>
    </row>
    <row r="63234" spans="46:47">
      <c r="AT63234" s="690"/>
      <c r="AU63234" s="690"/>
    </row>
    <row r="63235" spans="46:47">
      <c r="AT63235" s="690"/>
      <c r="AU63235" s="690"/>
    </row>
    <row r="63236" spans="46:47">
      <c r="AT63236" s="690"/>
      <c r="AU63236" s="690"/>
    </row>
    <row r="63237" spans="46:47">
      <c r="AT63237" s="690"/>
      <c r="AU63237" s="690"/>
    </row>
    <row r="63238" spans="46:47">
      <c r="AT63238" s="690"/>
      <c r="AU63238" s="690"/>
    </row>
    <row r="63239" spans="46:47">
      <c r="AT63239" s="690"/>
      <c r="AU63239" s="690"/>
    </row>
    <row r="63240" spans="46:47">
      <c r="AT63240" s="690"/>
      <c r="AU63240" s="690"/>
    </row>
    <row r="63241" spans="46:47">
      <c r="AT63241" s="690"/>
      <c r="AU63241" s="690"/>
    </row>
    <row r="63242" spans="46:47">
      <c r="AT63242" s="690"/>
      <c r="AU63242" s="690"/>
    </row>
    <row r="63243" spans="46:47">
      <c r="AT63243" s="690"/>
      <c r="AU63243" s="690"/>
    </row>
    <row r="63244" spans="46:47">
      <c r="AT63244" s="690"/>
      <c r="AU63244" s="690"/>
    </row>
    <row r="63245" spans="46:47">
      <c r="AT63245" s="690"/>
      <c r="AU63245" s="690"/>
    </row>
    <row r="63246" spans="46:47">
      <c r="AT63246" s="690"/>
      <c r="AU63246" s="690"/>
    </row>
    <row r="63247" spans="46:47">
      <c r="AT63247" s="690"/>
      <c r="AU63247" s="690"/>
    </row>
    <row r="63248" spans="46:47">
      <c r="AT63248" s="690"/>
      <c r="AU63248" s="690"/>
    </row>
    <row r="63249" spans="46:47">
      <c r="AT63249" s="690"/>
      <c r="AU63249" s="690"/>
    </row>
    <row r="63250" spans="46:47">
      <c r="AT63250" s="690"/>
      <c r="AU63250" s="690"/>
    </row>
    <row r="63251" spans="46:47">
      <c r="AT63251" s="690"/>
      <c r="AU63251" s="690"/>
    </row>
    <row r="63252" spans="46:47">
      <c r="AT63252" s="690"/>
      <c r="AU63252" s="690"/>
    </row>
    <row r="63253" spans="46:47">
      <c r="AT63253" s="690"/>
      <c r="AU63253" s="690"/>
    </row>
    <row r="63254" spans="46:47">
      <c r="AT63254" s="690"/>
      <c r="AU63254" s="690"/>
    </row>
    <row r="63255" spans="46:47">
      <c r="AT63255" s="690"/>
      <c r="AU63255" s="690"/>
    </row>
    <row r="63256" spans="46:47">
      <c r="AT63256" s="690"/>
      <c r="AU63256" s="690"/>
    </row>
    <row r="63257" spans="46:47">
      <c r="AT63257" s="690"/>
      <c r="AU63257" s="690"/>
    </row>
    <row r="63258" spans="46:47">
      <c r="AT63258" s="690"/>
      <c r="AU63258" s="690"/>
    </row>
    <row r="63259" spans="46:47">
      <c r="AT63259" s="690"/>
      <c r="AU63259" s="690"/>
    </row>
    <row r="63260" spans="46:47">
      <c r="AT63260" s="690"/>
      <c r="AU63260" s="690"/>
    </row>
    <row r="63261" spans="46:47">
      <c r="AT63261" s="690"/>
      <c r="AU63261" s="690"/>
    </row>
    <row r="63262" spans="46:47">
      <c r="AT63262" s="690"/>
      <c r="AU63262" s="690"/>
    </row>
    <row r="63263" spans="46:47">
      <c r="AT63263" s="690"/>
      <c r="AU63263" s="690"/>
    </row>
    <row r="63264" spans="46:47">
      <c r="AT63264" s="690"/>
      <c r="AU63264" s="690"/>
    </row>
    <row r="63265" spans="46:47">
      <c r="AT63265" s="690"/>
      <c r="AU63265" s="690"/>
    </row>
    <row r="63266" spans="46:47">
      <c r="AT63266" s="690"/>
      <c r="AU63266" s="690"/>
    </row>
    <row r="63267" spans="46:47">
      <c r="AT63267" s="690"/>
      <c r="AU63267" s="690"/>
    </row>
    <row r="63268" spans="46:47">
      <c r="AT63268" s="690"/>
      <c r="AU63268" s="690"/>
    </row>
    <row r="63269" spans="46:47">
      <c r="AT63269" s="690"/>
      <c r="AU63269" s="690"/>
    </row>
    <row r="63270" spans="46:47">
      <c r="AT63270" s="690"/>
      <c r="AU63270" s="690"/>
    </row>
    <row r="63271" spans="46:47">
      <c r="AT63271" s="690"/>
      <c r="AU63271" s="690"/>
    </row>
    <row r="63272" spans="46:47">
      <c r="AT63272" s="690"/>
      <c r="AU63272" s="690"/>
    </row>
    <row r="63273" spans="46:47">
      <c r="AT63273" s="690"/>
      <c r="AU63273" s="690"/>
    </row>
    <row r="63274" spans="46:47">
      <c r="AT63274" s="690"/>
      <c r="AU63274" s="690"/>
    </row>
    <row r="63275" spans="46:47">
      <c r="AT63275" s="690"/>
      <c r="AU63275" s="690"/>
    </row>
    <row r="63276" spans="46:47">
      <c r="AT63276" s="690"/>
      <c r="AU63276" s="690"/>
    </row>
    <row r="63277" spans="46:47">
      <c r="AT63277" s="690"/>
      <c r="AU63277" s="690"/>
    </row>
    <row r="63278" spans="46:47">
      <c r="AT63278" s="690"/>
      <c r="AU63278" s="690"/>
    </row>
    <row r="63279" spans="46:47">
      <c r="AT63279" s="690"/>
      <c r="AU63279" s="690"/>
    </row>
    <row r="63280" spans="46:47">
      <c r="AT63280" s="690"/>
      <c r="AU63280" s="690"/>
    </row>
    <row r="63281" spans="46:47">
      <c r="AT63281" s="690"/>
      <c r="AU63281" s="690"/>
    </row>
    <row r="63282" spans="46:47">
      <c r="AT63282" s="690"/>
      <c r="AU63282" s="690"/>
    </row>
    <row r="63283" spans="46:47">
      <c r="AT63283" s="690"/>
      <c r="AU63283" s="690"/>
    </row>
    <row r="63284" spans="46:47">
      <c r="AT63284" s="690"/>
      <c r="AU63284" s="690"/>
    </row>
    <row r="63285" spans="46:47">
      <c r="AT63285" s="690"/>
      <c r="AU63285" s="690"/>
    </row>
    <row r="63286" spans="46:47">
      <c r="AT63286" s="690"/>
      <c r="AU63286" s="690"/>
    </row>
    <row r="63287" spans="46:47">
      <c r="AT63287" s="690"/>
      <c r="AU63287" s="690"/>
    </row>
    <row r="63288" spans="46:47">
      <c r="AT63288" s="690"/>
      <c r="AU63288" s="690"/>
    </row>
    <row r="63289" spans="46:47">
      <c r="AT63289" s="690"/>
      <c r="AU63289" s="690"/>
    </row>
    <row r="63290" spans="46:47">
      <c r="AT63290" s="690"/>
      <c r="AU63290" s="690"/>
    </row>
    <row r="63291" spans="46:47">
      <c r="AT63291" s="690"/>
      <c r="AU63291" s="690"/>
    </row>
    <row r="63292" spans="46:47">
      <c r="AT63292" s="690"/>
      <c r="AU63292" s="690"/>
    </row>
    <row r="63293" spans="46:47">
      <c r="AT63293" s="690"/>
      <c r="AU63293" s="690"/>
    </row>
    <row r="63294" spans="46:47">
      <c r="AT63294" s="690"/>
      <c r="AU63294" s="690"/>
    </row>
    <row r="63295" spans="46:47">
      <c r="AT63295" s="690"/>
      <c r="AU63295" s="690"/>
    </row>
    <row r="63296" spans="46:47">
      <c r="AT63296" s="690"/>
      <c r="AU63296" s="690"/>
    </row>
    <row r="63297" spans="46:47">
      <c r="AT63297" s="690"/>
      <c r="AU63297" s="690"/>
    </row>
    <row r="63298" spans="46:47">
      <c r="AT63298" s="690"/>
      <c r="AU63298" s="690"/>
    </row>
    <row r="63299" spans="46:47">
      <c r="AT63299" s="690"/>
      <c r="AU63299" s="690"/>
    </row>
    <row r="63300" spans="46:47">
      <c r="AT63300" s="690"/>
      <c r="AU63300" s="690"/>
    </row>
    <row r="63301" spans="46:47">
      <c r="AT63301" s="690"/>
      <c r="AU63301" s="690"/>
    </row>
    <row r="63302" spans="46:47">
      <c r="AT63302" s="690"/>
      <c r="AU63302" s="690"/>
    </row>
    <row r="63303" spans="46:47">
      <c r="AT63303" s="690"/>
      <c r="AU63303" s="690"/>
    </row>
    <row r="63304" spans="46:47">
      <c r="AT63304" s="690"/>
      <c r="AU63304" s="690"/>
    </row>
    <row r="63305" spans="46:47">
      <c r="AT63305" s="690"/>
      <c r="AU63305" s="690"/>
    </row>
    <row r="63306" spans="46:47">
      <c r="AT63306" s="690"/>
      <c r="AU63306" s="690"/>
    </row>
    <row r="63307" spans="46:47">
      <c r="AT63307" s="690"/>
      <c r="AU63307" s="690"/>
    </row>
    <row r="63308" spans="46:47">
      <c r="AT63308" s="690"/>
      <c r="AU63308" s="690"/>
    </row>
    <row r="63309" spans="46:47">
      <c r="AT63309" s="690"/>
      <c r="AU63309" s="690"/>
    </row>
    <row r="63310" spans="46:47">
      <c r="AT63310" s="690"/>
      <c r="AU63310" s="690"/>
    </row>
    <row r="63311" spans="46:47">
      <c r="AT63311" s="690"/>
      <c r="AU63311" s="690"/>
    </row>
    <row r="63312" spans="46:47">
      <c r="AT63312" s="690"/>
      <c r="AU63312" s="690"/>
    </row>
    <row r="63313" spans="46:47">
      <c r="AT63313" s="690"/>
      <c r="AU63313" s="690"/>
    </row>
    <row r="63314" spans="46:47">
      <c r="AT63314" s="690"/>
      <c r="AU63314" s="690"/>
    </row>
    <row r="63315" spans="46:47">
      <c r="AT63315" s="690"/>
      <c r="AU63315" s="690"/>
    </row>
    <row r="63316" spans="46:47">
      <c r="AT63316" s="690"/>
      <c r="AU63316" s="690"/>
    </row>
    <row r="63317" spans="46:47">
      <c r="AT63317" s="690"/>
      <c r="AU63317" s="690"/>
    </row>
    <row r="63318" spans="46:47">
      <c r="AT63318" s="690"/>
      <c r="AU63318" s="690"/>
    </row>
    <row r="63319" spans="46:47">
      <c r="AT63319" s="690"/>
      <c r="AU63319" s="690"/>
    </row>
    <row r="63320" spans="46:47">
      <c r="AT63320" s="690"/>
      <c r="AU63320" s="690"/>
    </row>
    <row r="63321" spans="46:47">
      <c r="AT63321" s="690"/>
      <c r="AU63321" s="690"/>
    </row>
    <row r="63322" spans="46:47">
      <c r="AT63322" s="690"/>
      <c r="AU63322" s="690"/>
    </row>
    <row r="63323" spans="46:47">
      <c r="AT63323" s="690"/>
      <c r="AU63323" s="690"/>
    </row>
    <row r="63324" spans="46:47">
      <c r="AT63324" s="690"/>
      <c r="AU63324" s="690"/>
    </row>
    <row r="63325" spans="46:47">
      <c r="AT63325" s="690"/>
      <c r="AU63325" s="690"/>
    </row>
    <row r="63326" spans="46:47">
      <c r="AT63326" s="690"/>
      <c r="AU63326" s="690"/>
    </row>
    <row r="63327" spans="46:47">
      <c r="AT63327" s="690"/>
      <c r="AU63327" s="690"/>
    </row>
    <row r="63328" spans="46:47">
      <c r="AT63328" s="690"/>
      <c r="AU63328" s="690"/>
    </row>
    <row r="63329" spans="46:47">
      <c r="AT63329" s="690"/>
      <c r="AU63329" s="690"/>
    </row>
    <row r="63330" spans="46:47">
      <c r="AT63330" s="690"/>
      <c r="AU63330" s="690"/>
    </row>
    <row r="63331" spans="46:47">
      <c r="AT63331" s="690"/>
      <c r="AU63331" s="690"/>
    </row>
    <row r="63332" spans="46:47">
      <c r="AT63332" s="690"/>
      <c r="AU63332" s="690"/>
    </row>
    <row r="63333" spans="46:47">
      <c r="AT63333" s="690"/>
      <c r="AU63333" s="690"/>
    </row>
    <row r="63334" spans="46:47">
      <c r="AT63334" s="690"/>
      <c r="AU63334" s="690"/>
    </row>
    <row r="63335" spans="46:47">
      <c r="AT63335" s="690"/>
      <c r="AU63335" s="690"/>
    </row>
    <row r="63336" spans="46:47">
      <c r="AT63336" s="690"/>
      <c r="AU63336" s="690"/>
    </row>
    <row r="63337" spans="46:47">
      <c r="AT63337" s="690"/>
      <c r="AU63337" s="690"/>
    </row>
    <row r="63338" spans="46:47">
      <c r="AT63338" s="690"/>
      <c r="AU63338" s="690"/>
    </row>
    <row r="63339" spans="46:47">
      <c r="AT63339" s="690"/>
      <c r="AU63339" s="690"/>
    </row>
    <row r="63340" spans="46:47">
      <c r="AT63340" s="690"/>
      <c r="AU63340" s="690"/>
    </row>
    <row r="63341" spans="46:47">
      <c r="AT63341" s="690"/>
      <c r="AU63341" s="690"/>
    </row>
    <row r="63342" spans="46:47">
      <c r="AT63342" s="690"/>
      <c r="AU63342" s="690"/>
    </row>
    <row r="63343" spans="46:47">
      <c r="AT63343" s="690"/>
      <c r="AU63343" s="690"/>
    </row>
    <row r="63344" spans="46:47">
      <c r="AT63344" s="690"/>
      <c r="AU63344" s="690"/>
    </row>
    <row r="63345" spans="46:47">
      <c r="AT63345" s="690"/>
      <c r="AU63345" s="690"/>
    </row>
    <row r="63346" spans="46:47">
      <c r="AT63346" s="690"/>
      <c r="AU63346" s="690"/>
    </row>
    <row r="63347" spans="46:47">
      <c r="AT63347" s="690"/>
      <c r="AU63347" s="690"/>
    </row>
    <row r="63348" spans="46:47">
      <c r="AT63348" s="690"/>
      <c r="AU63348" s="690"/>
    </row>
    <row r="63349" spans="46:47">
      <c r="AT63349" s="690"/>
      <c r="AU63349" s="690"/>
    </row>
    <row r="63350" spans="46:47">
      <c r="AT63350" s="690"/>
      <c r="AU63350" s="690"/>
    </row>
    <row r="63351" spans="46:47">
      <c r="AT63351" s="690"/>
      <c r="AU63351" s="690"/>
    </row>
    <row r="63352" spans="46:47">
      <c r="AT63352" s="690"/>
      <c r="AU63352" s="690"/>
    </row>
    <row r="63353" spans="46:47">
      <c r="AT63353" s="690"/>
      <c r="AU63353" s="690"/>
    </row>
    <row r="63354" spans="46:47">
      <c r="AT63354" s="690"/>
      <c r="AU63354" s="690"/>
    </row>
    <row r="63355" spans="46:47">
      <c r="AT63355" s="690"/>
      <c r="AU63355" s="690"/>
    </row>
    <row r="63356" spans="46:47">
      <c r="AT63356" s="690"/>
      <c r="AU63356" s="690"/>
    </row>
    <row r="63357" spans="46:47">
      <c r="AT63357" s="690"/>
      <c r="AU63357" s="690"/>
    </row>
    <row r="63358" spans="46:47">
      <c r="AT63358" s="690"/>
      <c r="AU63358" s="690"/>
    </row>
    <row r="63359" spans="46:47">
      <c r="AT63359" s="690"/>
      <c r="AU63359" s="690"/>
    </row>
    <row r="63360" spans="46:47">
      <c r="AT63360" s="690"/>
      <c r="AU63360" s="690"/>
    </row>
    <row r="63361" spans="46:47">
      <c r="AT63361" s="690"/>
      <c r="AU63361" s="690"/>
    </row>
    <row r="63362" spans="46:47">
      <c r="AT63362" s="690"/>
      <c r="AU63362" s="690"/>
    </row>
    <row r="63363" spans="46:47">
      <c r="AT63363" s="690"/>
      <c r="AU63363" s="690"/>
    </row>
    <row r="63364" spans="46:47">
      <c r="AT63364" s="690"/>
      <c r="AU63364" s="690"/>
    </row>
    <row r="63365" spans="46:47">
      <c r="AT63365" s="690"/>
      <c r="AU63365" s="690"/>
    </row>
    <row r="63366" spans="46:47">
      <c r="AT63366" s="690"/>
      <c r="AU63366" s="690"/>
    </row>
    <row r="63367" spans="46:47">
      <c r="AT63367" s="690"/>
      <c r="AU63367" s="690"/>
    </row>
    <row r="63368" spans="46:47">
      <c r="AT63368" s="690"/>
      <c r="AU63368" s="690"/>
    </row>
    <row r="63369" spans="46:47">
      <c r="AT63369" s="690"/>
      <c r="AU63369" s="690"/>
    </row>
    <row r="63370" spans="46:47">
      <c r="AT63370" s="690"/>
      <c r="AU63370" s="690"/>
    </row>
    <row r="63371" spans="46:47">
      <c r="AT63371" s="690"/>
      <c r="AU63371" s="690"/>
    </row>
    <row r="63372" spans="46:47">
      <c r="AT63372" s="690"/>
      <c r="AU63372" s="690"/>
    </row>
    <row r="63373" spans="46:47">
      <c r="AT63373" s="690"/>
      <c r="AU63373" s="690"/>
    </row>
    <row r="63374" spans="46:47">
      <c r="AT63374" s="690"/>
      <c r="AU63374" s="690"/>
    </row>
    <row r="63375" spans="46:47">
      <c r="AT63375" s="690"/>
      <c r="AU63375" s="690"/>
    </row>
    <row r="63376" spans="46:47">
      <c r="AT63376" s="690"/>
      <c r="AU63376" s="690"/>
    </row>
    <row r="63377" spans="46:47">
      <c r="AT63377" s="690"/>
      <c r="AU63377" s="690"/>
    </row>
    <row r="63378" spans="46:47">
      <c r="AT63378" s="690"/>
      <c r="AU63378" s="690"/>
    </row>
    <row r="63379" spans="46:47">
      <c r="AT63379" s="690"/>
      <c r="AU63379" s="690"/>
    </row>
    <row r="63380" spans="46:47">
      <c r="AT63380" s="690"/>
      <c r="AU63380" s="690"/>
    </row>
    <row r="63381" spans="46:47">
      <c r="AT63381" s="690"/>
      <c r="AU63381" s="690"/>
    </row>
    <row r="63382" spans="46:47">
      <c r="AT63382" s="690"/>
      <c r="AU63382" s="690"/>
    </row>
    <row r="63383" spans="46:47">
      <c r="AT63383" s="690"/>
      <c r="AU63383" s="690"/>
    </row>
    <row r="63384" spans="46:47">
      <c r="AT63384" s="690"/>
      <c r="AU63384" s="690"/>
    </row>
    <row r="63385" spans="46:47">
      <c r="AT63385" s="690"/>
      <c r="AU63385" s="690"/>
    </row>
    <row r="63386" spans="46:47">
      <c r="AT63386" s="690"/>
      <c r="AU63386" s="690"/>
    </row>
    <row r="63387" spans="46:47">
      <c r="AT63387" s="690"/>
      <c r="AU63387" s="690"/>
    </row>
    <row r="63388" spans="46:47">
      <c r="AT63388" s="690"/>
      <c r="AU63388" s="690"/>
    </row>
    <row r="63389" spans="46:47">
      <c r="AT63389" s="690"/>
      <c r="AU63389" s="690"/>
    </row>
    <row r="63390" spans="46:47">
      <c r="AT63390" s="690"/>
      <c r="AU63390" s="690"/>
    </row>
    <row r="63391" spans="46:47">
      <c r="AT63391" s="690"/>
      <c r="AU63391" s="690"/>
    </row>
    <row r="63392" spans="46:47">
      <c r="AT63392" s="690"/>
      <c r="AU63392" s="690"/>
    </row>
    <row r="63393" spans="46:47">
      <c r="AT63393" s="690"/>
      <c r="AU63393" s="690"/>
    </row>
    <row r="63394" spans="46:47">
      <c r="AT63394" s="690"/>
      <c r="AU63394" s="690"/>
    </row>
    <row r="63395" spans="46:47">
      <c r="AT63395" s="690"/>
      <c r="AU63395" s="690"/>
    </row>
    <row r="63396" spans="46:47">
      <c r="AT63396" s="690"/>
      <c r="AU63396" s="690"/>
    </row>
    <row r="63397" spans="46:47">
      <c r="AT63397" s="690"/>
      <c r="AU63397" s="690"/>
    </row>
    <row r="63398" spans="46:47">
      <c r="AT63398" s="690"/>
      <c r="AU63398" s="690"/>
    </row>
    <row r="63399" spans="46:47">
      <c r="AT63399" s="690"/>
      <c r="AU63399" s="690"/>
    </row>
    <row r="63400" spans="46:47">
      <c r="AT63400" s="690"/>
      <c r="AU63400" s="690"/>
    </row>
    <row r="63401" spans="46:47">
      <c r="AT63401" s="690"/>
      <c r="AU63401" s="690"/>
    </row>
    <row r="63402" spans="46:47">
      <c r="AT63402" s="690"/>
      <c r="AU63402" s="690"/>
    </row>
    <row r="63403" spans="46:47">
      <c r="AT63403" s="690"/>
      <c r="AU63403" s="690"/>
    </row>
    <row r="63404" spans="46:47">
      <c r="AT63404" s="690"/>
      <c r="AU63404" s="690"/>
    </row>
    <row r="63405" spans="46:47">
      <c r="AT63405" s="690"/>
      <c r="AU63405" s="690"/>
    </row>
    <row r="63406" spans="46:47">
      <c r="AT63406" s="690"/>
      <c r="AU63406" s="690"/>
    </row>
    <row r="63407" spans="46:47">
      <c r="AT63407" s="690"/>
      <c r="AU63407" s="690"/>
    </row>
    <row r="63408" spans="46:47">
      <c r="AT63408" s="690"/>
      <c r="AU63408" s="690"/>
    </row>
    <row r="63409" spans="46:47">
      <c r="AT63409" s="690"/>
      <c r="AU63409" s="690"/>
    </row>
    <row r="63410" spans="46:47">
      <c r="AT63410" s="690"/>
      <c r="AU63410" s="690"/>
    </row>
    <row r="63411" spans="46:47">
      <c r="AT63411" s="690"/>
      <c r="AU63411" s="690"/>
    </row>
    <row r="63412" spans="46:47">
      <c r="AT63412" s="690"/>
      <c r="AU63412" s="690"/>
    </row>
    <row r="63413" spans="46:47">
      <c r="AT63413" s="690"/>
      <c r="AU63413" s="690"/>
    </row>
    <row r="63414" spans="46:47">
      <c r="AT63414" s="690"/>
      <c r="AU63414" s="690"/>
    </row>
    <row r="63415" spans="46:47">
      <c r="AT63415" s="690"/>
      <c r="AU63415" s="690"/>
    </row>
    <row r="63416" spans="46:47">
      <c r="AT63416" s="690"/>
      <c r="AU63416" s="690"/>
    </row>
    <row r="63417" spans="46:47">
      <c r="AT63417" s="690"/>
      <c r="AU63417" s="690"/>
    </row>
    <row r="63418" spans="46:47">
      <c r="AT63418" s="690"/>
      <c r="AU63418" s="690"/>
    </row>
    <row r="63419" spans="46:47">
      <c r="AT63419" s="690"/>
      <c r="AU63419" s="690"/>
    </row>
    <row r="63420" spans="46:47">
      <c r="AT63420" s="690"/>
      <c r="AU63420" s="690"/>
    </row>
    <row r="63421" spans="46:47">
      <c r="AT63421" s="690"/>
      <c r="AU63421" s="690"/>
    </row>
    <row r="63422" spans="46:47">
      <c r="AT63422" s="690"/>
      <c r="AU63422" s="690"/>
    </row>
    <row r="63423" spans="46:47">
      <c r="AT63423" s="690"/>
      <c r="AU63423" s="690"/>
    </row>
    <row r="63424" spans="46:47">
      <c r="AT63424" s="690"/>
      <c r="AU63424" s="690"/>
    </row>
    <row r="63425" spans="46:47">
      <c r="AT63425" s="690"/>
      <c r="AU63425" s="690"/>
    </row>
    <row r="63426" spans="46:47">
      <c r="AT63426" s="690"/>
      <c r="AU63426" s="690"/>
    </row>
    <row r="63427" spans="46:47">
      <c r="AT63427" s="690"/>
      <c r="AU63427" s="690"/>
    </row>
    <row r="63428" spans="46:47">
      <c r="AT63428" s="690"/>
      <c r="AU63428" s="690"/>
    </row>
    <row r="63429" spans="46:47">
      <c r="AT63429" s="690"/>
      <c r="AU63429" s="690"/>
    </row>
    <row r="63430" spans="46:47">
      <c r="AT63430" s="690"/>
      <c r="AU63430" s="690"/>
    </row>
    <row r="63431" spans="46:47">
      <c r="AT63431" s="690"/>
      <c r="AU63431" s="690"/>
    </row>
    <row r="63432" spans="46:47">
      <c r="AT63432" s="690"/>
      <c r="AU63432" s="690"/>
    </row>
    <row r="63433" spans="46:47">
      <c r="AT63433" s="690"/>
      <c r="AU63433" s="690"/>
    </row>
    <row r="63434" spans="46:47">
      <c r="AT63434" s="690"/>
      <c r="AU63434" s="690"/>
    </row>
    <row r="63435" spans="46:47">
      <c r="AT63435" s="690"/>
      <c r="AU63435" s="690"/>
    </row>
    <row r="63436" spans="46:47">
      <c r="AT63436" s="690"/>
      <c r="AU63436" s="690"/>
    </row>
    <row r="63437" spans="46:47">
      <c r="AT63437" s="690"/>
      <c r="AU63437" s="690"/>
    </row>
    <row r="63438" spans="46:47">
      <c r="AT63438" s="690"/>
      <c r="AU63438" s="690"/>
    </row>
    <row r="63439" spans="46:47">
      <c r="AT63439" s="690"/>
      <c r="AU63439" s="690"/>
    </row>
    <row r="63440" spans="46:47">
      <c r="AT63440" s="690"/>
      <c r="AU63440" s="690"/>
    </row>
    <row r="63441" spans="46:47">
      <c r="AT63441" s="690"/>
      <c r="AU63441" s="690"/>
    </row>
    <row r="63442" spans="46:47">
      <c r="AT63442" s="690"/>
      <c r="AU63442" s="690"/>
    </row>
    <row r="63443" spans="46:47">
      <c r="AT63443" s="690"/>
      <c r="AU63443" s="690"/>
    </row>
    <row r="63444" spans="46:47">
      <c r="AT63444" s="690"/>
      <c r="AU63444" s="690"/>
    </row>
    <row r="63445" spans="46:47">
      <c r="AT63445" s="690"/>
      <c r="AU63445" s="690"/>
    </row>
    <row r="63446" spans="46:47">
      <c r="AT63446" s="690"/>
      <c r="AU63446" s="690"/>
    </row>
    <row r="63447" spans="46:47">
      <c r="AT63447" s="690"/>
      <c r="AU63447" s="690"/>
    </row>
    <row r="63448" spans="46:47">
      <c r="AT63448" s="690"/>
      <c r="AU63448" s="690"/>
    </row>
    <row r="63449" spans="46:47">
      <c r="AT63449" s="690"/>
      <c r="AU63449" s="690"/>
    </row>
    <row r="63450" spans="46:47">
      <c r="AT63450" s="690"/>
      <c r="AU63450" s="690"/>
    </row>
    <row r="63451" spans="46:47">
      <c r="AT63451" s="690"/>
      <c r="AU63451" s="690"/>
    </row>
    <row r="63452" spans="46:47">
      <c r="AT63452" s="690"/>
      <c r="AU63452" s="690"/>
    </row>
    <row r="63453" spans="46:47">
      <c r="AT63453" s="690"/>
      <c r="AU63453" s="690"/>
    </row>
    <row r="63454" spans="46:47">
      <c r="AT63454" s="690"/>
      <c r="AU63454" s="690"/>
    </row>
    <row r="63455" spans="46:47">
      <c r="AT63455" s="690"/>
      <c r="AU63455" s="690"/>
    </row>
    <row r="63456" spans="46:47">
      <c r="AT63456" s="690"/>
      <c r="AU63456" s="690"/>
    </row>
    <row r="63457" spans="46:47">
      <c r="AT63457" s="690"/>
      <c r="AU63457" s="690"/>
    </row>
    <row r="63458" spans="46:47">
      <c r="AT63458" s="690"/>
      <c r="AU63458" s="690"/>
    </row>
    <row r="63459" spans="46:47">
      <c r="AT63459" s="690"/>
      <c r="AU63459" s="690"/>
    </row>
    <row r="63460" spans="46:47">
      <c r="AT63460" s="690"/>
      <c r="AU63460" s="690"/>
    </row>
    <row r="63461" spans="46:47">
      <c r="AT63461" s="690"/>
      <c r="AU63461" s="690"/>
    </row>
    <row r="63462" spans="46:47">
      <c r="AT63462" s="690"/>
      <c r="AU63462" s="690"/>
    </row>
    <row r="63463" spans="46:47">
      <c r="AT63463" s="690"/>
      <c r="AU63463" s="690"/>
    </row>
    <row r="63464" spans="46:47">
      <c r="AT63464" s="690"/>
      <c r="AU63464" s="690"/>
    </row>
    <row r="63465" spans="46:47">
      <c r="AT63465" s="690"/>
      <c r="AU63465" s="690"/>
    </row>
    <row r="63466" spans="46:47">
      <c r="AT63466" s="690"/>
      <c r="AU63466" s="690"/>
    </row>
    <row r="63467" spans="46:47">
      <c r="AT63467" s="690"/>
      <c r="AU63467" s="690"/>
    </row>
    <row r="63468" spans="46:47">
      <c r="AT63468" s="690"/>
      <c r="AU63468" s="690"/>
    </row>
    <row r="63469" spans="46:47">
      <c r="AT63469" s="690"/>
      <c r="AU63469" s="690"/>
    </row>
    <row r="63470" spans="46:47">
      <c r="AT63470" s="690"/>
      <c r="AU63470" s="690"/>
    </row>
    <row r="63471" spans="46:47">
      <c r="AT63471" s="690"/>
      <c r="AU63471" s="690"/>
    </row>
    <row r="63472" spans="46:47">
      <c r="AT63472" s="690"/>
      <c r="AU63472" s="690"/>
    </row>
    <row r="63473" spans="46:47">
      <c r="AT63473" s="690"/>
      <c r="AU63473" s="690"/>
    </row>
    <row r="63474" spans="46:47">
      <c r="AT63474" s="690"/>
      <c r="AU63474" s="690"/>
    </row>
    <row r="63475" spans="46:47">
      <c r="AT63475" s="690"/>
      <c r="AU63475" s="690"/>
    </row>
    <row r="63476" spans="46:47">
      <c r="AT63476" s="690"/>
      <c r="AU63476" s="690"/>
    </row>
    <row r="63477" spans="46:47">
      <c r="AT63477" s="690"/>
      <c r="AU63477" s="690"/>
    </row>
    <row r="63478" spans="46:47">
      <c r="AT63478" s="690"/>
      <c r="AU63478" s="690"/>
    </row>
    <row r="63479" spans="46:47">
      <c r="AT63479" s="690"/>
      <c r="AU63479" s="690"/>
    </row>
    <row r="63480" spans="46:47">
      <c r="AT63480" s="690"/>
      <c r="AU63480" s="690"/>
    </row>
    <row r="63481" spans="46:47">
      <c r="AT63481" s="690"/>
      <c r="AU63481" s="690"/>
    </row>
    <row r="63482" spans="46:47">
      <c r="AT63482" s="690"/>
      <c r="AU63482" s="690"/>
    </row>
    <row r="63483" spans="46:47">
      <c r="AT63483" s="690"/>
      <c r="AU63483" s="690"/>
    </row>
    <row r="63484" spans="46:47">
      <c r="AT63484" s="690"/>
      <c r="AU63484" s="690"/>
    </row>
    <row r="63485" spans="46:47">
      <c r="AT63485" s="690"/>
      <c r="AU63485" s="690"/>
    </row>
    <row r="63486" spans="46:47">
      <c r="AT63486" s="690"/>
      <c r="AU63486" s="690"/>
    </row>
    <row r="63487" spans="46:47">
      <c r="AT63487" s="690"/>
      <c r="AU63487" s="690"/>
    </row>
    <row r="63488" spans="46:47">
      <c r="AT63488" s="690"/>
      <c r="AU63488" s="690"/>
    </row>
    <row r="63489" spans="46:47">
      <c r="AT63489" s="690"/>
      <c r="AU63489" s="690"/>
    </row>
    <row r="63490" spans="46:47">
      <c r="AT63490" s="690"/>
      <c r="AU63490" s="690"/>
    </row>
    <row r="63491" spans="46:47">
      <c r="AT63491" s="690"/>
      <c r="AU63491" s="690"/>
    </row>
    <row r="63492" spans="46:47">
      <c r="AT63492" s="690"/>
      <c r="AU63492" s="690"/>
    </row>
    <row r="63493" spans="46:47">
      <c r="AT63493" s="690"/>
      <c r="AU63493" s="690"/>
    </row>
    <row r="63494" spans="46:47">
      <c r="AT63494" s="690"/>
      <c r="AU63494" s="690"/>
    </row>
    <row r="63495" spans="46:47">
      <c r="AT63495" s="690"/>
      <c r="AU63495" s="690"/>
    </row>
    <row r="63496" spans="46:47">
      <c r="AT63496" s="690"/>
      <c r="AU63496" s="690"/>
    </row>
    <row r="63497" spans="46:47">
      <c r="AT63497" s="690"/>
      <c r="AU63497" s="690"/>
    </row>
    <row r="63498" spans="46:47">
      <c r="AT63498" s="690"/>
      <c r="AU63498" s="690"/>
    </row>
    <row r="63499" spans="46:47">
      <c r="AT63499" s="690"/>
      <c r="AU63499" s="690"/>
    </row>
    <row r="63500" spans="46:47">
      <c r="AT63500" s="690"/>
      <c r="AU63500" s="690"/>
    </row>
    <row r="63501" spans="46:47">
      <c r="AT63501" s="690"/>
      <c r="AU63501" s="690"/>
    </row>
    <row r="63502" spans="46:47">
      <c r="AT63502" s="690"/>
      <c r="AU63502" s="690"/>
    </row>
    <row r="63503" spans="46:47">
      <c r="AT63503" s="690"/>
      <c r="AU63503" s="690"/>
    </row>
    <row r="63504" spans="46:47">
      <c r="AT63504" s="690"/>
      <c r="AU63504" s="690"/>
    </row>
    <row r="63505" spans="46:47">
      <c r="AT63505" s="690"/>
      <c r="AU63505" s="690"/>
    </row>
    <row r="63506" spans="46:47">
      <c r="AT63506" s="690"/>
      <c r="AU63506" s="690"/>
    </row>
    <row r="63507" spans="46:47">
      <c r="AT63507" s="690"/>
      <c r="AU63507" s="690"/>
    </row>
    <row r="63508" spans="46:47">
      <c r="AT63508" s="690"/>
      <c r="AU63508" s="690"/>
    </row>
    <row r="63509" spans="46:47">
      <c r="AT63509" s="690"/>
      <c r="AU63509" s="690"/>
    </row>
    <row r="63510" spans="46:47">
      <c r="AT63510" s="690"/>
      <c r="AU63510" s="690"/>
    </row>
    <row r="63511" spans="46:47">
      <c r="AT63511" s="690"/>
      <c r="AU63511" s="690"/>
    </row>
    <row r="63512" spans="46:47">
      <c r="AT63512" s="690"/>
      <c r="AU63512" s="690"/>
    </row>
    <row r="63513" spans="46:47">
      <c r="AT63513" s="690"/>
      <c r="AU63513" s="690"/>
    </row>
    <row r="63514" spans="46:47">
      <c r="AT63514" s="690"/>
      <c r="AU63514" s="690"/>
    </row>
    <row r="63515" spans="46:47">
      <c r="AT63515" s="690"/>
      <c r="AU63515" s="690"/>
    </row>
    <row r="63516" spans="46:47">
      <c r="AT63516" s="690"/>
      <c r="AU63516" s="690"/>
    </row>
    <row r="63517" spans="46:47">
      <c r="AT63517" s="690"/>
      <c r="AU63517" s="690"/>
    </row>
    <row r="63518" spans="46:47">
      <c r="AT63518" s="690"/>
      <c r="AU63518" s="690"/>
    </row>
    <row r="63519" spans="46:47">
      <c r="AT63519" s="690"/>
      <c r="AU63519" s="690"/>
    </row>
    <row r="63520" spans="46:47">
      <c r="AT63520" s="690"/>
      <c r="AU63520" s="690"/>
    </row>
    <row r="63521" spans="46:47">
      <c r="AT63521" s="690"/>
      <c r="AU63521" s="690"/>
    </row>
    <row r="63522" spans="46:47">
      <c r="AT63522" s="690"/>
      <c r="AU63522" s="690"/>
    </row>
    <row r="63523" spans="46:47">
      <c r="AT63523" s="690"/>
      <c r="AU63523" s="690"/>
    </row>
    <row r="63524" spans="46:47">
      <c r="AT63524" s="690"/>
      <c r="AU63524" s="690"/>
    </row>
    <row r="63525" spans="46:47">
      <c r="AT63525" s="690"/>
      <c r="AU63525" s="690"/>
    </row>
    <row r="63526" spans="46:47">
      <c r="AT63526" s="690"/>
      <c r="AU63526" s="690"/>
    </row>
    <row r="63527" spans="46:47">
      <c r="AT63527" s="690"/>
      <c r="AU63527" s="690"/>
    </row>
    <row r="63528" spans="46:47">
      <c r="AT63528" s="690"/>
      <c r="AU63528" s="690"/>
    </row>
    <row r="63529" spans="46:47">
      <c r="AT63529" s="690"/>
      <c r="AU63529" s="690"/>
    </row>
    <row r="63530" spans="46:47">
      <c r="AT63530" s="690"/>
      <c r="AU63530" s="690"/>
    </row>
    <row r="63531" spans="46:47">
      <c r="AT63531" s="690"/>
      <c r="AU63531" s="690"/>
    </row>
    <row r="63532" spans="46:47">
      <c r="AT63532" s="690"/>
      <c r="AU63532" s="690"/>
    </row>
    <row r="63533" spans="46:47">
      <c r="AT63533" s="690"/>
      <c r="AU63533" s="690"/>
    </row>
    <row r="63534" spans="46:47">
      <c r="AT63534" s="690"/>
      <c r="AU63534" s="690"/>
    </row>
    <row r="63535" spans="46:47">
      <c r="AT63535" s="690"/>
      <c r="AU63535" s="690"/>
    </row>
    <row r="63536" spans="46:47">
      <c r="AT63536" s="690"/>
      <c r="AU63536" s="690"/>
    </row>
    <row r="63537" spans="46:47">
      <c r="AT63537" s="690"/>
      <c r="AU63537" s="690"/>
    </row>
    <row r="63538" spans="46:47">
      <c r="AT63538" s="690"/>
      <c r="AU63538" s="690"/>
    </row>
    <row r="63539" spans="46:47">
      <c r="AT63539" s="690"/>
      <c r="AU63539" s="690"/>
    </row>
    <row r="63540" spans="46:47">
      <c r="AT63540" s="690"/>
      <c r="AU63540" s="690"/>
    </row>
    <row r="63541" spans="46:47">
      <c r="AT63541" s="690"/>
      <c r="AU63541" s="690"/>
    </row>
    <row r="63542" spans="46:47">
      <c r="AT63542" s="690"/>
      <c r="AU63542" s="690"/>
    </row>
    <row r="63543" spans="46:47">
      <c r="AT63543" s="690"/>
      <c r="AU63543" s="690"/>
    </row>
    <row r="63544" spans="46:47">
      <c r="AT63544" s="690"/>
      <c r="AU63544" s="690"/>
    </row>
    <row r="63545" spans="46:47">
      <c r="AT63545" s="690"/>
      <c r="AU63545" s="690"/>
    </row>
    <row r="63546" spans="46:47">
      <c r="AT63546" s="690"/>
      <c r="AU63546" s="690"/>
    </row>
    <row r="63547" spans="46:47">
      <c r="AT63547" s="690"/>
      <c r="AU63547" s="690"/>
    </row>
    <row r="63548" spans="46:47">
      <c r="AT63548" s="690"/>
      <c r="AU63548" s="690"/>
    </row>
    <row r="63549" spans="46:47">
      <c r="AT63549" s="690"/>
      <c r="AU63549" s="690"/>
    </row>
    <row r="63550" spans="46:47">
      <c r="AT63550" s="690"/>
      <c r="AU63550" s="690"/>
    </row>
    <row r="63551" spans="46:47">
      <c r="AT63551" s="690"/>
      <c r="AU63551" s="690"/>
    </row>
    <row r="63552" spans="46:47">
      <c r="AT63552" s="690"/>
      <c r="AU63552" s="690"/>
    </row>
    <row r="63553" spans="46:47">
      <c r="AT63553" s="690"/>
      <c r="AU63553" s="690"/>
    </row>
    <row r="63554" spans="46:47">
      <c r="AT63554" s="690"/>
      <c r="AU63554" s="690"/>
    </row>
    <row r="63555" spans="46:47">
      <c r="AT63555" s="690"/>
      <c r="AU63555" s="690"/>
    </row>
    <row r="63556" spans="46:47">
      <c r="AT63556" s="690"/>
      <c r="AU63556" s="690"/>
    </row>
    <row r="63557" spans="46:47">
      <c r="AT63557" s="690"/>
      <c r="AU63557" s="690"/>
    </row>
    <row r="63558" spans="46:47">
      <c r="AT63558" s="690"/>
      <c r="AU63558" s="690"/>
    </row>
    <row r="63559" spans="46:47">
      <c r="AT63559" s="690"/>
      <c r="AU63559" s="690"/>
    </row>
    <row r="63560" spans="46:47">
      <c r="AT63560" s="690"/>
      <c r="AU63560" s="690"/>
    </row>
    <row r="63561" spans="46:47">
      <c r="AT63561" s="690"/>
      <c r="AU63561" s="690"/>
    </row>
    <row r="63562" spans="46:47">
      <c r="AT63562" s="690"/>
      <c r="AU63562" s="690"/>
    </row>
    <row r="63563" spans="46:47">
      <c r="AT63563" s="690"/>
      <c r="AU63563" s="690"/>
    </row>
    <row r="63564" spans="46:47">
      <c r="AT63564" s="690"/>
      <c r="AU63564" s="690"/>
    </row>
    <row r="63565" spans="46:47">
      <c r="AT63565" s="690"/>
      <c r="AU63565" s="690"/>
    </row>
    <row r="63566" spans="46:47">
      <c r="AT63566" s="690"/>
      <c r="AU63566" s="690"/>
    </row>
    <row r="63567" spans="46:47">
      <c r="AT63567" s="690"/>
      <c r="AU63567" s="690"/>
    </row>
    <row r="63568" spans="46:47">
      <c r="AT63568" s="690"/>
      <c r="AU63568" s="690"/>
    </row>
    <row r="63569" spans="46:47">
      <c r="AT63569" s="690"/>
      <c r="AU63569" s="690"/>
    </row>
    <row r="63570" spans="46:47">
      <c r="AT63570" s="690"/>
      <c r="AU63570" s="690"/>
    </row>
    <row r="63571" spans="46:47">
      <c r="AT63571" s="690"/>
      <c r="AU63571" s="690"/>
    </row>
    <row r="63572" spans="46:47">
      <c r="AT63572" s="690"/>
      <c r="AU63572" s="690"/>
    </row>
    <row r="63573" spans="46:47">
      <c r="AT63573" s="690"/>
      <c r="AU63573" s="690"/>
    </row>
    <row r="63574" spans="46:47">
      <c r="AT63574" s="690"/>
      <c r="AU63574" s="690"/>
    </row>
    <row r="63575" spans="46:47">
      <c r="AT63575" s="690"/>
      <c r="AU63575" s="690"/>
    </row>
    <row r="63576" spans="46:47">
      <c r="AT63576" s="690"/>
      <c r="AU63576" s="690"/>
    </row>
    <row r="63577" spans="46:47">
      <c r="AT63577" s="690"/>
      <c r="AU63577" s="690"/>
    </row>
    <row r="63578" spans="46:47">
      <c r="AT63578" s="690"/>
      <c r="AU63578" s="690"/>
    </row>
    <row r="63579" spans="46:47">
      <c r="AT63579" s="690"/>
      <c r="AU63579" s="690"/>
    </row>
    <row r="63580" spans="46:47">
      <c r="AT63580" s="690"/>
      <c r="AU63580" s="690"/>
    </row>
    <row r="63581" spans="46:47">
      <c r="AT63581" s="690"/>
      <c r="AU63581" s="690"/>
    </row>
    <row r="63582" spans="46:47">
      <c r="AT63582" s="690"/>
      <c r="AU63582" s="690"/>
    </row>
    <row r="63583" spans="46:47">
      <c r="AT63583" s="690"/>
      <c r="AU63583" s="690"/>
    </row>
    <row r="63584" spans="46:47">
      <c r="AT63584" s="690"/>
      <c r="AU63584" s="690"/>
    </row>
    <row r="63585" spans="46:47">
      <c r="AT63585" s="690"/>
      <c r="AU63585" s="690"/>
    </row>
    <row r="63586" spans="46:47">
      <c r="AT63586" s="690"/>
      <c r="AU63586" s="690"/>
    </row>
    <row r="63587" spans="46:47">
      <c r="AT63587" s="690"/>
      <c r="AU63587" s="690"/>
    </row>
    <row r="63588" spans="46:47">
      <c r="AT63588" s="690"/>
      <c r="AU63588" s="690"/>
    </row>
    <row r="63589" spans="46:47">
      <c r="AT63589" s="690"/>
      <c r="AU63589" s="690"/>
    </row>
    <row r="63590" spans="46:47">
      <c r="AT63590" s="690"/>
      <c r="AU63590" s="690"/>
    </row>
    <row r="63591" spans="46:47">
      <c r="AT63591" s="690"/>
      <c r="AU63591" s="690"/>
    </row>
    <row r="63592" spans="46:47">
      <c r="AT63592" s="690"/>
      <c r="AU63592" s="690"/>
    </row>
    <row r="63593" spans="46:47">
      <c r="AT63593" s="690"/>
      <c r="AU63593" s="690"/>
    </row>
    <row r="63594" spans="46:47">
      <c r="AT63594" s="690"/>
      <c r="AU63594" s="690"/>
    </row>
    <row r="63595" spans="46:47">
      <c r="AT63595" s="690"/>
      <c r="AU63595" s="690"/>
    </row>
    <row r="63596" spans="46:47">
      <c r="AT63596" s="690"/>
      <c r="AU63596" s="690"/>
    </row>
    <row r="63597" spans="46:47">
      <c r="AT63597" s="690"/>
      <c r="AU63597" s="690"/>
    </row>
    <row r="63598" spans="46:47">
      <c r="AT63598" s="690"/>
      <c r="AU63598" s="690"/>
    </row>
    <row r="63599" spans="46:47">
      <c r="AT63599" s="690"/>
      <c r="AU63599" s="690"/>
    </row>
    <row r="63600" spans="46:47">
      <c r="AT63600" s="690"/>
      <c r="AU63600" s="690"/>
    </row>
    <row r="63601" spans="46:47">
      <c r="AT63601" s="690"/>
      <c r="AU63601" s="690"/>
    </row>
    <row r="63602" spans="46:47">
      <c r="AT63602" s="690"/>
      <c r="AU63602" s="690"/>
    </row>
    <row r="63603" spans="46:47">
      <c r="AT63603" s="690"/>
      <c r="AU63603" s="690"/>
    </row>
    <row r="63604" spans="46:47">
      <c r="AT63604" s="690"/>
      <c r="AU63604" s="690"/>
    </row>
    <row r="63605" spans="46:47">
      <c r="AT63605" s="690"/>
      <c r="AU63605" s="690"/>
    </row>
    <row r="63606" spans="46:47">
      <c r="AT63606" s="690"/>
      <c r="AU63606" s="690"/>
    </row>
    <row r="63607" spans="46:47">
      <c r="AT63607" s="690"/>
      <c r="AU63607" s="690"/>
    </row>
    <row r="63608" spans="46:47">
      <c r="AT63608" s="690"/>
      <c r="AU63608" s="690"/>
    </row>
    <row r="63609" spans="46:47">
      <c r="AT63609" s="690"/>
      <c r="AU63609" s="690"/>
    </row>
    <row r="63610" spans="46:47">
      <c r="AT63610" s="690"/>
      <c r="AU63610" s="690"/>
    </row>
    <row r="63611" spans="46:47">
      <c r="AT63611" s="690"/>
      <c r="AU63611" s="690"/>
    </row>
    <row r="63612" spans="46:47">
      <c r="AT63612" s="690"/>
      <c r="AU63612" s="690"/>
    </row>
    <row r="63613" spans="46:47">
      <c r="AT63613" s="690"/>
      <c r="AU63613" s="690"/>
    </row>
    <row r="63614" spans="46:47">
      <c r="AT63614" s="690"/>
      <c r="AU63614" s="690"/>
    </row>
    <row r="63615" spans="46:47">
      <c r="AT63615" s="690"/>
      <c r="AU63615" s="690"/>
    </row>
    <row r="63616" spans="46:47">
      <c r="AT63616" s="690"/>
      <c r="AU63616" s="690"/>
    </row>
    <row r="63617" spans="46:47">
      <c r="AT63617" s="690"/>
      <c r="AU63617" s="690"/>
    </row>
    <row r="63618" spans="46:47">
      <c r="AT63618" s="690"/>
      <c r="AU63618" s="690"/>
    </row>
    <row r="63619" spans="46:47">
      <c r="AT63619" s="690"/>
      <c r="AU63619" s="690"/>
    </row>
    <row r="63620" spans="46:47">
      <c r="AT63620" s="690"/>
      <c r="AU63620" s="690"/>
    </row>
    <row r="63621" spans="46:47">
      <c r="AT63621" s="690"/>
      <c r="AU63621" s="690"/>
    </row>
    <row r="63622" spans="46:47">
      <c r="AT63622" s="690"/>
      <c r="AU63622" s="690"/>
    </row>
    <row r="63623" spans="46:47">
      <c r="AT63623" s="690"/>
      <c r="AU63623" s="690"/>
    </row>
    <row r="63624" spans="46:47">
      <c r="AT63624" s="690"/>
      <c r="AU63624" s="690"/>
    </row>
    <row r="63625" spans="46:47">
      <c r="AT63625" s="690"/>
      <c r="AU63625" s="690"/>
    </row>
    <row r="63626" spans="46:47">
      <c r="AT63626" s="690"/>
      <c r="AU63626" s="690"/>
    </row>
    <row r="63627" spans="46:47">
      <c r="AT63627" s="690"/>
      <c r="AU63627" s="690"/>
    </row>
    <row r="63628" spans="46:47">
      <c r="AT63628" s="690"/>
      <c r="AU63628" s="690"/>
    </row>
    <row r="63629" spans="46:47">
      <c r="AT63629" s="690"/>
      <c r="AU63629" s="690"/>
    </row>
    <row r="63630" spans="46:47">
      <c r="AT63630" s="690"/>
      <c r="AU63630" s="690"/>
    </row>
    <row r="63631" spans="46:47">
      <c r="AT63631" s="690"/>
      <c r="AU63631" s="690"/>
    </row>
    <row r="63632" spans="46:47">
      <c r="AT63632" s="690"/>
      <c r="AU63632" s="690"/>
    </row>
    <row r="63633" spans="46:47">
      <c r="AT63633" s="690"/>
      <c r="AU63633" s="690"/>
    </row>
    <row r="63634" spans="46:47">
      <c r="AT63634" s="690"/>
      <c r="AU63634" s="690"/>
    </row>
    <row r="63635" spans="46:47">
      <c r="AT63635" s="690"/>
      <c r="AU63635" s="690"/>
    </row>
    <row r="63636" spans="46:47">
      <c r="AT63636" s="690"/>
      <c r="AU63636" s="690"/>
    </row>
    <row r="63637" spans="46:47">
      <c r="AT63637" s="690"/>
      <c r="AU63637" s="690"/>
    </row>
    <row r="63638" spans="46:47">
      <c r="AT63638" s="690"/>
      <c r="AU63638" s="690"/>
    </row>
    <row r="63639" spans="46:47">
      <c r="AT63639" s="690"/>
      <c r="AU63639" s="690"/>
    </row>
    <row r="63640" spans="46:47">
      <c r="AT63640" s="690"/>
      <c r="AU63640" s="690"/>
    </row>
    <row r="63641" spans="46:47">
      <c r="AT63641" s="690"/>
      <c r="AU63641" s="690"/>
    </row>
    <row r="63642" spans="46:47">
      <c r="AT63642" s="690"/>
      <c r="AU63642" s="690"/>
    </row>
    <row r="63643" spans="46:47">
      <c r="AT63643" s="690"/>
      <c r="AU63643" s="690"/>
    </row>
    <row r="63644" spans="46:47">
      <c r="AT63644" s="690"/>
      <c r="AU63644" s="690"/>
    </row>
    <row r="63645" spans="46:47">
      <c r="AT63645" s="690"/>
      <c r="AU63645" s="690"/>
    </row>
    <row r="63646" spans="46:47">
      <c r="AT63646" s="690"/>
      <c r="AU63646" s="690"/>
    </row>
    <row r="63647" spans="46:47">
      <c r="AT63647" s="690"/>
      <c r="AU63647" s="690"/>
    </row>
    <row r="63648" spans="46:47">
      <c r="AT63648" s="690"/>
      <c r="AU63648" s="690"/>
    </row>
    <row r="63649" spans="46:47">
      <c r="AT63649" s="690"/>
      <c r="AU63649" s="690"/>
    </row>
    <row r="63650" spans="46:47">
      <c r="AT63650" s="690"/>
      <c r="AU63650" s="690"/>
    </row>
    <row r="63651" spans="46:47">
      <c r="AT63651" s="690"/>
      <c r="AU63651" s="690"/>
    </row>
    <row r="63652" spans="46:47">
      <c r="AT63652" s="690"/>
      <c r="AU63652" s="690"/>
    </row>
    <row r="63653" spans="46:47">
      <c r="AT63653" s="690"/>
      <c r="AU63653" s="690"/>
    </row>
    <row r="63654" spans="46:47">
      <c r="AT63654" s="690"/>
      <c r="AU63654" s="690"/>
    </row>
    <row r="63655" spans="46:47">
      <c r="AT63655" s="690"/>
      <c r="AU63655" s="690"/>
    </row>
    <row r="63656" spans="46:47">
      <c r="AT63656" s="690"/>
      <c r="AU63656" s="690"/>
    </row>
    <row r="63657" spans="46:47">
      <c r="AT63657" s="690"/>
      <c r="AU63657" s="690"/>
    </row>
    <row r="63658" spans="46:47">
      <c r="AT63658" s="690"/>
      <c r="AU63658" s="690"/>
    </row>
    <row r="63659" spans="46:47">
      <c r="AT63659" s="690"/>
      <c r="AU63659" s="690"/>
    </row>
    <row r="63660" spans="46:47">
      <c r="AT63660" s="690"/>
      <c r="AU63660" s="690"/>
    </row>
    <row r="63661" spans="46:47">
      <c r="AT63661" s="690"/>
      <c r="AU63661" s="690"/>
    </row>
    <row r="63662" spans="46:47">
      <c r="AT63662" s="690"/>
      <c r="AU63662" s="690"/>
    </row>
    <row r="63663" spans="46:47">
      <c r="AT63663" s="690"/>
      <c r="AU63663" s="690"/>
    </row>
    <row r="63664" spans="46:47">
      <c r="AT63664" s="690"/>
      <c r="AU63664" s="690"/>
    </row>
    <row r="63665" spans="46:47">
      <c r="AT63665" s="690"/>
      <c r="AU63665" s="690"/>
    </row>
    <row r="63666" spans="46:47">
      <c r="AT63666" s="690"/>
      <c r="AU63666" s="690"/>
    </row>
    <row r="63667" spans="46:47">
      <c r="AT63667" s="690"/>
      <c r="AU63667" s="690"/>
    </row>
    <row r="63668" spans="46:47">
      <c r="AT63668" s="690"/>
      <c r="AU63668" s="690"/>
    </row>
    <row r="63669" spans="46:47">
      <c r="AT63669" s="690"/>
      <c r="AU63669" s="690"/>
    </row>
    <row r="63670" spans="46:47">
      <c r="AT63670" s="690"/>
      <c r="AU63670" s="690"/>
    </row>
    <row r="63671" spans="46:47">
      <c r="AT63671" s="690"/>
      <c r="AU63671" s="690"/>
    </row>
    <row r="63672" spans="46:47">
      <c r="AT63672" s="690"/>
      <c r="AU63672" s="690"/>
    </row>
    <row r="63673" spans="46:47">
      <c r="AT63673" s="690"/>
      <c r="AU63673" s="690"/>
    </row>
    <row r="63674" spans="46:47">
      <c r="AT63674" s="690"/>
      <c r="AU63674" s="690"/>
    </row>
    <row r="63675" spans="46:47">
      <c r="AT63675" s="690"/>
      <c r="AU63675" s="690"/>
    </row>
    <row r="63676" spans="46:47">
      <c r="AT63676" s="690"/>
      <c r="AU63676" s="690"/>
    </row>
    <row r="63677" spans="46:47">
      <c r="AT63677" s="690"/>
      <c r="AU63677" s="690"/>
    </row>
    <row r="63678" spans="46:47">
      <c r="AT63678" s="690"/>
      <c r="AU63678" s="690"/>
    </row>
    <row r="63679" spans="46:47">
      <c r="AT63679" s="690"/>
      <c r="AU63679" s="690"/>
    </row>
    <row r="63680" spans="46:47">
      <c r="AT63680" s="690"/>
      <c r="AU63680" s="690"/>
    </row>
    <row r="63681" spans="46:47">
      <c r="AT63681" s="690"/>
      <c r="AU63681" s="690"/>
    </row>
    <row r="63682" spans="46:47">
      <c r="AT63682" s="690"/>
      <c r="AU63682" s="690"/>
    </row>
    <row r="63683" spans="46:47">
      <c r="AT63683" s="690"/>
      <c r="AU63683" s="690"/>
    </row>
    <row r="63684" spans="46:47">
      <c r="AT63684" s="690"/>
      <c r="AU63684" s="690"/>
    </row>
    <row r="63685" spans="46:47">
      <c r="AT63685" s="690"/>
      <c r="AU63685" s="690"/>
    </row>
    <row r="63686" spans="46:47">
      <c r="AT63686" s="690"/>
      <c r="AU63686" s="690"/>
    </row>
    <row r="63687" spans="46:47">
      <c r="AT63687" s="690"/>
      <c r="AU63687" s="690"/>
    </row>
    <row r="63688" spans="46:47">
      <c r="AT63688" s="690"/>
      <c r="AU63688" s="690"/>
    </row>
    <row r="63689" spans="46:47">
      <c r="AT63689" s="690"/>
      <c r="AU63689" s="690"/>
    </row>
    <row r="63690" spans="46:47">
      <c r="AT63690" s="690"/>
      <c r="AU63690" s="690"/>
    </row>
    <row r="63691" spans="46:47">
      <c r="AT63691" s="690"/>
      <c r="AU63691" s="690"/>
    </row>
    <row r="63692" spans="46:47">
      <c r="AT63692" s="690"/>
      <c r="AU63692" s="690"/>
    </row>
    <row r="63693" spans="46:47">
      <c r="AT63693" s="690"/>
      <c r="AU63693" s="690"/>
    </row>
    <row r="63694" spans="46:47">
      <c r="AT63694" s="690"/>
      <c r="AU63694" s="690"/>
    </row>
    <row r="63695" spans="46:47">
      <c r="AT63695" s="690"/>
      <c r="AU63695" s="690"/>
    </row>
    <row r="63696" spans="46:47">
      <c r="AT63696" s="690"/>
      <c r="AU63696" s="690"/>
    </row>
    <row r="63697" spans="46:47">
      <c r="AT63697" s="690"/>
      <c r="AU63697" s="690"/>
    </row>
    <row r="63698" spans="46:47">
      <c r="AT63698" s="690"/>
      <c r="AU63698" s="690"/>
    </row>
    <row r="63699" spans="46:47">
      <c r="AT63699" s="690"/>
      <c r="AU63699" s="690"/>
    </row>
    <row r="63700" spans="46:47">
      <c r="AT63700" s="690"/>
      <c r="AU63700" s="690"/>
    </row>
    <row r="63701" spans="46:47">
      <c r="AT63701" s="690"/>
      <c r="AU63701" s="690"/>
    </row>
    <row r="63702" spans="46:47">
      <c r="AT63702" s="690"/>
      <c r="AU63702" s="690"/>
    </row>
    <row r="63703" spans="46:47">
      <c r="AT63703" s="690"/>
      <c r="AU63703" s="690"/>
    </row>
    <row r="63704" spans="46:47">
      <c r="AT63704" s="690"/>
      <c r="AU63704" s="690"/>
    </row>
    <row r="63705" spans="46:47">
      <c r="AT63705" s="690"/>
      <c r="AU63705" s="690"/>
    </row>
    <row r="63706" spans="46:47">
      <c r="AT63706" s="690"/>
      <c r="AU63706" s="690"/>
    </row>
    <row r="63707" spans="46:47">
      <c r="AT63707" s="690"/>
      <c r="AU63707" s="690"/>
    </row>
    <row r="63708" spans="46:47">
      <c r="AT63708" s="690"/>
      <c r="AU63708" s="690"/>
    </row>
    <row r="63709" spans="46:47">
      <c r="AT63709" s="690"/>
      <c r="AU63709" s="690"/>
    </row>
    <row r="63710" spans="46:47">
      <c r="AT63710" s="690"/>
      <c r="AU63710" s="690"/>
    </row>
    <row r="63711" spans="46:47">
      <c r="AT63711" s="690"/>
      <c r="AU63711" s="690"/>
    </row>
    <row r="63712" spans="46:47">
      <c r="AT63712" s="690"/>
      <c r="AU63712" s="690"/>
    </row>
    <row r="63713" spans="46:47">
      <c r="AT63713" s="690"/>
      <c r="AU63713" s="690"/>
    </row>
    <row r="63714" spans="46:47">
      <c r="AT63714" s="690"/>
      <c r="AU63714" s="690"/>
    </row>
    <row r="63715" spans="46:47">
      <c r="AT63715" s="690"/>
      <c r="AU63715" s="690"/>
    </row>
    <row r="63716" spans="46:47">
      <c r="AT63716" s="690"/>
      <c r="AU63716" s="690"/>
    </row>
    <row r="63717" spans="46:47">
      <c r="AT63717" s="690"/>
      <c r="AU63717" s="690"/>
    </row>
    <row r="63718" spans="46:47">
      <c r="AT63718" s="690"/>
      <c r="AU63718" s="690"/>
    </row>
    <row r="63719" spans="46:47">
      <c r="AT63719" s="690"/>
      <c r="AU63719" s="690"/>
    </row>
    <row r="63720" spans="46:47">
      <c r="AT63720" s="690"/>
      <c r="AU63720" s="690"/>
    </row>
    <row r="63721" spans="46:47">
      <c r="AT63721" s="690"/>
      <c r="AU63721" s="690"/>
    </row>
    <row r="63722" spans="46:47">
      <c r="AT63722" s="690"/>
      <c r="AU63722" s="690"/>
    </row>
    <row r="63723" spans="46:47">
      <c r="AT63723" s="690"/>
      <c r="AU63723" s="690"/>
    </row>
    <row r="63724" spans="46:47">
      <c r="AT63724" s="690"/>
      <c r="AU63724" s="690"/>
    </row>
    <row r="63725" spans="46:47">
      <c r="AT63725" s="690"/>
      <c r="AU63725" s="690"/>
    </row>
    <row r="63726" spans="46:47">
      <c r="AT63726" s="690"/>
      <c r="AU63726" s="690"/>
    </row>
    <row r="63727" spans="46:47">
      <c r="AT63727" s="690"/>
      <c r="AU63727" s="690"/>
    </row>
    <row r="63728" spans="46:47">
      <c r="AT63728" s="690"/>
      <c r="AU63728" s="690"/>
    </row>
    <row r="63729" spans="46:47">
      <c r="AT63729" s="690"/>
      <c r="AU63729" s="690"/>
    </row>
    <row r="63730" spans="46:47">
      <c r="AT63730" s="690"/>
      <c r="AU63730" s="690"/>
    </row>
    <row r="63731" spans="46:47">
      <c r="AT63731" s="690"/>
      <c r="AU63731" s="690"/>
    </row>
    <row r="63732" spans="46:47">
      <c r="AT63732" s="690"/>
      <c r="AU63732" s="690"/>
    </row>
    <row r="63733" spans="46:47">
      <c r="AT63733" s="690"/>
      <c r="AU63733" s="690"/>
    </row>
    <row r="63734" spans="46:47">
      <c r="AT63734" s="690"/>
      <c r="AU63734" s="690"/>
    </row>
    <row r="63735" spans="46:47">
      <c r="AT63735" s="690"/>
      <c r="AU63735" s="690"/>
    </row>
    <row r="63736" spans="46:47">
      <c r="AT63736" s="690"/>
      <c r="AU63736" s="690"/>
    </row>
    <row r="63737" spans="46:47">
      <c r="AT63737" s="690"/>
      <c r="AU63737" s="690"/>
    </row>
    <row r="63738" spans="46:47">
      <c r="AT63738" s="690"/>
      <c r="AU63738" s="690"/>
    </row>
    <row r="63739" spans="46:47">
      <c r="AT63739" s="690"/>
      <c r="AU63739" s="690"/>
    </row>
    <row r="63740" spans="46:47">
      <c r="AT63740" s="690"/>
      <c r="AU63740" s="690"/>
    </row>
    <row r="63741" spans="46:47">
      <c r="AT63741" s="690"/>
      <c r="AU63741" s="690"/>
    </row>
    <row r="63742" spans="46:47">
      <c r="AT63742" s="690"/>
      <c r="AU63742" s="690"/>
    </row>
    <row r="63743" spans="46:47">
      <c r="AT63743" s="690"/>
      <c r="AU63743" s="690"/>
    </row>
    <row r="63744" spans="46:47">
      <c r="AT63744" s="690"/>
      <c r="AU63744" s="690"/>
    </row>
    <row r="63745" spans="46:47">
      <c r="AT63745" s="690"/>
      <c r="AU63745" s="690"/>
    </row>
    <row r="63746" spans="46:47">
      <c r="AT63746" s="690"/>
      <c r="AU63746" s="690"/>
    </row>
    <row r="63747" spans="46:47">
      <c r="AT63747" s="690"/>
      <c r="AU63747" s="690"/>
    </row>
    <row r="63748" spans="46:47">
      <c r="AT63748" s="690"/>
      <c r="AU63748" s="690"/>
    </row>
    <row r="63749" spans="46:47">
      <c r="AT63749" s="690"/>
      <c r="AU63749" s="690"/>
    </row>
    <row r="63750" spans="46:47">
      <c r="AT63750" s="690"/>
      <c r="AU63750" s="690"/>
    </row>
    <row r="63751" spans="46:47">
      <c r="AT63751" s="690"/>
      <c r="AU63751" s="690"/>
    </row>
    <row r="63752" spans="46:47">
      <c r="AT63752" s="690"/>
      <c r="AU63752" s="690"/>
    </row>
    <row r="63753" spans="46:47">
      <c r="AT63753" s="690"/>
      <c r="AU63753" s="690"/>
    </row>
    <row r="63754" spans="46:47">
      <c r="AT63754" s="690"/>
      <c r="AU63754" s="690"/>
    </row>
    <row r="63755" spans="46:47">
      <c r="AT63755" s="690"/>
      <c r="AU63755" s="690"/>
    </row>
    <row r="63756" spans="46:47">
      <c r="AT63756" s="690"/>
      <c r="AU63756" s="690"/>
    </row>
    <row r="63757" spans="46:47">
      <c r="AT63757" s="690"/>
      <c r="AU63757" s="690"/>
    </row>
    <row r="63758" spans="46:47">
      <c r="AT63758" s="690"/>
      <c r="AU63758" s="690"/>
    </row>
    <row r="63759" spans="46:47">
      <c r="AT63759" s="690"/>
      <c r="AU63759" s="690"/>
    </row>
    <row r="63760" spans="46:47">
      <c r="AT63760" s="690"/>
      <c r="AU63760" s="690"/>
    </row>
    <row r="63761" spans="46:47">
      <c r="AT63761" s="690"/>
      <c r="AU63761" s="690"/>
    </row>
    <row r="63762" spans="46:47">
      <c r="AT63762" s="690"/>
      <c r="AU63762" s="690"/>
    </row>
    <row r="63763" spans="46:47">
      <c r="AT63763" s="690"/>
      <c r="AU63763" s="690"/>
    </row>
    <row r="63764" spans="46:47">
      <c r="AT63764" s="690"/>
      <c r="AU63764" s="690"/>
    </row>
    <row r="63765" spans="46:47">
      <c r="AT63765" s="690"/>
      <c r="AU63765" s="690"/>
    </row>
    <row r="63766" spans="46:47">
      <c r="AT63766" s="690"/>
      <c r="AU63766" s="690"/>
    </row>
    <row r="63767" spans="46:47">
      <c r="AT63767" s="690"/>
      <c r="AU63767" s="690"/>
    </row>
    <row r="63768" spans="46:47">
      <c r="AT63768" s="690"/>
      <c r="AU63768" s="690"/>
    </row>
    <row r="63769" spans="46:47">
      <c r="AT63769" s="690"/>
      <c r="AU63769" s="690"/>
    </row>
    <row r="63770" spans="46:47">
      <c r="AT63770" s="690"/>
      <c r="AU63770" s="690"/>
    </row>
    <row r="63771" spans="46:47">
      <c r="AT63771" s="690"/>
      <c r="AU63771" s="690"/>
    </row>
    <row r="63772" spans="46:47">
      <c r="AT63772" s="690"/>
      <c r="AU63772" s="690"/>
    </row>
    <row r="63773" spans="46:47">
      <c r="AT63773" s="690"/>
      <c r="AU63773" s="690"/>
    </row>
    <row r="63774" spans="46:47">
      <c r="AT63774" s="690"/>
      <c r="AU63774" s="690"/>
    </row>
    <row r="63775" spans="46:47">
      <c r="AT63775" s="690"/>
      <c r="AU63775" s="690"/>
    </row>
    <row r="63776" spans="46:47">
      <c r="AT63776" s="690"/>
      <c r="AU63776" s="690"/>
    </row>
    <row r="63777" spans="46:47">
      <c r="AT63777" s="690"/>
      <c r="AU63777" s="690"/>
    </row>
    <row r="63778" spans="46:47">
      <c r="AT63778" s="690"/>
      <c r="AU63778" s="690"/>
    </row>
    <row r="63779" spans="46:47">
      <c r="AT63779" s="690"/>
      <c r="AU63779" s="690"/>
    </row>
    <row r="63780" spans="46:47">
      <c r="AT63780" s="690"/>
      <c r="AU63780" s="690"/>
    </row>
    <row r="63781" spans="46:47">
      <c r="AT63781" s="690"/>
      <c r="AU63781" s="690"/>
    </row>
    <row r="63782" spans="46:47">
      <c r="AT63782" s="690"/>
      <c r="AU63782" s="690"/>
    </row>
    <row r="63783" spans="46:47">
      <c r="AT63783" s="690"/>
      <c r="AU63783" s="690"/>
    </row>
    <row r="63784" spans="46:47">
      <c r="AT63784" s="690"/>
      <c r="AU63784" s="690"/>
    </row>
    <row r="63785" spans="46:47">
      <c r="AT63785" s="690"/>
      <c r="AU63785" s="690"/>
    </row>
    <row r="63786" spans="46:47">
      <c r="AT63786" s="690"/>
      <c r="AU63786" s="690"/>
    </row>
    <row r="63787" spans="46:47">
      <c r="AT63787" s="690"/>
      <c r="AU63787" s="690"/>
    </row>
    <row r="63788" spans="46:47">
      <c r="AT63788" s="690"/>
      <c r="AU63788" s="690"/>
    </row>
    <row r="63789" spans="46:47">
      <c r="AT63789" s="690"/>
      <c r="AU63789" s="690"/>
    </row>
    <row r="63790" spans="46:47">
      <c r="AT63790" s="690"/>
      <c r="AU63790" s="690"/>
    </row>
    <row r="63791" spans="46:47">
      <c r="AT63791" s="690"/>
      <c r="AU63791" s="690"/>
    </row>
    <row r="63792" spans="46:47">
      <c r="AT63792" s="690"/>
      <c r="AU63792" s="690"/>
    </row>
    <row r="63793" spans="46:47">
      <c r="AT63793" s="690"/>
      <c r="AU63793" s="690"/>
    </row>
    <row r="63794" spans="46:47">
      <c r="AT63794" s="690"/>
      <c r="AU63794" s="690"/>
    </row>
    <row r="63795" spans="46:47">
      <c r="AT63795" s="690"/>
      <c r="AU63795" s="690"/>
    </row>
    <row r="63796" spans="46:47">
      <c r="AT63796" s="690"/>
      <c r="AU63796" s="690"/>
    </row>
    <row r="63797" spans="46:47">
      <c r="AT63797" s="690"/>
      <c r="AU63797" s="690"/>
    </row>
    <row r="63798" spans="46:47">
      <c r="AT63798" s="690"/>
      <c r="AU63798" s="690"/>
    </row>
    <row r="63799" spans="46:47">
      <c r="AT63799" s="690"/>
      <c r="AU63799" s="690"/>
    </row>
    <row r="63800" spans="46:47">
      <c r="AT63800" s="690"/>
      <c r="AU63800" s="690"/>
    </row>
    <row r="63801" spans="46:47">
      <c r="AT63801" s="690"/>
      <c r="AU63801" s="690"/>
    </row>
    <row r="63802" spans="46:47">
      <c r="AT63802" s="690"/>
      <c r="AU63802" s="690"/>
    </row>
    <row r="63803" spans="46:47">
      <c r="AT63803" s="690"/>
      <c r="AU63803" s="690"/>
    </row>
    <row r="63804" spans="46:47">
      <c r="AT63804" s="690"/>
      <c r="AU63804" s="690"/>
    </row>
    <row r="63805" spans="46:47">
      <c r="AT63805" s="690"/>
      <c r="AU63805" s="690"/>
    </row>
    <row r="63806" spans="46:47">
      <c r="AT63806" s="690"/>
      <c r="AU63806" s="690"/>
    </row>
    <row r="63807" spans="46:47">
      <c r="AT63807" s="690"/>
      <c r="AU63807" s="690"/>
    </row>
    <row r="63808" spans="46:47">
      <c r="AT63808" s="690"/>
      <c r="AU63808" s="690"/>
    </row>
    <row r="63809" spans="46:47">
      <c r="AT63809" s="690"/>
      <c r="AU63809" s="690"/>
    </row>
    <row r="63810" spans="46:47">
      <c r="AT63810" s="690"/>
      <c r="AU63810" s="690"/>
    </row>
    <row r="63811" spans="46:47">
      <c r="AT63811" s="690"/>
      <c r="AU63811" s="690"/>
    </row>
    <row r="63812" spans="46:47">
      <c r="AT63812" s="690"/>
      <c r="AU63812" s="690"/>
    </row>
    <row r="63813" spans="46:47">
      <c r="AT63813" s="690"/>
      <c r="AU63813" s="690"/>
    </row>
    <row r="63814" spans="46:47">
      <c r="AT63814" s="690"/>
      <c r="AU63814" s="690"/>
    </row>
    <row r="63815" spans="46:47">
      <c r="AT63815" s="690"/>
      <c r="AU63815" s="690"/>
    </row>
    <row r="63816" spans="46:47">
      <c r="AT63816" s="690"/>
      <c r="AU63816" s="690"/>
    </row>
    <row r="63817" spans="46:47">
      <c r="AT63817" s="690"/>
      <c r="AU63817" s="690"/>
    </row>
    <row r="63818" spans="46:47">
      <c r="AT63818" s="690"/>
      <c r="AU63818" s="690"/>
    </row>
    <row r="63819" spans="46:47">
      <c r="AT63819" s="690"/>
      <c r="AU63819" s="690"/>
    </row>
    <row r="63820" spans="46:47">
      <c r="AT63820" s="690"/>
      <c r="AU63820" s="690"/>
    </row>
    <row r="63821" spans="46:47">
      <c r="AT63821" s="690"/>
      <c r="AU63821" s="690"/>
    </row>
    <row r="63822" spans="46:47">
      <c r="AT63822" s="690"/>
      <c r="AU63822" s="690"/>
    </row>
    <row r="63823" spans="46:47">
      <c r="AT63823" s="690"/>
      <c r="AU63823" s="690"/>
    </row>
    <row r="63824" spans="46:47">
      <c r="AT63824" s="690"/>
      <c r="AU63824" s="690"/>
    </row>
    <row r="63825" spans="46:47">
      <c r="AT63825" s="690"/>
      <c r="AU63825" s="690"/>
    </row>
    <row r="63826" spans="46:47">
      <c r="AT63826" s="690"/>
      <c r="AU63826" s="690"/>
    </row>
    <row r="63827" spans="46:47">
      <c r="AT63827" s="690"/>
      <c r="AU63827" s="690"/>
    </row>
    <row r="63828" spans="46:47">
      <c r="AT63828" s="690"/>
      <c r="AU63828" s="690"/>
    </row>
    <row r="63829" spans="46:47">
      <c r="AT63829" s="690"/>
      <c r="AU63829" s="690"/>
    </row>
    <row r="63830" spans="46:47">
      <c r="AT63830" s="690"/>
      <c r="AU63830" s="690"/>
    </row>
    <row r="63831" spans="46:47">
      <c r="AT63831" s="690"/>
      <c r="AU63831" s="690"/>
    </row>
    <row r="63832" spans="46:47">
      <c r="AT63832" s="690"/>
      <c r="AU63832" s="690"/>
    </row>
    <row r="63833" spans="46:47">
      <c r="AT63833" s="690"/>
      <c r="AU63833" s="690"/>
    </row>
    <row r="63834" spans="46:47">
      <c r="AT63834" s="690"/>
      <c r="AU63834" s="690"/>
    </row>
    <row r="63835" spans="46:47">
      <c r="AT63835" s="690"/>
      <c r="AU63835" s="690"/>
    </row>
    <row r="63836" spans="46:47">
      <c r="AT63836" s="690"/>
      <c r="AU63836" s="690"/>
    </row>
    <row r="63837" spans="46:47">
      <c r="AT63837" s="690"/>
      <c r="AU63837" s="690"/>
    </row>
    <row r="63838" spans="46:47">
      <c r="AT63838" s="690"/>
      <c r="AU63838" s="690"/>
    </row>
    <row r="63839" spans="46:47">
      <c r="AT63839" s="690"/>
      <c r="AU63839" s="690"/>
    </row>
    <row r="63840" spans="46:47">
      <c r="AT63840" s="690"/>
      <c r="AU63840" s="690"/>
    </row>
    <row r="63841" spans="46:47">
      <c r="AT63841" s="690"/>
      <c r="AU63841" s="690"/>
    </row>
    <row r="63842" spans="46:47">
      <c r="AT63842" s="690"/>
      <c r="AU63842" s="690"/>
    </row>
    <row r="63843" spans="46:47">
      <c r="AT63843" s="690"/>
      <c r="AU63843" s="690"/>
    </row>
    <row r="63844" spans="46:47">
      <c r="AT63844" s="690"/>
      <c r="AU63844" s="690"/>
    </row>
    <row r="63845" spans="46:47">
      <c r="AT63845" s="690"/>
      <c r="AU63845" s="690"/>
    </row>
    <row r="63846" spans="46:47">
      <c r="AT63846" s="690"/>
      <c r="AU63846" s="690"/>
    </row>
    <row r="63847" spans="46:47">
      <c r="AT63847" s="690"/>
      <c r="AU63847" s="690"/>
    </row>
    <row r="63848" spans="46:47">
      <c r="AT63848" s="690"/>
      <c r="AU63848" s="690"/>
    </row>
    <row r="63849" spans="46:47">
      <c r="AT63849" s="690"/>
      <c r="AU63849" s="690"/>
    </row>
    <row r="63850" spans="46:47">
      <c r="AT63850" s="690"/>
      <c r="AU63850" s="690"/>
    </row>
    <row r="63851" spans="46:47">
      <c r="AT63851" s="690"/>
      <c r="AU63851" s="690"/>
    </row>
    <row r="63852" spans="46:47">
      <c r="AT63852" s="690"/>
      <c r="AU63852" s="690"/>
    </row>
    <row r="63853" spans="46:47">
      <c r="AT63853" s="690"/>
      <c r="AU63853" s="690"/>
    </row>
    <row r="63854" spans="46:47">
      <c r="AT63854" s="690"/>
      <c r="AU63854" s="690"/>
    </row>
    <row r="63855" spans="46:47">
      <c r="AT63855" s="690"/>
      <c r="AU63855" s="690"/>
    </row>
    <row r="63856" spans="46:47">
      <c r="AT63856" s="690"/>
      <c r="AU63856" s="690"/>
    </row>
    <row r="63857" spans="46:47">
      <c r="AT63857" s="690"/>
      <c r="AU63857" s="690"/>
    </row>
    <row r="63858" spans="46:47">
      <c r="AT63858" s="690"/>
      <c r="AU63858" s="690"/>
    </row>
    <row r="63859" spans="46:47">
      <c r="AT63859" s="690"/>
      <c r="AU63859" s="690"/>
    </row>
    <row r="63860" spans="46:47">
      <c r="AT63860" s="690"/>
      <c r="AU63860" s="690"/>
    </row>
    <row r="63861" spans="46:47">
      <c r="AT63861" s="690"/>
      <c r="AU63861" s="690"/>
    </row>
    <row r="63862" spans="46:47">
      <c r="AT63862" s="690"/>
      <c r="AU63862" s="690"/>
    </row>
    <row r="63863" spans="46:47">
      <c r="AT63863" s="690"/>
      <c r="AU63863" s="690"/>
    </row>
    <row r="63864" spans="46:47">
      <c r="AT63864" s="690"/>
      <c r="AU63864" s="690"/>
    </row>
    <row r="63865" spans="46:47">
      <c r="AT63865" s="690"/>
      <c r="AU63865" s="690"/>
    </row>
    <row r="63866" spans="46:47">
      <c r="AT63866" s="690"/>
      <c r="AU63866" s="690"/>
    </row>
    <row r="63867" spans="46:47">
      <c r="AT63867" s="690"/>
      <c r="AU63867" s="690"/>
    </row>
    <row r="63868" spans="46:47">
      <c r="AT63868" s="690"/>
      <c r="AU63868" s="690"/>
    </row>
    <row r="63869" spans="46:47">
      <c r="AT63869" s="690"/>
      <c r="AU63869" s="690"/>
    </row>
    <row r="63870" spans="46:47">
      <c r="AT63870" s="690"/>
      <c r="AU63870" s="690"/>
    </row>
    <row r="63871" spans="46:47">
      <c r="AT63871" s="690"/>
      <c r="AU63871" s="690"/>
    </row>
    <row r="63872" spans="46:47">
      <c r="AT63872" s="690"/>
      <c r="AU63872" s="690"/>
    </row>
    <row r="63873" spans="46:47">
      <c r="AT63873" s="690"/>
      <c r="AU63873" s="690"/>
    </row>
    <row r="63874" spans="46:47">
      <c r="AT63874" s="690"/>
      <c r="AU63874" s="690"/>
    </row>
    <row r="63875" spans="46:47">
      <c r="AT63875" s="690"/>
      <c r="AU63875" s="690"/>
    </row>
    <row r="63876" spans="46:47">
      <c r="AT63876" s="690"/>
      <c r="AU63876" s="690"/>
    </row>
    <row r="63877" spans="46:47">
      <c r="AT63877" s="690"/>
      <c r="AU63877" s="690"/>
    </row>
    <row r="63878" spans="46:47">
      <c r="AT63878" s="690"/>
      <c r="AU63878" s="690"/>
    </row>
    <row r="63879" spans="46:47">
      <c r="AT63879" s="690"/>
      <c r="AU63879" s="690"/>
    </row>
    <row r="63880" spans="46:47">
      <c r="AT63880" s="690"/>
      <c r="AU63880" s="690"/>
    </row>
    <row r="63881" spans="46:47">
      <c r="AT63881" s="690"/>
      <c r="AU63881" s="690"/>
    </row>
    <row r="63882" spans="46:47">
      <c r="AT63882" s="690"/>
      <c r="AU63882" s="690"/>
    </row>
    <row r="63883" spans="46:47">
      <c r="AT63883" s="690"/>
      <c r="AU63883" s="690"/>
    </row>
    <row r="63884" spans="46:47">
      <c r="AT63884" s="690"/>
      <c r="AU63884" s="690"/>
    </row>
    <row r="63885" spans="46:47">
      <c r="AT63885" s="690"/>
      <c r="AU63885" s="690"/>
    </row>
    <row r="63886" spans="46:47">
      <c r="AT63886" s="690"/>
      <c r="AU63886" s="690"/>
    </row>
    <row r="63887" spans="46:47">
      <c r="AT63887" s="690"/>
      <c r="AU63887" s="690"/>
    </row>
    <row r="63888" spans="46:47">
      <c r="AT63888" s="690"/>
      <c r="AU63888" s="690"/>
    </row>
    <row r="63889" spans="46:47">
      <c r="AT63889" s="690"/>
      <c r="AU63889" s="690"/>
    </row>
    <row r="63890" spans="46:47">
      <c r="AT63890" s="690"/>
      <c r="AU63890" s="690"/>
    </row>
    <row r="63891" spans="46:47">
      <c r="AT63891" s="690"/>
      <c r="AU63891" s="690"/>
    </row>
    <row r="63892" spans="46:47">
      <c r="AT63892" s="690"/>
      <c r="AU63892" s="690"/>
    </row>
    <row r="63893" spans="46:47">
      <c r="AT63893" s="690"/>
      <c r="AU63893" s="690"/>
    </row>
    <row r="63894" spans="46:47">
      <c r="AT63894" s="690"/>
      <c r="AU63894" s="690"/>
    </row>
    <row r="63895" spans="46:47">
      <c r="AT63895" s="690"/>
      <c r="AU63895" s="690"/>
    </row>
    <row r="63896" spans="46:47">
      <c r="AT63896" s="690"/>
      <c r="AU63896" s="690"/>
    </row>
    <row r="63897" spans="46:47">
      <c r="AT63897" s="690"/>
      <c r="AU63897" s="690"/>
    </row>
    <row r="63898" spans="46:47">
      <c r="AT63898" s="690"/>
      <c r="AU63898" s="690"/>
    </row>
    <row r="63899" spans="46:47">
      <c r="AT63899" s="690"/>
      <c r="AU63899" s="690"/>
    </row>
    <row r="63900" spans="46:47">
      <c r="AT63900" s="690"/>
      <c r="AU63900" s="690"/>
    </row>
    <row r="63901" spans="46:47">
      <c r="AT63901" s="690"/>
      <c r="AU63901" s="690"/>
    </row>
    <row r="63902" spans="46:47">
      <c r="AT63902" s="690"/>
      <c r="AU63902" s="690"/>
    </row>
    <row r="63903" spans="46:47">
      <c r="AT63903" s="690"/>
      <c r="AU63903" s="690"/>
    </row>
    <row r="63904" spans="46:47">
      <c r="AT63904" s="690"/>
      <c r="AU63904" s="690"/>
    </row>
    <row r="63905" spans="46:47">
      <c r="AT63905" s="690"/>
      <c r="AU63905" s="690"/>
    </row>
    <row r="63906" spans="46:47">
      <c r="AT63906" s="690"/>
      <c r="AU63906" s="690"/>
    </row>
    <row r="63907" spans="46:47">
      <c r="AT63907" s="690"/>
      <c r="AU63907" s="690"/>
    </row>
    <row r="63908" spans="46:47">
      <c r="AT63908" s="690"/>
      <c r="AU63908" s="690"/>
    </row>
    <row r="63909" spans="46:47">
      <c r="AT63909" s="690"/>
      <c r="AU63909" s="690"/>
    </row>
    <row r="63910" spans="46:47">
      <c r="AT63910" s="690"/>
      <c r="AU63910" s="690"/>
    </row>
    <row r="63911" spans="46:47">
      <c r="AT63911" s="690"/>
      <c r="AU63911" s="690"/>
    </row>
    <row r="63912" spans="46:47">
      <c r="AT63912" s="690"/>
      <c r="AU63912" s="690"/>
    </row>
    <row r="63913" spans="46:47">
      <c r="AT63913" s="690"/>
      <c r="AU63913" s="690"/>
    </row>
    <row r="63914" spans="46:47">
      <c r="AT63914" s="690"/>
      <c r="AU63914" s="690"/>
    </row>
    <row r="63915" spans="46:47">
      <c r="AT63915" s="690"/>
      <c r="AU63915" s="690"/>
    </row>
    <row r="63916" spans="46:47">
      <c r="AT63916" s="690"/>
      <c r="AU63916" s="690"/>
    </row>
    <row r="63917" spans="46:47">
      <c r="AT63917" s="690"/>
      <c r="AU63917" s="690"/>
    </row>
    <row r="63918" spans="46:47">
      <c r="AT63918" s="690"/>
      <c r="AU63918" s="690"/>
    </row>
    <row r="63919" spans="46:47">
      <c r="AT63919" s="690"/>
      <c r="AU63919" s="690"/>
    </row>
    <row r="63920" spans="46:47">
      <c r="AT63920" s="690"/>
      <c r="AU63920" s="690"/>
    </row>
    <row r="63921" spans="46:47">
      <c r="AT63921" s="690"/>
      <c r="AU63921" s="690"/>
    </row>
    <row r="63922" spans="46:47">
      <c r="AT63922" s="690"/>
      <c r="AU63922" s="690"/>
    </row>
    <row r="63923" spans="46:47">
      <c r="AT63923" s="690"/>
      <c r="AU63923" s="690"/>
    </row>
    <row r="63924" spans="46:47">
      <c r="AT63924" s="690"/>
      <c r="AU63924" s="690"/>
    </row>
    <row r="63925" spans="46:47">
      <c r="AT63925" s="690"/>
      <c r="AU63925" s="690"/>
    </row>
    <row r="63926" spans="46:47">
      <c r="AT63926" s="690"/>
      <c r="AU63926" s="690"/>
    </row>
    <row r="63927" spans="46:47">
      <c r="AT63927" s="690"/>
      <c r="AU63927" s="690"/>
    </row>
    <row r="63928" spans="46:47">
      <c r="AT63928" s="690"/>
      <c r="AU63928" s="690"/>
    </row>
    <row r="63929" spans="46:47">
      <c r="AT63929" s="690"/>
      <c r="AU63929" s="690"/>
    </row>
    <row r="63930" spans="46:47">
      <c r="AT63930" s="690"/>
      <c r="AU63930" s="690"/>
    </row>
    <row r="63931" spans="46:47">
      <c r="AT63931" s="690"/>
      <c r="AU63931" s="690"/>
    </row>
    <row r="63932" spans="46:47">
      <c r="AT63932" s="690"/>
      <c r="AU63932" s="690"/>
    </row>
    <row r="63933" spans="46:47">
      <c r="AT63933" s="690"/>
      <c r="AU63933" s="690"/>
    </row>
    <row r="63934" spans="46:47">
      <c r="AT63934" s="690"/>
      <c r="AU63934" s="690"/>
    </row>
    <row r="63935" spans="46:47">
      <c r="AT63935" s="690"/>
      <c r="AU63935" s="690"/>
    </row>
    <row r="63936" spans="46:47">
      <c r="AT63936" s="690"/>
      <c r="AU63936" s="690"/>
    </row>
    <row r="63937" spans="46:47">
      <c r="AT63937" s="690"/>
      <c r="AU63937" s="690"/>
    </row>
    <row r="63938" spans="46:47">
      <c r="AT63938" s="690"/>
      <c r="AU63938" s="690"/>
    </row>
    <row r="63939" spans="46:47">
      <c r="AT63939" s="690"/>
      <c r="AU63939" s="690"/>
    </row>
    <row r="63940" spans="46:47">
      <c r="AT63940" s="690"/>
      <c r="AU63940" s="690"/>
    </row>
    <row r="63941" spans="46:47">
      <c r="AT63941" s="690"/>
      <c r="AU63941" s="690"/>
    </row>
    <row r="63942" spans="46:47">
      <c r="AT63942" s="690"/>
      <c r="AU63942" s="690"/>
    </row>
    <row r="63943" spans="46:47">
      <c r="AT63943" s="690"/>
      <c r="AU63943" s="690"/>
    </row>
    <row r="63944" spans="46:47">
      <c r="AT63944" s="690"/>
      <c r="AU63944" s="690"/>
    </row>
    <row r="63945" spans="46:47">
      <c r="AT63945" s="690"/>
      <c r="AU63945" s="690"/>
    </row>
    <row r="63946" spans="46:47">
      <c r="AT63946" s="690"/>
      <c r="AU63946" s="690"/>
    </row>
    <row r="63947" spans="46:47">
      <c r="AT63947" s="690"/>
      <c r="AU63947" s="690"/>
    </row>
    <row r="63948" spans="46:47">
      <c r="AT63948" s="690"/>
      <c r="AU63948" s="690"/>
    </row>
    <row r="63949" spans="46:47">
      <c r="AT63949" s="690"/>
      <c r="AU63949" s="690"/>
    </row>
    <row r="63950" spans="46:47">
      <c r="AT63950" s="690"/>
      <c r="AU63950" s="690"/>
    </row>
    <row r="63951" spans="46:47">
      <c r="AT63951" s="690"/>
      <c r="AU63951" s="690"/>
    </row>
    <row r="63952" spans="46:47">
      <c r="AT63952" s="690"/>
      <c r="AU63952" s="690"/>
    </row>
    <row r="63953" spans="46:47">
      <c r="AT63953" s="690"/>
      <c r="AU63953" s="690"/>
    </row>
    <row r="63954" spans="46:47">
      <c r="AT63954" s="690"/>
      <c r="AU63954" s="690"/>
    </row>
    <row r="63955" spans="46:47">
      <c r="AT63955" s="690"/>
      <c r="AU63955" s="690"/>
    </row>
    <row r="63956" spans="46:47">
      <c r="AT63956" s="690"/>
      <c r="AU63956" s="690"/>
    </row>
    <row r="63957" spans="46:47">
      <c r="AT63957" s="690"/>
      <c r="AU63957" s="690"/>
    </row>
    <row r="63958" spans="46:47">
      <c r="AT63958" s="690"/>
      <c r="AU63958" s="690"/>
    </row>
    <row r="63959" spans="46:47">
      <c r="AT63959" s="690"/>
      <c r="AU63959" s="690"/>
    </row>
    <row r="63960" spans="46:47">
      <c r="AT63960" s="690"/>
      <c r="AU63960" s="690"/>
    </row>
    <row r="63961" spans="46:47">
      <c r="AT63961" s="690"/>
      <c r="AU63961" s="690"/>
    </row>
    <row r="63962" spans="46:47">
      <c r="AT63962" s="690"/>
      <c r="AU63962" s="690"/>
    </row>
    <row r="63963" spans="46:47">
      <c r="AT63963" s="690"/>
      <c r="AU63963" s="690"/>
    </row>
    <row r="63964" spans="46:47">
      <c r="AT63964" s="690"/>
      <c r="AU63964" s="690"/>
    </row>
    <row r="63965" spans="46:47">
      <c r="AT63965" s="690"/>
      <c r="AU63965" s="690"/>
    </row>
    <row r="63966" spans="46:47">
      <c r="AT63966" s="690"/>
      <c r="AU63966" s="690"/>
    </row>
    <row r="63967" spans="46:47">
      <c r="AT63967" s="690"/>
      <c r="AU63967" s="690"/>
    </row>
    <row r="63968" spans="46:47">
      <c r="AT63968" s="690"/>
      <c r="AU63968" s="690"/>
    </row>
    <row r="63969" spans="46:47">
      <c r="AT63969" s="690"/>
      <c r="AU63969" s="690"/>
    </row>
    <row r="63970" spans="46:47">
      <c r="AT63970" s="690"/>
      <c r="AU63970" s="690"/>
    </row>
    <row r="63971" spans="46:47">
      <c r="AT63971" s="690"/>
      <c r="AU63971" s="690"/>
    </row>
    <row r="63972" spans="46:47">
      <c r="AT63972" s="690"/>
      <c r="AU63972" s="690"/>
    </row>
    <row r="63973" spans="46:47">
      <c r="AT63973" s="690"/>
      <c r="AU63973" s="690"/>
    </row>
    <row r="63974" spans="46:47">
      <c r="AT63974" s="690"/>
      <c r="AU63974" s="690"/>
    </row>
    <row r="63975" spans="46:47">
      <c r="AT63975" s="690"/>
      <c r="AU63975" s="690"/>
    </row>
    <row r="63976" spans="46:47">
      <c r="AT63976" s="690"/>
      <c r="AU63976" s="690"/>
    </row>
    <row r="63977" spans="46:47">
      <c r="AT63977" s="690"/>
      <c r="AU63977" s="690"/>
    </row>
    <row r="63978" spans="46:47">
      <c r="AT63978" s="690"/>
      <c r="AU63978" s="690"/>
    </row>
    <row r="63979" spans="46:47">
      <c r="AT63979" s="690"/>
      <c r="AU63979" s="690"/>
    </row>
    <row r="63980" spans="46:47">
      <c r="AT63980" s="690"/>
      <c r="AU63980" s="690"/>
    </row>
    <row r="63981" spans="46:47">
      <c r="AT63981" s="690"/>
      <c r="AU63981" s="690"/>
    </row>
    <row r="63982" spans="46:47">
      <c r="AT63982" s="690"/>
      <c r="AU63982" s="690"/>
    </row>
    <row r="63983" spans="46:47">
      <c r="AT63983" s="690"/>
      <c r="AU63983" s="690"/>
    </row>
    <row r="63984" spans="46:47">
      <c r="AT63984" s="690"/>
      <c r="AU63984" s="690"/>
    </row>
    <row r="63985" spans="46:47">
      <c r="AT63985" s="690"/>
      <c r="AU63985" s="690"/>
    </row>
    <row r="63986" spans="46:47">
      <c r="AT63986" s="690"/>
      <c r="AU63986" s="690"/>
    </row>
    <row r="63987" spans="46:47">
      <c r="AT63987" s="690"/>
      <c r="AU63987" s="690"/>
    </row>
    <row r="63988" spans="46:47">
      <c r="AT63988" s="690"/>
      <c r="AU63988" s="690"/>
    </row>
    <row r="63989" spans="46:47">
      <c r="AT63989" s="690"/>
      <c r="AU63989" s="690"/>
    </row>
    <row r="63990" spans="46:47">
      <c r="AT63990" s="690"/>
      <c r="AU63990" s="690"/>
    </row>
    <row r="63991" spans="46:47">
      <c r="AT63991" s="690"/>
      <c r="AU63991" s="690"/>
    </row>
    <row r="63992" spans="46:47">
      <c r="AT63992" s="690"/>
      <c r="AU63992" s="690"/>
    </row>
    <row r="63993" spans="46:47">
      <c r="AT63993" s="690"/>
      <c r="AU63993" s="690"/>
    </row>
    <row r="63994" spans="46:47">
      <c r="AT63994" s="690"/>
      <c r="AU63994" s="690"/>
    </row>
    <row r="63995" spans="46:47">
      <c r="AT63995" s="690"/>
      <c r="AU63995" s="690"/>
    </row>
    <row r="63996" spans="46:47">
      <c r="AT63996" s="690"/>
      <c r="AU63996" s="690"/>
    </row>
    <row r="63997" spans="46:47">
      <c r="AT63997" s="690"/>
      <c r="AU63997" s="690"/>
    </row>
    <row r="63998" spans="46:47">
      <c r="AT63998" s="690"/>
      <c r="AU63998" s="690"/>
    </row>
    <row r="63999" spans="46:47">
      <c r="AT63999" s="690"/>
      <c r="AU63999" s="690"/>
    </row>
    <row r="64000" spans="46:47">
      <c r="AT64000" s="690"/>
      <c r="AU64000" s="690"/>
    </row>
    <row r="64001" spans="46:47">
      <c r="AT64001" s="690"/>
      <c r="AU64001" s="690"/>
    </row>
    <row r="64002" spans="46:47">
      <c r="AT64002" s="690"/>
      <c r="AU64002" s="690"/>
    </row>
    <row r="64003" spans="46:47">
      <c r="AT64003" s="690"/>
      <c r="AU64003" s="690"/>
    </row>
    <row r="64004" spans="46:47">
      <c r="AT64004" s="690"/>
      <c r="AU64004" s="690"/>
    </row>
    <row r="64005" spans="46:47">
      <c r="AT64005" s="690"/>
      <c r="AU64005" s="690"/>
    </row>
    <row r="64006" spans="46:47">
      <c r="AT64006" s="690"/>
      <c r="AU64006" s="690"/>
    </row>
    <row r="64007" spans="46:47">
      <c r="AT64007" s="690"/>
      <c r="AU64007" s="690"/>
    </row>
    <row r="64008" spans="46:47">
      <c r="AT64008" s="690"/>
      <c r="AU64008" s="690"/>
    </row>
    <row r="64009" spans="46:47">
      <c r="AT64009" s="690"/>
      <c r="AU64009" s="690"/>
    </row>
    <row r="64010" spans="46:47">
      <c r="AT64010" s="690"/>
      <c r="AU64010" s="690"/>
    </row>
    <row r="64011" spans="46:47">
      <c r="AT64011" s="690"/>
      <c r="AU64011" s="690"/>
    </row>
    <row r="64012" spans="46:47">
      <c r="AT64012" s="690"/>
      <c r="AU64012" s="690"/>
    </row>
    <row r="64013" spans="46:47">
      <c r="AT64013" s="690"/>
      <c r="AU64013" s="690"/>
    </row>
    <row r="64014" spans="46:47">
      <c r="AT64014" s="690"/>
      <c r="AU64014" s="690"/>
    </row>
    <row r="64015" spans="46:47">
      <c r="AT64015" s="690"/>
      <c r="AU64015" s="690"/>
    </row>
    <row r="64016" spans="46:47">
      <c r="AT64016" s="690"/>
      <c r="AU64016" s="690"/>
    </row>
    <row r="64017" spans="46:47">
      <c r="AT64017" s="690"/>
      <c r="AU64017" s="690"/>
    </row>
    <row r="64018" spans="46:47">
      <c r="AT64018" s="690"/>
      <c r="AU64018" s="690"/>
    </row>
    <row r="64019" spans="46:47">
      <c r="AT64019" s="690"/>
      <c r="AU64019" s="690"/>
    </row>
    <row r="64020" spans="46:47">
      <c r="AT64020" s="690"/>
      <c r="AU64020" s="690"/>
    </row>
    <row r="64021" spans="46:47">
      <c r="AT64021" s="690"/>
      <c r="AU64021" s="690"/>
    </row>
    <row r="64022" spans="46:47">
      <c r="AT64022" s="690"/>
      <c r="AU64022" s="690"/>
    </row>
    <row r="64023" spans="46:47">
      <c r="AT64023" s="690"/>
      <c r="AU64023" s="690"/>
    </row>
    <row r="64024" spans="46:47">
      <c r="AT64024" s="690"/>
      <c r="AU64024" s="690"/>
    </row>
    <row r="64025" spans="46:47">
      <c r="AT64025" s="690"/>
      <c r="AU64025" s="690"/>
    </row>
    <row r="64026" spans="46:47">
      <c r="AT64026" s="690"/>
      <c r="AU64026" s="690"/>
    </row>
    <row r="64027" spans="46:47">
      <c r="AT64027" s="690"/>
      <c r="AU64027" s="690"/>
    </row>
    <row r="64028" spans="46:47">
      <c r="AT64028" s="690"/>
      <c r="AU64028" s="690"/>
    </row>
    <row r="64029" spans="46:47">
      <c r="AT64029" s="690"/>
      <c r="AU64029" s="690"/>
    </row>
    <row r="64030" spans="46:47">
      <c r="AT64030" s="690"/>
      <c r="AU64030" s="690"/>
    </row>
    <row r="64031" spans="46:47">
      <c r="AT64031" s="690"/>
      <c r="AU64031" s="690"/>
    </row>
    <row r="64032" spans="46:47">
      <c r="AT64032" s="690"/>
      <c r="AU64032" s="690"/>
    </row>
    <row r="64033" spans="46:47">
      <c r="AT64033" s="690"/>
      <c r="AU64033" s="690"/>
    </row>
    <row r="64034" spans="46:47">
      <c r="AT64034" s="690"/>
      <c r="AU64034" s="690"/>
    </row>
    <row r="64035" spans="46:47">
      <c r="AT64035" s="690"/>
      <c r="AU64035" s="690"/>
    </row>
    <row r="64036" spans="46:47">
      <c r="AT64036" s="690"/>
      <c r="AU64036" s="690"/>
    </row>
    <row r="64037" spans="46:47">
      <c r="AT64037" s="690"/>
      <c r="AU64037" s="690"/>
    </row>
    <row r="64038" spans="46:47">
      <c r="AT64038" s="690"/>
      <c r="AU64038" s="690"/>
    </row>
    <row r="64039" spans="46:47">
      <c r="AT64039" s="690"/>
      <c r="AU64039" s="690"/>
    </row>
    <row r="64040" spans="46:47">
      <c r="AT64040" s="690"/>
      <c r="AU64040" s="690"/>
    </row>
    <row r="64041" spans="46:47">
      <c r="AT64041" s="690"/>
      <c r="AU64041" s="690"/>
    </row>
    <row r="64042" spans="46:47">
      <c r="AT64042" s="690"/>
      <c r="AU64042" s="690"/>
    </row>
    <row r="64043" spans="46:47">
      <c r="AT64043" s="690"/>
      <c r="AU64043" s="690"/>
    </row>
    <row r="64044" spans="46:47">
      <c r="AT64044" s="690"/>
      <c r="AU64044" s="690"/>
    </row>
    <row r="64045" spans="46:47">
      <c r="AT64045" s="690"/>
      <c r="AU64045" s="690"/>
    </row>
    <row r="64046" spans="46:47">
      <c r="AT64046" s="690"/>
      <c r="AU64046" s="690"/>
    </row>
    <row r="64047" spans="46:47">
      <c r="AT64047" s="690"/>
      <c r="AU64047" s="690"/>
    </row>
    <row r="64048" spans="46:47">
      <c r="AT64048" s="690"/>
      <c r="AU64048" s="690"/>
    </row>
    <row r="64049" spans="46:47">
      <c r="AT64049" s="690"/>
      <c r="AU64049" s="690"/>
    </row>
    <row r="64050" spans="46:47">
      <c r="AT64050" s="690"/>
      <c r="AU64050" s="690"/>
    </row>
    <row r="64051" spans="46:47">
      <c r="AT64051" s="690"/>
      <c r="AU64051" s="690"/>
    </row>
    <row r="64052" spans="46:47">
      <c r="AT64052" s="690"/>
      <c r="AU64052" s="690"/>
    </row>
    <row r="64053" spans="46:47">
      <c r="AT64053" s="690"/>
      <c r="AU64053" s="690"/>
    </row>
    <row r="64054" spans="46:47">
      <c r="AT64054" s="690"/>
      <c r="AU64054" s="690"/>
    </row>
    <row r="64055" spans="46:47">
      <c r="AT64055" s="690"/>
      <c r="AU64055" s="690"/>
    </row>
    <row r="64056" spans="46:47">
      <c r="AT64056" s="690"/>
      <c r="AU64056" s="690"/>
    </row>
    <row r="64057" spans="46:47">
      <c r="AT64057" s="690"/>
      <c r="AU64057" s="690"/>
    </row>
    <row r="64058" spans="46:47">
      <c r="AT64058" s="690"/>
      <c r="AU64058" s="690"/>
    </row>
    <row r="64059" spans="46:47">
      <c r="AT64059" s="690"/>
      <c r="AU64059" s="690"/>
    </row>
    <row r="64060" spans="46:47">
      <c r="AT64060" s="690"/>
      <c r="AU64060" s="690"/>
    </row>
    <row r="64061" spans="46:47">
      <c r="AT64061" s="690"/>
      <c r="AU64061" s="690"/>
    </row>
    <row r="64062" spans="46:47">
      <c r="AT64062" s="690"/>
      <c r="AU64062" s="690"/>
    </row>
    <row r="64063" spans="46:47">
      <c r="AT64063" s="690"/>
      <c r="AU64063" s="690"/>
    </row>
    <row r="64064" spans="46:47">
      <c r="AT64064" s="690"/>
      <c r="AU64064" s="690"/>
    </row>
    <row r="64065" spans="46:47">
      <c r="AT64065" s="690"/>
      <c r="AU64065" s="690"/>
    </row>
    <row r="64066" spans="46:47">
      <c r="AT64066" s="690"/>
      <c r="AU64066" s="690"/>
    </row>
    <row r="64067" spans="46:47">
      <c r="AT64067" s="690"/>
      <c r="AU64067" s="690"/>
    </row>
    <row r="64068" spans="46:47">
      <c r="AT64068" s="690"/>
      <c r="AU64068" s="690"/>
    </row>
    <row r="64069" spans="46:47">
      <c r="AT64069" s="690"/>
      <c r="AU64069" s="690"/>
    </row>
    <row r="64070" spans="46:47">
      <c r="AT64070" s="690"/>
      <c r="AU64070" s="690"/>
    </row>
    <row r="64071" spans="46:47">
      <c r="AT64071" s="690"/>
      <c r="AU64071" s="690"/>
    </row>
    <row r="64072" spans="46:47">
      <c r="AT64072" s="690"/>
      <c r="AU64072" s="690"/>
    </row>
    <row r="64073" spans="46:47">
      <c r="AT64073" s="690"/>
      <c r="AU64073" s="690"/>
    </row>
    <row r="64074" spans="46:47">
      <c r="AT64074" s="690"/>
      <c r="AU64074" s="690"/>
    </row>
    <row r="64075" spans="46:47">
      <c r="AT64075" s="690"/>
      <c r="AU64075" s="690"/>
    </row>
    <row r="64076" spans="46:47">
      <c r="AT64076" s="690"/>
      <c r="AU64076" s="690"/>
    </row>
    <row r="64077" spans="46:47">
      <c r="AT64077" s="690"/>
      <c r="AU64077" s="690"/>
    </row>
    <row r="64078" spans="46:47">
      <c r="AT64078" s="690"/>
      <c r="AU64078" s="690"/>
    </row>
    <row r="64079" spans="46:47">
      <c r="AT64079" s="690"/>
      <c r="AU64079" s="690"/>
    </row>
    <row r="64080" spans="46:47">
      <c r="AT64080" s="690"/>
      <c r="AU64080" s="690"/>
    </row>
    <row r="64081" spans="46:47">
      <c r="AT64081" s="690"/>
      <c r="AU64081" s="690"/>
    </row>
    <row r="64082" spans="46:47">
      <c r="AT64082" s="690"/>
      <c r="AU64082" s="690"/>
    </row>
    <row r="64083" spans="46:47">
      <c r="AT64083" s="690"/>
      <c r="AU64083" s="690"/>
    </row>
    <row r="64084" spans="46:47">
      <c r="AT64084" s="690"/>
      <c r="AU64084" s="690"/>
    </row>
    <row r="64085" spans="46:47">
      <c r="AT64085" s="690"/>
      <c r="AU64085" s="690"/>
    </row>
    <row r="64086" spans="46:47">
      <c r="AT64086" s="690"/>
      <c r="AU64086" s="690"/>
    </row>
    <row r="64087" spans="46:47">
      <c r="AT64087" s="690"/>
      <c r="AU64087" s="690"/>
    </row>
    <row r="64088" spans="46:47">
      <c r="AT64088" s="690"/>
      <c r="AU64088" s="690"/>
    </row>
    <row r="64089" spans="46:47">
      <c r="AT64089" s="690"/>
      <c r="AU64089" s="690"/>
    </row>
    <row r="64090" spans="46:47">
      <c r="AT64090" s="690"/>
      <c r="AU64090" s="690"/>
    </row>
    <row r="64091" spans="46:47">
      <c r="AT64091" s="690"/>
      <c r="AU64091" s="690"/>
    </row>
    <row r="64092" spans="46:47">
      <c r="AT64092" s="690"/>
      <c r="AU64092" s="690"/>
    </row>
    <row r="64093" spans="46:47">
      <c r="AT64093" s="690"/>
      <c r="AU64093" s="690"/>
    </row>
    <row r="64094" spans="46:47">
      <c r="AT64094" s="690"/>
      <c r="AU64094" s="690"/>
    </row>
    <row r="64095" spans="46:47">
      <c r="AT64095" s="690"/>
      <c r="AU64095" s="690"/>
    </row>
    <row r="64096" spans="46:47">
      <c r="AT64096" s="690"/>
      <c r="AU64096" s="690"/>
    </row>
    <row r="64097" spans="46:47">
      <c r="AT64097" s="690"/>
      <c r="AU64097" s="690"/>
    </row>
    <row r="64098" spans="46:47">
      <c r="AT64098" s="690"/>
      <c r="AU64098" s="690"/>
    </row>
    <row r="64099" spans="46:47">
      <c r="AT64099" s="690"/>
      <c r="AU64099" s="690"/>
    </row>
    <row r="64100" spans="46:47">
      <c r="AT64100" s="690"/>
      <c r="AU64100" s="690"/>
    </row>
    <row r="64101" spans="46:47">
      <c r="AT64101" s="690"/>
      <c r="AU64101" s="690"/>
    </row>
    <row r="64102" spans="46:47">
      <c r="AT64102" s="690"/>
      <c r="AU64102" s="690"/>
    </row>
    <row r="64103" spans="46:47">
      <c r="AT64103" s="690"/>
      <c r="AU64103" s="690"/>
    </row>
    <row r="64104" spans="46:47">
      <c r="AT64104" s="690"/>
      <c r="AU64104" s="690"/>
    </row>
    <row r="64105" spans="46:47">
      <c r="AT64105" s="690"/>
      <c r="AU64105" s="690"/>
    </row>
    <row r="64106" spans="46:47">
      <c r="AT64106" s="690"/>
      <c r="AU64106" s="690"/>
    </row>
    <row r="64107" spans="46:47">
      <c r="AT64107" s="690"/>
      <c r="AU64107" s="690"/>
    </row>
    <row r="64108" spans="46:47">
      <c r="AT64108" s="690"/>
      <c r="AU64108" s="690"/>
    </row>
    <row r="64109" spans="46:47">
      <c r="AT64109" s="690"/>
      <c r="AU64109" s="690"/>
    </row>
    <row r="64110" spans="46:47">
      <c r="AT64110" s="690"/>
      <c r="AU64110" s="690"/>
    </row>
    <row r="64111" spans="46:47">
      <c r="AT64111" s="690"/>
      <c r="AU64111" s="690"/>
    </row>
    <row r="64112" spans="46:47">
      <c r="AT64112" s="690"/>
      <c r="AU64112" s="690"/>
    </row>
    <row r="64113" spans="46:47">
      <c r="AT64113" s="690"/>
      <c r="AU64113" s="690"/>
    </row>
    <row r="64114" spans="46:47">
      <c r="AT64114" s="690"/>
      <c r="AU64114" s="690"/>
    </row>
    <row r="64115" spans="46:47">
      <c r="AT64115" s="690"/>
      <c r="AU64115" s="690"/>
    </row>
    <row r="64116" spans="46:47">
      <c r="AT64116" s="690"/>
      <c r="AU64116" s="690"/>
    </row>
    <row r="64117" spans="46:47">
      <c r="AT64117" s="690"/>
      <c r="AU64117" s="690"/>
    </row>
    <row r="64118" spans="46:47">
      <c r="AT64118" s="690"/>
      <c r="AU64118" s="690"/>
    </row>
    <row r="64119" spans="46:47">
      <c r="AT64119" s="690"/>
      <c r="AU64119" s="690"/>
    </row>
    <row r="64120" spans="46:47">
      <c r="AT64120" s="690"/>
      <c r="AU64120" s="690"/>
    </row>
    <row r="64121" spans="46:47">
      <c r="AT64121" s="690"/>
      <c r="AU64121" s="690"/>
    </row>
    <row r="64122" spans="46:47">
      <c r="AT64122" s="690"/>
      <c r="AU64122" s="690"/>
    </row>
    <row r="64123" spans="46:47">
      <c r="AT64123" s="690"/>
      <c r="AU64123" s="690"/>
    </row>
    <row r="64124" spans="46:47">
      <c r="AT64124" s="690"/>
      <c r="AU64124" s="690"/>
    </row>
    <row r="64125" spans="46:47">
      <c r="AT64125" s="690"/>
      <c r="AU64125" s="690"/>
    </row>
    <row r="64126" spans="46:47">
      <c r="AT64126" s="690"/>
      <c r="AU64126" s="690"/>
    </row>
    <row r="64127" spans="46:47">
      <c r="AT64127" s="690"/>
      <c r="AU64127" s="690"/>
    </row>
    <row r="64128" spans="46:47">
      <c r="AT64128" s="690"/>
      <c r="AU64128" s="690"/>
    </row>
    <row r="64129" spans="46:47">
      <c r="AT64129" s="690"/>
      <c r="AU64129" s="690"/>
    </row>
    <row r="64130" spans="46:47">
      <c r="AT64130" s="690"/>
      <c r="AU64130" s="690"/>
    </row>
    <row r="64131" spans="46:47">
      <c r="AT64131" s="690"/>
      <c r="AU64131" s="690"/>
    </row>
    <row r="64132" spans="46:47">
      <c r="AT64132" s="690"/>
      <c r="AU64132" s="690"/>
    </row>
    <row r="64133" spans="46:47">
      <c r="AT64133" s="690"/>
      <c r="AU64133" s="690"/>
    </row>
    <row r="64134" spans="46:47">
      <c r="AT64134" s="690"/>
      <c r="AU64134" s="690"/>
    </row>
    <row r="64135" spans="46:47">
      <c r="AT64135" s="690"/>
      <c r="AU64135" s="690"/>
    </row>
    <row r="64136" spans="46:47">
      <c r="AT64136" s="690"/>
      <c r="AU64136" s="690"/>
    </row>
    <row r="64137" spans="46:47">
      <c r="AT64137" s="690"/>
      <c r="AU64137" s="690"/>
    </row>
    <row r="64138" spans="46:47">
      <c r="AT64138" s="690"/>
      <c r="AU64138" s="690"/>
    </row>
    <row r="64139" spans="46:47">
      <c r="AT64139" s="690"/>
      <c r="AU64139" s="690"/>
    </row>
    <row r="64140" spans="46:47">
      <c r="AT64140" s="690"/>
      <c r="AU64140" s="690"/>
    </row>
    <row r="64141" spans="46:47">
      <c r="AT64141" s="690"/>
      <c r="AU64141" s="690"/>
    </row>
    <row r="64142" spans="46:47">
      <c r="AT64142" s="690"/>
      <c r="AU64142" s="690"/>
    </row>
    <row r="64143" spans="46:47">
      <c r="AT64143" s="690"/>
      <c r="AU64143" s="690"/>
    </row>
    <row r="64144" spans="46:47">
      <c r="AT64144" s="690"/>
      <c r="AU64144" s="690"/>
    </row>
    <row r="64145" spans="46:47">
      <c r="AT64145" s="690"/>
      <c r="AU64145" s="690"/>
    </row>
    <row r="64146" spans="46:47">
      <c r="AT64146" s="690"/>
      <c r="AU64146" s="690"/>
    </row>
    <row r="64147" spans="46:47">
      <c r="AT64147" s="690"/>
      <c r="AU64147" s="690"/>
    </row>
    <row r="64148" spans="46:47">
      <c r="AT64148" s="690"/>
      <c r="AU64148" s="690"/>
    </row>
    <row r="64149" spans="46:47">
      <c r="AT64149" s="690"/>
      <c r="AU64149" s="690"/>
    </row>
    <row r="64150" spans="46:47">
      <c r="AT64150" s="690"/>
      <c r="AU64150" s="690"/>
    </row>
    <row r="64151" spans="46:47">
      <c r="AT64151" s="690"/>
      <c r="AU64151" s="690"/>
    </row>
    <row r="64152" spans="46:47">
      <c r="AT64152" s="690"/>
      <c r="AU64152" s="690"/>
    </row>
    <row r="64153" spans="46:47">
      <c r="AT64153" s="690"/>
      <c r="AU64153" s="690"/>
    </row>
    <row r="64154" spans="46:47">
      <c r="AT64154" s="690"/>
      <c r="AU64154" s="690"/>
    </row>
    <row r="64155" spans="46:47">
      <c r="AT64155" s="690"/>
      <c r="AU64155" s="690"/>
    </row>
    <row r="64156" spans="46:47">
      <c r="AT64156" s="690"/>
      <c r="AU64156" s="690"/>
    </row>
    <row r="64157" spans="46:47">
      <c r="AT64157" s="690"/>
      <c r="AU64157" s="690"/>
    </row>
    <row r="64158" spans="46:47">
      <c r="AT64158" s="690"/>
      <c r="AU64158" s="690"/>
    </row>
    <row r="64159" spans="46:47">
      <c r="AT64159" s="690"/>
      <c r="AU64159" s="690"/>
    </row>
    <row r="64160" spans="46:47">
      <c r="AT64160" s="690"/>
      <c r="AU64160" s="690"/>
    </row>
    <row r="64161" spans="46:47">
      <c r="AT64161" s="690"/>
      <c r="AU64161" s="690"/>
    </row>
    <row r="64162" spans="46:47">
      <c r="AT64162" s="690"/>
      <c r="AU64162" s="690"/>
    </row>
    <row r="64163" spans="46:47">
      <c r="AT64163" s="690"/>
      <c r="AU64163" s="690"/>
    </row>
    <row r="64164" spans="46:47">
      <c r="AT64164" s="690"/>
      <c r="AU64164" s="690"/>
    </row>
    <row r="64165" spans="46:47">
      <c r="AT64165" s="690"/>
      <c r="AU64165" s="690"/>
    </row>
    <row r="64166" spans="46:47">
      <c r="AT64166" s="690"/>
      <c r="AU64166" s="690"/>
    </row>
    <row r="64167" spans="46:47">
      <c r="AT64167" s="690"/>
      <c r="AU64167" s="690"/>
    </row>
    <row r="64168" spans="46:47">
      <c r="AT64168" s="690"/>
      <c r="AU64168" s="690"/>
    </row>
    <row r="64169" spans="46:47">
      <c r="AT64169" s="690"/>
      <c r="AU64169" s="690"/>
    </row>
    <row r="64170" spans="46:47">
      <c r="AT64170" s="690"/>
      <c r="AU64170" s="690"/>
    </row>
    <row r="64171" spans="46:47">
      <c r="AT64171" s="690"/>
      <c r="AU64171" s="690"/>
    </row>
    <row r="64172" spans="46:47">
      <c r="AT64172" s="690"/>
      <c r="AU64172" s="690"/>
    </row>
    <row r="64173" spans="46:47">
      <c r="AT64173" s="690"/>
      <c r="AU64173" s="690"/>
    </row>
    <row r="64174" spans="46:47">
      <c r="AT64174" s="690"/>
      <c r="AU64174" s="690"/>
    </row>
    <row r="64175" spans="46:47">
      <c r="AT64175" s="690"/>
      <c r="AU64175" s="690"/>
    </row>
    <row r="64176" spans="46:47">
      <c r="AT64176" s="690"/>
      <c r="AU64176" s="690"/>
    </row>
    <row r="64177" spans="46:47">
      <c r="AT64177" s="690"/>
      <c r="AU64177" s="690"/>
    </row>
    <row r="64178" spans="46:47">
      <c r="AT64178" s="690"/>
      <c r="AU64178" s="690"/>
    </row>
    <row r="64179" spans="46:47">
      <c r="AT64179" s="690"/>
      <c r="AU64179" s="690"/>
    </row>
    <row r="64180" spans="46:47">
      <c r="AT64180" s="690"/>
      <c r="AU64180" s="690"/>
    </row>
    <row r="64181" spans="46:47">
      <c r="AT64181" s="690"/>
      <c r="AU64181" s="690"/>
    </row>
    <row r="64182" spans="46:47">
      <c r="AT64182" s="690"/>
      <c r="AU64182" s="690"/>
    </row>
    <row r="64183" spans="46:47">
      <c r="AT64183" s="690"/>
      <c r="AU64183" s="690"/>
    </row>
    <row r="64184" spans="46:47">
      <c r="AT64184" s="690"/>
      <c r="AU64184" s="690"/>
    </row>
    <row r="64185" spans="46:47">
      <c r="AT64185" s="690"/>
      <c r="AU64185" s="690"/>
    </row>
    <row r="64186" spans="46:47">
      <c r="AT64186" s="690"/>
      <c r="AU64186" s="690"/>
    </row>
    <row r="64187" spans="46:47">
      <c r="AT64187" s="690"/>
      <c r="AU64187" s="690"/>
    </row>
    <row r="64188" spans="46:47">
      <c r="AT64188" s="690"/>
      <c r="AU64188" s="690"/>
    </row>
    <row r="64189" spans="46:47">
      <c r="AT64189" s="690"/>
      <c r="AU64189" s="690"/>
    </row>
    <row r="64190" spans="46:47">
      <c r="AT64190" s="690"/>
      <c r="AU64190" s="690"/>
    </row>
    <row r="64191" spans="46:47">
      <c r="AT64191" s="690"/>
      <c r="AU64191" s="690"/>
    </row>
    <row r="64192" spans="46:47">
      <c r="AT64192" s="690"/>
      <c r="AU64192" s="690"/>
    </row>
    <row r="64193" spans="46:47">
      <c r="AT64193" s="690"/>
      <c r="AU64193" s="690"/>
    </row>
    <row r="64194" spans="46:47">
      <c r="AT64194" s="690"/>
      <c r="AU64194" s="690"/>
    </row>
    <row r="64195" spans="46:47">
      <c r="AT64195" s="690"/>
      <c r="AU64195" s="690"/>
    </row>
    <row r="64196" spans="46:47">
      <c r="AT64196" s="690"/>
      <c r="AU64196" s="690"/>
    </row>
    <row r="64197" spans="46:47">
      <c r="AT64197" s="690"/>
      <c r="AU64197" s="690"/>
    </row>
    <row r="64198" spans="46:47">
      <c r="AT64198" s="690"/>
      <c r="AU64198" s="690"/>
    </row>
    <row r="64199" spans="46:47">
      <c r="AT64199" s="690"/>
      <c r="AU64199" s="690"/>
    </row>
    <row r="64200" spans="46:47">
      <c r="AT64200" s="690"/>
      <c r="AU64200" s="690"/>
    </row>
    <row r="64201" spans="46:47">
      <c r="AT64201" s="690"/>
      <c r="AU64201" s="690"/>
    </row>
    <row r="64202" spans="46:47">
      <c r="AT64202" s="690"/>
      <c r="AU64202" s="690"/>
    </row>
    <row r="64203" spans="46:47">
      <c r="AT64203" s="690"/>
      <c r="AU64203" s="690"/>
    </row>
    <row r="64204" spans="46:47">
      <c r="AT64204" s="690"/>
      <c r="AU64204" s="690"/>
    </row>
    <row r="64205" spans="46:47">
      <c r="AT64205" s="690"/>
      <c r="AU64205" s="690"/>
    </row>
    <row r="64206" spans="46:47">
      <c r="AT64206" s="690"/>
      <c r="AU64206" s="690"/>
    </row>
    <row r="64207" spans="46:47">
      <c r="AT64207" s="690"/>
      <c r="AU64207" s="690"/>
    </row>
    <row r="64208" spans="46:47">
      <c r="AT64208" s="690"/>
      <c r="AU64208" s="690"/>
    </row>
    <row r="64209" spans="46:47">
      <c r="AT64209" s="690"/>
      <c r="AU64209" s="690"/>
    </row>
    <row r="64210" spans="46:47">
      <c r="AT64210" s="690"/>
      <c r="AU64210" s="690"/>
    </row>
    <row r="64211" spans="46:47">
      <c r="AT64211" s="690"/>
      <c r="AU64211" s="690"/>
    </row>
    <row r="64212" spans="46:47">
      <c r="AT64212" s="690"/>
      <c r="AU64212" s="690"/>
    </row>
    <row r="64213" spans="46:47">
      <c r="AT64213" s="690"/>
      <c r="AU64213" s="690"/>
    </row>
    <row r="64214" spans="46:47">
      <c r="AT64214" s="690"/>
      <c r="AU64214" s="690"/>
    </row>
    <row r="64215" spans="46:47">
      <c r="AT64215" s="690"/>
      <c r="AU64215" s="690"/>
    </row>
    <row r="64216" spans="46:47">
      <c r="AT64216" s="690"/>
      <c r="AU64216" s="690"/>
    </row>
    <row r="64217" spans="46:47">
      <c r="AT64217" s="690"/>
      <c r="AU64217" s="690"/>
    </row>
    <row r="64218" spans="46:47">
      <c r="AT64218" s="690"/>
      <c r="AU64218" s="690"/>
    </row>
    <row r="64219" spans="46:47">
      <c r="AT64219" s="690"/>
      <c r="AU64219" s="690"/>
    </row>
    <row r="64220" spans="46:47">
      <c r="AT64220" s="690"/>
      <c r="AU64220" s="690"/>
    </row>
    <row r="64221" spans="46:47">
      <c r="AT64221" s="690"/>
      <c r="AU64221" s="690"/>
    </row>
    <row r="64222" spans="46:47">
      <c r="AT64222" s="690"/>
      <c r="AU64222" s="690"/>
    </row>
    <row r="64223" spans="46:47">
      <c r="AT64223" s="690"/>
      <c r="AU64223" s="690"/>
    </row>
    <row r="64224" spans="46:47">
      <c r="AT64224" s="690"/>
      <c r="AU64224" s="690"/>
    </row>
    <row r="64225" spans="46:47">
      <c r="AT64225" s="690"/>
      <c r="AU64225" s="690"/>
    </row>
    <row r="64226" spans="46:47">
      <c r="AT64226" s="690"/>
      <c r="AU64226" s="690"/>
    </row>
    <row r="64227" spans="46:47">
      <c r="AT64227" s="690"/>
      <c r="AU64227" s="690"/>
    </row>
    <row r="64228" spans="46:47">
      <c r="AT64228" s="690"/>
      <c r="AU64228" s="690"/>
    </row>
    <row r="64229" spans="46:47">
      <c r="AT64229" s="690"/>
      <c r="AU64229" s="690"/>
    </row>
    <row r="64230" spans="46:47">
      <c r="AT64230" s="690"/>
      <c r="AU64230" s="690"/>
    </row>
    <row r="64231" spans="46:47">
      <c r="AT64231" s="690"/>
      <c r="AU64231" s="690"/>
    </row>
    <row r="64232" spans="46:47">
      <c r="AT64232" s="690"/>
      <c r="AU64232" s="690"/>
    </row>
    <row r="64233" spans="46:47">
      <c r="AT64233" s="690"/>
      <c r="AU64233" s="690"/>
    </row>
    <row r="64234" spans="46:47">
      <c r="AT64234" s="690"/>
      <c r="AU64234" s="690"/>
    </row>
    <row r="64235" spans="46:47">
      <c r="AT64235" s="690"/>
      <c r="AU64235" s="690"/>
    </row>
    <row r="64236" spans="46:47">
      <c r="AT64236" s="690"/>
      <c r="AU64236" s="690"/>
    </row>
    <row r="64237" spans="46:47">
      <c r="AT64237" s="690"/>
      <c r="AU64237" s="690"/>
    </row>
    <row r="64238" spans="46:47">
      <c r="AT64238" s="690"/>
      <c r="AU64238" s="690"/>
    </row>
    <row r="64239" spans="46:47">
      <c r="AT64239" s="690"/>
      <c r="AU64239" s="690"/>
    </row>
    <row r="64240" spans="46:47">
      <c r="AT64240" s="690"/>
      <c r="AU64240" s="690"/>
    </row>
    <row r="64241" spans="46:47">
      <c r="AT64241" s="690"/>
      <c r="AU64241" s="690"/>
    </row>
    <row r="64242" spans="46:47">
      <c r="AT64242" s="690"/>
      <c r="AU64242" s="690"/>
    </row>
    <row r="64243" spans="46:47">
      <c r="AT64243" s="690"/>
      <c r="AU64243" s="690"/>
    </row>
    <row r="64244" spans="46:47">
      <c r="AT64244" s="690"/>
      <c r="AU64244" s="690"/>
    </row>
    <row r="64245" spans="46:47">
      <c r="AT64245" s="690"/>
      <c r="AU64245" s="690"/>
    </row>
    <row r="64246" spans="46:47">
      <c r="AT64246" s="690"/>
      <c r="AU64246" s="690"/>
    </row>
    <row r="64247" spans="46:47">
      <c r="AT64247" s="690"/>
      <c r="AU64247" s="690"/>
    </row>
    <row r="64248" spans="46:47">
      <c r="AT64248" s="690"/>
      <c r="AU64248" s="690"/>
    </row>
    <row r="64249" spans="46:47">
      <c r="AT64249" s="690"/>
      <c r="AU64249" s="690"/>
    </row>
    <row r="64250" spans="46:47">
      <c r="AT64250" s="690"/>
      <c r="AU64250" s="690"/>
    </row>
    <row r="64251" spans="46:47">
      <c r="AT64251" s="690"/>
      <c r="AU64251" s="690"/>
    </row>
    <row r="64252" spans="46:47">
      <c r="AT64252" s="690"/>
      <c r="AU64252" s="690"/>
    </row>
    <row r="64253" spans="46:47">
      <c r="AT64253" s="690"/>
      <c r="AU64253" s="690"/>
    </row>
    <row r="64254" spans="46:47">
      <c r="AT64254" s="690"/>
      <c r="AU64254" s="690"/>
    </row>
    <row r="64255" spans="46:47">
      <c r="AT64255" s="690"/>
      <c r="AU64255" s="690"/>
    </row>
    <row r="64256" spans="46:47">
      <c r="AT64256" s="690"/>
      <c r="AU64256" s="690"/>
    </row>
    <row r="64257" spans="46:47">
      <c r="AT64257" s="690"/>
      <c r="AU64257" s="690"/>
    </row>
    <row r="64258" spans="46:47">
      <c r="AT64258" s="690"/>
      <c r="AU64258" s="690"/>
    </row>
    <row r="64259" spans="46:47">
      <c r="AT64259" s="690"/>
      <c r="AU64259" s="690"/>
    </row>
    <row r="64260" spans="46:47">
      <c r="AT64260" s="690"/>
      <c r="AU64260" s="690"/>
    </row>
    <row r="64261" spans="46:47">
      <c r="AT64261" s="690"/>
      <c r="AU64261" s="690"/>
    </row>
    <row r="64262" spans="46:47">
      <c r="AT64262" s="690"/>
      <c r="AU64262" s="690"/>
    </row>
    <row r="64263" spans="46:47">
      <c r="AT64263" s="690"/>
      <c r="AU64263" s="690"/>
    </row>
    <row r="64264" spans="46:47">
      <c r="AT64264" s="690"/>
      <c r="AU64264" s="690"/>
    </row>
    <row r="64265" spans="46:47">
      <c r="AT64265" s="690"/>
      <c r="AU64265" s="690"/>
    </row>
    <row r="64266" spans="46:47">
      <c r="AT64266" s="690"/>
      <c r="AU64266" s="690"/>
    </row>
    <row r="64267" spans="46:47">
      <c r="AT64267" s="690"/>
      <c r="AU64267" s="690"/>
    </row>
    <row r="64268" spans="46:47">
      <c r="AT64268" s="690"/>
      <c r="AU64268" s="690"/>
    </row>
    <row r="64269" spans="46:47">
      <c r="AT64269" s="690"/>
      <c r="AU64269" s="690"/>
    </row>
    <row r="64270" spans="46:47">
      <c r="AT64270" s="690"/>
      <c r="AU64270" s="690"/>
    </row>
    <row r="64271" spans="46:47">
      <c r="AT64271" s="690"/>
      <c r="AU64271" s="690"/>
    </row>
    <row r="64272" spans="46:47">
      <c r="AT64272" s="690"/>
      <c r="AU64272" s="690"/>
    </row>
    <row r="64273" spans="46:47">
      <c r="AT64273" s="690"/>
      <c r="AU64273" s="690"/>
    </row>
    <row r="64274" spans="46:47">
      <c r="AT64274" s="690"/>
      <c r="AU64274" s="690"/>
    </row>
    <row r="64275" spans="46:47">
      <c r="AT64275" s="690"/>
      <c r="AU64275" s="690"/>
    </row>
    <row r="64276" spans="46:47">
      <c r="AT64276" s="690"/>
      <c r="AU64276" s="690"/>
    </row>
    <row r="64277" spans="46:47">
      <c r="AT64277" s="690"/>
      <c r="AU64277" s="690"/>
    </row>
    <row r="64278" spans="46:47">
      <c r="AT64278" s="690"/>
      <c r="AU64278" s="690"/>
    </row>
    <row r="64279" spans="46:47">
      <c r="AT64279" s="690"/>
      <c r="AU64279" s="690"/>
    </row>
    <row r="64280" spans="46:47">
      <c r="AT64280" s="690"/>
      <c r="AU64280" s="690"/>
    </row>
    <row r="64281" spans="46:47">
      <c r="AT64281" s="690"/>
      <c r="AU64281" s="690"/>
    </row>
    <row r="64282" spans="46:47">
      <c r="AT64282" s="690"/>
      <c r="AU64282" s="690"/>
    </row>
    <row r="64283" spans="46:47">
      <c r="AT64283" s="690"/>
      <c r="AU64283" s="690"/>
    </row>
    <row r="64284" spans="46:47">
      <c r="AT64284" s="690"/>
      <c r="AU64284" s="690"/>
    </row>
    <row r="64285" spans="46:47">
      <c r="AT64285" s="690"/>
      <c r="AU64285" s="690"/>
    </row>
    <row r="64286" spans="46:47">
      <c r="AT64286" s="690"/>
      <c r="AU64286" s="690"/>
    </row>
    <row r="64287" spans="46:47">
      <c r="AT64287" s="690"/>
      <c r="AU64287" s="690"/>
    </row>
    <row r="64288" spans="46:47">
      <c r="AT64288" s="690"/>
      <c r="AU64288" s="690"/>
    </row>
    <row r="64289" spans="46:47">
      <c r="AT64289" s="690"/>
      <c r="AU64289" s="690"/>
    </row>
    <row r="64290" spans="46:47">
      <c r="AT64290" s="690"/>
      <c r="AU64290" s="690"/>
    </row>
    <row r="64291" spans="46:47">
      <c r="AT64291" s="690"/>
      <c r="AU64291" s="690"/>
    </row>
    <row r="64292" spans="46:47">
      <c r="AT64292" s="690"/>
      <c r="AU64292" s="690"/>
    </row>
    <row r="64293" spans="46:47">
      <c r="AT64293" s="690"/>
      <c r="AU64293" s="690"/>
    </row>
    <row r="64294" spans="46:47">
      <c r="AT64294" s="690"/>
      <c r="AU64294" s="690"/>
    </row>
    <row r="64295" spans="46:47">
      <c r="AT64295" s="690"/>
      <c r="AU64295" s="690"/>
    </row>
    <row r="64296" spans="46:47">
      <c r="AT64296" s="690"/>
      <c r="AU64296" s="690"/>
    </row>
    <row r="64297" spans="46:47">
      <c r="AT64297" s="690"/>
      <c r="AU64297" s="690"/>
    </row>
    <row r="64298" spans="46:47">
      <c r="AT64298" s="690"/>
      <c r="AU64298" s="690"/>
    </row>
    <row r="64299" spans="46:47">
      <c r="AT64299" s="690"/>
      <c r="AU64299" s="690"/>
    </row>
    <row r="64300" spans="46:47">
      <c r="AT64300" s="690"/>
      <c r="AU64300" s="690"/>
    </row>
    <row r="64301" spans="46:47">
      <c r="AT64301" s="690"/>
      <c r="AU64301" s="690"/>
    </row>
    <row r="64302" spans="46:47">
      <c r="AT64302" s="690"/>
      <c r="AU64302" s="690"/>
    </row>
    <row r="64303" spans="46:47">
      <c r="AT64303" s="690"/>
      <c r="AU64303" s="690"/>
    </row>
    <row r="64304" spans="46:47">
      <c r="AT64304" s="690"/>
      <c r="AU64304" s="690"/>
    </row>
    <row r="64305" spans="46:47">
      <c r="AT64305" s="690"/>
      <c r="AU64305" s="690"/>
    </row>
    <row r="64306" spans="46:47">
      <c r="AT64306" s="690"/>
      <c r="AU64306" s="690"/>
    </row>
    <row r="64307" spans="46:47">
      <c r="AT64307" s="690"/>
      <c r="AU64307" s="690"/>
    </row>
    <row r="64308" spans="46:47">
      <c r="AT64308" s="690"/>
      <c r="AU64308" s="690"/>
    </row>
    <row r="64309" spans="46:47">
      <c r="AT64309" s="690"/>
      <c r="AU64309" s="690"/>
    </row>
    <row r="64310" spans="46:47">
      <c r="AT64310" s="690"/>
      <c r="AU64310" s="690"/>
    </row>
    <row r="64311" spans="46:47">
      <c r="AT64311" s="690"/>
      <c r="AU64311" s="690"/>
    </row>
    <row r="64312" spans="46:47">
      <c r="AT64312" s="690"/>
      <c r="AU64312" s="690"/>
    </row>
    <row r="64313" spans="46:47">
      <c r="AT64313" s="690"/>
      <c r="AU64313" s="690"/>
    </row>
    <row r="64314" spans="46:47">
      <c r="AT64314" s="690"/>
      <c r="AU64314" s="690"/>
    </row>
    <row r="64315" spans="46:47">
      <c r="AT64315" s="690"/>
      <c r="AU64315" s="690"/>
    </row>
    <row r="64316" spans="46:47">
      <c r="AT64316" s="690"/>
      <c r="AU64316" s="690"/>
    </row>
    <row r="64317" spans="46:47">
      <c r="AT64317" s="690"/>
      <c r="AU64317" s="690"/>
    </row>
    <row r="64318" spans="46:47">
      <c r="AT64318" s="690"/>
      <c r="AU64318" s="690"/>
    </row>
    <row r="64319" spans="46:47">
      <c r="AT64319" s="690"/>
      <c r="AU64319" s="690"/>
    </row>
    <row r="64320" spans="46:47">
      <c r="AT64320" s="690"/>
      <c r="AU64320" s="690"/>
    </row>
    <row r="64321" spans="46:47">
      <c r="AT64321" s="690"/>
      <c r="AU64321" s="690"/>
    </row>
    <row r="64322" spans="46:47">
      <c r="AT64322" s="690"/>
      <c r="AU64322" s="690"/>
    </row>
    <row r="64323" spans="46:47">
      <c r="AT64323" s="690"/>
      <c r="AU64323" s="690"/>
    </row>
    <row r="64324" spans="46:47">
      <c r="AT64324" s="690"/>
      <c r="AU64324" s="690"/>
    </row>
    <row r="64325" spans="46:47">
      <c r="AT64325" s="690"/>
      <c r="AU64325" s="690"/>
    </row>
    <row r="64326" spans="46:47">
      <c r="AT64326" s="690"/>
      <c r="AU64326" s="690"/>
    </row>
    <row r="64327" spans="46:47">
      <c r="AT64327" s="690"/>
      <c r="AU64327" s="690"/>
    </row>
    <row r="64328" spans="46:47">
      <c r="AT64328" s="690"/>
      <c r="AU64328" s="690"/>
    </row>
    <row r="64329" spans="46:47">
      <c r="AT64329" s="690"/>
      <c r="AU64329" s="690"/>
    </row>
    <row r="64330" spans="46:47">
      <c r="AT64330" s="690"/>
      <c r="AU64330" s="690"/>
    </row>
    <row r="64331" spans="46:47">
      <c r="AT64331" s="690"/>
      <c r="AU64331" s="690"/>
    </row>
    <row r="64332" spans="46:47">
      <c r="AT64332" s="690"/>
      <c r="AU64332" s="690"/>
    </row>
    <row r="64333" spans="46:47">
      <c r="AT64333" s="690"/>
      <c r="AU64333" s="690"/>
    </row>
    <row r="64334" spans="46:47">
      <c r="AT64334" s="690"/>
      <c r="AU64334" s="690"/>
    </row>
    <row r="64335" spans="46:47">
      <c r="AT64335" s="690"/>
      <c r="AU64335" s="690"/>
    </row>
    <row r="64336" spans="46:47">
      <c r="AT64336" s="690"/>
      <c r="AU64336" s="690"/>
    </row>
    <row r="64337" spans="46:47">
      <c r="AT64337" s="690"/>
      <c r="AU64337" s="690"/>
    </row>
    <row r="64338" spans="46:47">
      <c r="AT64338" s="690"/>
      <c r="AU64338" s="690"/>
    </row>
    <row r="64339" spans="46:47">
      <c r="AT64339" s="690"/>
      <c r="AU64339" s="690"/>
    </row>
    <row r="64340" spans="46:47">
      <c r="AT64340" s="690"/>
      <c r="AU64340" s="690"/>
    </row>
    <row r="64341" spans="46:47">
      <c r="AT64341" s="690"/>
      <c r="AU64341" s="690"/>
    </row>
    <row r="64342" spans="46:47">
      <c r="AT64342" s="690"/>
      <c r="AU64342" s="690"/>
    </row>
    <row r="64343" spans="46:47">
      <c r="AT64343" s="690"/>
      <c r="AU64343" s="690"/>
    </row>
    <row r="64344" spans="46:47">
      <c r="AT64344" s="690"/>
      <c r="AU64344" s="690"/>
    </row>
    <row r="64345" spans="46:47">
      <c r="AT64345" s="690"/>
      <c r="AU64345" s="690"/>
    </row>
    <row r="64346" spans="46:47">
      <c r="AT64346" s="690"/>
      <c r="AU64346" s="690"/>
    </row>
    <row r="64347" spans="46:47">
      <c r="AT64347" s="690"/>
      <c r="AU64347" s="690"/>
    </row>
    <row r="64348" spans="46:47">
      <c r="AT64348" s="690"/>
      <c r="AU64348" s="690"/>
    </row>
    <row r="64349" spans="46:47">
      <c r="AT64349" s="690"/>
      <c r="AU64349" s="690"/>
    </row>
    <row r="64350" spans="46:47">
      <c r="AT64350" s="690"/>
      <c r="AU64350" s="690"/>
    </row>
    <row r="64351" spans="46:47">
      <c r="AT64351" s="690"/>
      <c r="AU64351" s="690"/>
    </row>
    <row r="64352" spans="46:47">
      <c r="AT64352" s="690"/>
      <c r="AU64352" s="690"/>
    </row>
    <row r="64353" spans="46:47">
      <c r="AT64353" s="690"/>
      <c r="AU64353" s="690"/>
    </row>
    <row r="64354" spans="46:47">
      <c r="AT64354" s="690"/>
      <c r="AU64354" s="690"/>
    </row>
    <row r="64355" spans="46:47">
      <c r="AT64355" s="690"/>
      <c r="AU64355" s="690"/>
    </row>
    <row r="64356" spans="46:47">
      <c r="AT64356" s="690"/>
      <c r="AU64356" s="690"/>
    </row>
    <row r="64357" spans="46:47">
      <c r="AT64357" s="690"/>
      <c r="AU64357" s="690"/>
    </row>
    <row r="64358" spans="46:47">
      <c r="AT64358" s="690"/>
      <c r="AU64358" s="690"/>
    </row>
    <row r="64359" spans="46:47">
      <c r="AT64359" s="690"/>
      <c r="AU64359" s="690"/>
    </row>
    <row r="64360" spans="46:47">
      <c r="AT64360" s="690"/>
      <c r="AU64360" s="690"/>
    </row>
    <row r="64361" spans="46:47">
      <c r="AT64361" s="690"/>
      <c r="AU64361" s="690"/>
    </row>
    <row r="64362" spans="46:47">
      <c r="AT64362" s="690"/>
      <c r="AU64362" s="690"/>
    </row>
    <row r="64363" spans="46:47">
      <c r="AT64363" s="690"/>
      <c r="AU64363" s="690"/>
    </row>
    <row r="64364" spans="46:47">
      <c r="AT64364" s="690"/>
      <c r="AU64364" s="690"/>
    </row>
    <row r="64365" spans="46:47">
      <c r="AT64365" s="690"/>
      <c r="AU64365" s="690"/>
    </row>
    <row r="64366" spans="46:47">
      <c r="AT64366" s="690"/>
      <c r="AU64366" s="690"/>
    </row>
    <row r="64367" spans="46:47">
      <c r="AT64367" s="690"/>
      <c r="AU64367" s="690"/>
    </row>
    <row r="64368" spans="46:47">
      <c r="AT64368" s="690"/>
      <c r="AU64368" s="690"/>
    </row>
    <row r="64369" spans="46:47">
      <c r="AT64369" s="690"/>
      <c r="AU64369" s="690"/>
    </row>
    <row r="64370" spans="46:47">
      <c r="AT64370" s="690"/>
      <c r="AU64370" s="690"/>
    </row>
    <row r="64371" spans="46:47">
      <c r="AT64371" s="690"/>
      <c r="AU64371" s="690"/>
    </row>
    <row r="64372" spans="46:47">
      <c r="AT64372" s="690"/>
      <c r="AU64372" s="690"/>
    </row>
    <row r="64373" spans="46:47">
      <c r="AT64373" s="690"/>
      <c r="AU64373" s="690"/>
    </row>
    <row r="64374" spans="46:47">
      <c r="AT64374" s="690"/>
      <c r="AU64374" s="690"/>
    </row>
    <row r="64375" spans="46:47">
      <c r="AT64375" s="690"/>
      <c r="AU64375" s="690"/>
    </row>
    <row r="64376" spans="46:47">
      <c r="AT64376" s="690"/>
      <c r="AU64376" s="690"/>
    </row>
    <row r="64377" spans="46:47">
      <c r="AT64377" s="690"/>
      <c r="AU64377" s="690"/>
    </row>
    <row r="64378" spans="46:47">
      <c r="AT64378" s="690"/>
      <c r="AU64378" s="690"/>
    </row>
    <row r="64379" spans="46:47">
      <c r="AT64379" s="690"/>
      <c r="AU64379" s="690"/>
    </row>
    <row r="64380" spans="46:47">
      <c r="AT64380" s="690"/>
      <c r="AU64380" s="690"/>
    </row>
    <row r="64381" spans="46:47">
      <c r="AT64381" s="690"/>
      <c r="AU64381" s="690"/>
    </row>
    <row r="64382" spans="46:47">
      <c r="AT64382" s="690"/>
      <c r="AU64382" s="690"/>
    </row>
    <row r="64383" spans="46:47">
      <c r="AT64383" s="690"/>
      <c r="AU64383" s="690"/>
    </row>
    <row r="64384" spans="46:47">
      <c r="AT64384" s="690"/>
      <c r="AU64384" s="690"/>
    </row>
    <row r="64385" spans="46:47">
      <c r="AT64385" s="690"/>
      <c r="AU64385" s="690"/>
    </row>
    <row r="64386" spans="46:47">
      <c r="AT64386" s="690"/>
      <c r="AU64386" s="690"/>
    </row>
    <row r="64387" spans="46:47">
      <c r="AT64387" s="690"/>
      <c r="AU64387" s="690"/>
    </row>
    <row r="64388" spans="46:47">
      <c r="AT64388" s="690"/>
      <c r="AU64388" s="690"/>
    </row>
    <row r="64389" spans="46:47">
      <c r="AT64389" s="690"/>
      <c r="AU64389" s="690"/>
    </row>
    <row r="64390" spans="46:47">
      <c r="AT64390" s="690"/>
      <c r="AU64390" s="690"/>
    </row>
    <row r="64391" spans="46:47">
      <c r="AT64391" s="690"/>
      <c r="AU64391" s="690"/>
    </row>
    <row r="64392" spans="46:47">
      <c r="AT64392" s="690"/>
      <c r="AU64392" s="690"/>
    </row>
    <row r="64393" spans="46:47">
      <c r="AT64393" s="690"/>
      <c r="AU64393" s="690"/>
    </row>
    <row r="64394" spans="46:47">
      <c r="AT64394" s="690"/>
      <c r="AU64394" s="690"/>
    </row>
    <row r="64395" spans="46:47">
      <c r="AT64395" s="690"/>
      <c r="AU64395" s="690"/>
    </row>
    <row r="64396" spans="46:47">
      <c r="AT64396" s="690"/>
      <c r="AU64396" s="690"/>
    </row>
    <row r="64397" spans="46:47">
      <c r="AT64397" s="690"/>
      <c r="AU64397" s="690"/>
    </row>
    <row r="64398" spans="46:47">
      <c r="AT64398" s="690"/>
      <c r="AU64398" s="690"/>
    </row>
    <row r="64399" spans="46:47">
      <c r="AT64399" s="690"/>
      <c r="AU64399" s="690"/>
    </row>
    <row r="64400" spans="46:47">
      <c r="AT64400" s="690"/>
      <c r="AU64400" s="690"/>
    </row>
    <row r="64401" spans="46:47">
      <c r="AT64401" s="690"/>
      <c r="AU64401" s="690"/>
    </row>
    <row r="64402" spans="46:47">
      <c r="AT64402" s="690"/>
      <c r="AU64402" s="690"/>
    </row>
    <row r="64403" spans="46:47">
      <c r="AT64403" s="690"/>
      <c r="AU64403" s="690"/>
    </row>
    <row r="64404" spans="46:47">
      <c r="AT64404" s="690"/>
      <c r="AU64404" s="690"/>
    </row>
    <row r="64405" spans="46:47">
      <c r="AT64405" s="690"/>
      <c r="AU64405" s="690"/>
    </row>
    <row r="64406" spans="46:47">
      <c r="AT64406" s="690"/>
      <c r="AU64406" s="690"/>
    </row>
    <row r="64407" spans="46:47">
      <c r="AT64407" s="690"/>
      <c r="AU64407" s="690"/>
    </row>
    <row r="64408" spans="46:47">
      <c r="AT64408" s="690"/>
      <c r="AU64408" s="690"/>
    </row>
    <row r="64409" spans="46:47">
      <c r="AT64409" s="690"/>
      <c r="AU64409" s="690"/>
    </row>
    <row r="64410" spans="46:47">
      <c r="AT64410" s="690"/>
      <c r="AU64410" s="690"/>
    </row>
    <row r="64411" spans="46:47">
      <c r="AT64411" s="690"/>
      <c r="AU64411" s="690"/>
    </row>
    <row r="64412" spans="46:47">
      <c r="AT64412" s="690"/>
      <c r="AU64412" s="690"/>
    </row>
    <row r="64413" spans="46:47">
      <c r="AT64413" s="690"/>
      <c r="AU64413" s="690"/>
    </row>
    <row r="64414" spans="46:47">
      <c r="AT64414" s="690"/>
      <c r="AU64414" s="690"/>
    </row>
    <row r="64415" spans="46:47">
      <c r="AT64415" s="690"/>
      <c r="AU64415" s="690"/>
    </row>
    <row r="64416" spans="46:47">
      <c r="AT64416" s="690"/>
      <c r="AU64416" s="690"/>
    </row>
    <row r="64417" spans="46:47">
      <c r="AT64417" s="690"/>
      <c r="AU64417" s="690"/>
    </row>
    <row r="64418" spans="46:47">
      <c r="AT64418" s="690"/>
      <c r="AU64418" s="690"/>
    </row>
    <row r="64419" spans="46:47">
      <c r="AT64419" s="690"/>
      <c r="AU64419" s="690"/>
    </row>
    <row r="64420" spans="46:47">
      <c r="AT64420" s="690"/>
      <c r="AU64420" s="690"/>
    </row>
    <row r="64421" spans="46:47">
      <c r="AT64421" s="690"/>
      <c r="AU64421" s="690"/>
    </row>
    <row r="64422" spans="46:47">
      <c r="AT64422" s="690"/>
      <c r="AU64422" s="690"/>
    </row>
    <row r="64423" spans="46:47">
      <c r="AT64423" s="690"/>
      <c r="AU64423" s="690"/>
    </row>
    <row r="64424" spans="46:47">
      <c r="AT64424" s="690"/>
      <c r="AU64424" s="690"/>
    </row>
    <row r="64425" spans="46:47">
      <c r="AT64425" s="690"/>
      <c r="AU64425" s="690"/>
    </row>
    <row r="64426" spans="46:47">
      <c r="AT64426" s="690"/>
      <c r="AU64426" s="690"/>
    </row>
    <row r="64427" spans="46:47">
      <c r="AT64427" s="690"/>
      <c r="AU64427" s="690"/>
    </row>
    <row r="64428" spans="46:47">
      <c r="AT64428" s="690"/>
      <c r="AU64428" s="690"/>
    </row>
    <row r="64429" spans="46:47">
      <c r="AT64429" s="690"/>
      <c r="AU64429" s="690"/>
    </row>
    <row r="64430" spans="46:47">
      <c r="AT64430" s="690"/>
      <c r="AU64430" s="690"/>
    </row>
    <row r="64431" spans="46:47">
      <c r="AT64431" s="690"/>
      <c r="AU64431" s="690"/>
    </row>
    <row r="64432" spans="46:47">
      <c r="AT64432" s="690"/>
      <c r="AU64432" s="690"/>
    </row>
    <row r="64433" spans="46:47">
      <c r="AT64433" s="690"/>
      <c r="AU64433" s="690"/>
    </row>
    <row r="64434" spans="46:47">
      <c r="AT64434" s="690"/>
      <c r="AU64434" s="690"/>
    </row>
    <row r="64435" spans="46:47">
      <c r="AT64435" s="690"/>
      <c r="AU64435" s="690"/>
    </row>
    <row r="64436" spans="46:47">
      <c r="AT64436" s="690"/>
      <c r="AU64436" s="690"/>
    </row>
    <row r="64437" spans="46:47">
      <c r="AT64437" s="690"/>
      <c r="AU64437" s="690"/>
    </row>
    <row r="64438" spans="46:47">
      <c r="AT64438" s="690"/>
      <c r="AU64438" s="690"/>
    </row>
    <row r="64439" spans="46:47">
      <c r="AT64439" s="690"/>
      <c r="AU64439" s="690"/>
    </row>
    <row r="64440" spans="46:47">
      <c r="AT64440" s="690"/>
      <c r="AU64440" s="690"/>
    </row>
    <row r="64441" spans="46:47">
      <c r="AT64441" s="690"/>
      <c r="AU64441" s="690"/>
    </row>
    <row r="64442" spans="46:47">
      <c r="AT64442" s="690"/>
      <c r="AU64442" s="690"/>
    </row>
    <row r="64443" spans="46:47">
      <c r="AT64443" s="690"/>
      <c r="AU64443" s="690"/>
    </row>
    <row r="64444" spans="46:47">
      <c r="AT64444" s="690"/>
      <c r="AU64444" s="690"/>
    </row>
    <row r="64445" spans="46:47">
      <c r="AT64445" s="690"/>
      <c r="AU64445" s="690"/>
    </row>
    <row r="64446" spans="46:47">
      <c r="AT64446" s="690"/>
      <c r="AU64446" s="690"/>
    </row>
    <row r="64447" spans="46:47">
      <c r="AT64447" s="690"/>
      <c r="AU64447" s="690"/>
    </row>
    <row r="64448" spans="46:47">
      <c r="AT64448" s="690"/>
      <c r="AU64448" s="690"/>
    </row>
    <row r="64449" spans="46:47">
      <c r="AT64449" s="690"/>
      <c r="AU64449" s="690"/>
    </row>
    <row r="64450" spans="46:47">
      <c r="AT64450" s="690"/>
      <c r="AU64450" s="690"/>
    </row>
    <row r="64451" spans="46:47">
      <c r="AT64451" s="690"/>
      <c r="AU64451" s="690"/>
    </row>
    <row r="64452" spans="46:47">
      <c r="AT64452" s="690"/>
      <c r="AU64452" s="690"/>
    </row>
    <row r="64453" spans="46:47">
      <c r="AT64453" s="690"/>
      <c r="AU64453" s="690"/>
    </row>
    <row r="64454" spans="46:47">
      <c r="AT64454" s="690"/>
      <c r="AU64454" s="690"/>
    </row>
    <row r="64455" spans="46:47">
      <c r="AT64455" s="690"/>
      <c r="AU64455" s="690"/>
    </row>
    <row r="64456" spans="46:47">
      <c r="AT64456" s="690"/>
      <c r="AU64456" s="690"/>
    </row>
    <row r="64457" spans="46:47">
      <c r="AT64457" s="690"/>
      <c r="AU64457" s="690"/>
    </row>
    <row r="64458" spans="46:47">
      <c r="AT64458" s="690"/>
      <c r="AU64458" s="690"/>
    </row>
    <row r="64459" spans="46:47">
      <c r="AT64459" s="690"/>
      <c r="AU64459" s="690"/>
    </row>
    <row r="64460" spans="46:47">
      <c r="AT64460" s="690"/>
      <c r="AU64460" s="690"/>
    </row>
    <row r="64461" spans="46:47">
      <c r="AT64461" s="690"/>
      <c r="AU64461" s="690"/>
    </row>
    <row r="64462" spans="46:47">
      <c r="AT64462" s="690"/>
      <c r="AU64462" s="690"/>
    </row>
    <row r="64463" spans="46:47">
      <c r="AT64463" s="690"/>
      <c r="AU64463" s="690"/>
    </row>
    <row r="64464" spans="46:47">
      <c r="AT64464" s="690"/>
      <c r="AU64464" s="690"/>
    </row>
    <row r="64465" spans="46:47">
      <c r="AT64465" s="690"/>
      <c r="AU64465" s="690"/>
    </row>
    <row r="64466" spans="46:47">
      <c r="AT64466" s="690"/>
      <c r="AU64466" s="690"/>
    </row>
    <row r="64467" spans="46:47">
      <c r="AT64467" s="690"/>
      <c r="AU64467" s="690"/>
    </row>
    <row r="64468" spans="46:47">
      <c r="AT64468" s="690"/>
      <c r="AU64468" s="690"/>
    </row>
    <row r="64469" spans="46:47">
      <c r="AT64469" s="690"/>
      <c r="AU64469" s="690"/>
    </row>
    <row r="64470" spans="46:47">
      <c r="AT64470" s="690"/>
      <c r="AU64470" s="690"/>
    </row>
    <row r="64471" spans="46:47">
      <c r="AT64471" s="690"/>
      <c r="AU64471" s="690"/>
    </row>
    <row r="64472" spans="46:47">
      <c r="AT64472" s="690"/>
      <c r="AU64472" s="690"/>
    </row>
    <row r="64473" spans="46:47">
      <c r="AT64473" s="690"/>
      <c r="AU64473" s="690"/>
    </row>
    <row r="64474" spans="46:47">
      <c r="AT64474" s="690"/>
      <c r="AU64474" s="690"/>
    </row>
    <row r="64475" spans="46:47">
      <c r="AT64475" s="690"/>
      <c r="AU64475" s="690"/>
    </row>
    <row r="64476" spans="46:47">
      <c r="AT64476" s="690"/>
      <c r="AU64476" s="690"/>
    </row>
    <row r="64477" spans="46:47">
      <c r="AT64477" s="690"/>
      <c r="AU64477" s="690"/>
    </row>
    <row r="64478" spans="46:47">
      <c r="AT64478" s="690"/>
      <c r="AU64478" s="690"/>
    </row>
    <row r="64479" spans="46:47">
      <c r="AT64479" s="690"/>
      <c r="AU64479" s="690"/>
    </row>
    <row r="64480" spans="46:47">
      <c r="AT64480" s="690"/>
      <c r="AU64480" s="690"/>
    </row>
    <row r="64481" spans="46:47">
      <c r="AT64481" s="690"/>
      <c r="AU64481" s="690"/>
    </row>
    <row r="64482" spans="46:47">
      <c r="AT64482" s="690"/>
      <c r="AU64482" s="690"/>
    </row>
    <row r="64483" spans="46:47">
      <c r="AT64483" s="690"/>
      <c r="AU64483" s="690"/>
    </row>
    <row r="64484" spans="46:47">
      <c r="AT64484" s="690"/>
      <c r="AU64484" s="690"/>
    </row>
    <row r="64485" spans="46:47">
      <c r="AT64485" s="690"/>
      <c r="AU64485" s="690"/>
    </row>
    <row r="64486" spans="46:47">
      <c r="AT64486" s="690"/>
      <c r="AU64486" s="690"/>
    </row>
    <row r="64487" spans="46:47">
      <c r="AT64487" s="690"/>
      <c r="AU64487" s="690"/>
    </row>
    <row r="64488" spans="46:47">
      <c r="AT64488" s="690"/>
      <c r="AU64488" s="690"/>
    </row>
    <row r="64489" spans="46:47">
      <c r="AT64489" s="690"/>
      <c r="AU64489" s="690"/>
    </row>
    <row r="64490" spans="46:47">
      <c r="AT64490" s="690"/>
      <c r="AU64490" s="690"/>
    </row>
    <row r="64491" spans="46:47">
      <c r="AT64491" s="690"/>
      <c r="AU64491" s="690"/>
    </row>
    <row r="64492" spans="46:47">
      <c r="AT64492" s="690"/>
      <c r="AU64492" s="690"/>
    </row>
    <row r="64493" spans="46:47">
      <c r="AT64493" s="690"/>
      <c r="AU64493" s="690"/>
    </row>
    <row r="64494" spans="46:47">
      <c r="AT64494" s="690"/>
      <c r="AU64494" s="690"/>
    </row>
    <row r="64495" spans="46:47">
      <c r="AT64495" s="690"/>
      <c r="AU64495" s="690"/>
    </row>
    <row r="64496" spans="46:47">
      <c r="AT64496" s="690"/>
      <c r="AU64496" s="690"/>
    </row>
    <row r="64497" spans="46:47">
      <c r="AT64497" s="690"/>
      <c r="AU64497" s="690"/>
    </row>
    <row r="64498" spans="46:47">
      <c r="AT64498" s="690"/>
      <c r="AU64498" s="690"/>
    </row>
    <row r="64499" spans="46:47">
      <c r="AT64499" s="690"/>
      <c r="AU64499" s="690"/>
    </row>
    <row r="64500" spans="46:47">
      <c r="AT64500" s="690"/>
      <c r="AU64500" s="690"/>
    </row>
    <row r="64501" spans="46:47">
      <c r="AT64501" s="690"/>
      <c r="AU64501" s="690"/>
    </row>
    <row r="64502" spans="46:47">
      <c r="AT64502" s="690"/>
      <c r="AU64502" s="690"/>
    </row>
    <row r="64503" spans="46:47">
      <c r="AT64503" s="690"/>
      <c r="AU64503" s="690"/>
    </row>
    <row r="64504" spans="46:47">
      <c r="AT64504" s="690"/>
      <c r="AU64504" s="690"/>
    </row>
    <row r="64505" spans="46:47">
      <c r="AT64505" s="690"/>
      <c r="AU64505" s="690"/>
    </row>
    <row r="64506" spans="46:47">
      <c r="AT64506" s="690"/>
      <c r="AU64506" s="690"/>
    </row>
    <row r="64507" spans="46:47">
      <c r="AT64507" s="690"/>
      <c r="AU64507" s="690"/>
    </row>
    <row r="64508" spans="46:47">
      <c r="AT64508" s="690"/>
      <c r="AU64508" s="690"/>
    </row>
    <row r="64509" spans="46:47">
      <c r="AT64509" s="690"/>
      <c r="AU64509" s="690"/>
    </row>
    <row r="64510" spans="46:47">
      <c r="AT64510" s="690"/>
      <c r="AU64510" s="690"/>
    </row>
    <row r="64511" spans="46:47">
      <c r="AT64511" s="690"/>
      <c r="AU64511" s="690"/>
    </row>
    <row r="64512" spans="46:47">
      <c r="AT64512" s="690"/>
      <c r="AU64512" s="690"/>
    </row>
    <row r="64513" spans="46:47">
      <c r="AT64513" s="690"/>
      <c r="AU64513" s="690"/>
    </row>
    <row r="64514" spans="46:47">
      <c r="AT64514" s="690"/>
      <c r="AU64514" s="690"/>
    </row>
    <row r="64515" spans="46:47">
      <c r="AT64515" s="690"/>
      <c r="AU64515" s="690"/>
    </row>
    <row r="64516" spans="46:47">
      <c r="AT64516" s="690"/>
      <c r="AU64516" s="690"/>
    </row>
    <row r="64517" spans="46:47">
      <c r="AT64517" s="690"/>
      <c r="AU64517" s="690"/>
    </row>
    <row r="64518" spans="46:47">
      <c r="AT64518" s="690"/>
      <c r="AU64518" s="690"/>
    </row>
    <row r="64519" spans="46:47">
      <c r="AT64519" s="690"/>
      <c r="AU64519" s="690"/>
    </row>
    <row r="64520" spans="46:47">
      <c r="AT64520" s="690"/>
      <c r="AU64520" s="690"/>
    </row>
    <row r="64521" spans="46:47">
      <c r="AT64521" s="690"/>
      <c r="AU64521" s="690"/>
    </row>
    <row r="64522" spans="46:47">
      <c r="AT64522" s="690"/>
      <c r="AU64522" s="690"/>
    </row>
    <row r="64523" spans="46:47">
      <c r="AT64523" s="690"/>
      <c r="AU64523" s="690"/>
    </row>
    <row r="64524" spans="46:47">
      <c r="AT64524" s="690"/>
      <c r="AU64524" s="690"/>
    </row>
    <row r="64525" spans="46:47">
      <c r="AT64525" s="690"/>
      <c r="AU64525" s="690"/>
    </row>
    <row r="64526" spans="46:47">
      <c r="AT64526" s="690"/>
      <c r="AU64526" s="690"/>
    </row>
    <row r="64527" spans="46:47">
      <c r="AT64527" s="690"/>
      <c r="AU64527" s="690"/>
    </row>
    <row r="64528" spans="46:47">
      <c r="AT64528" s="690"/>
      <c r="AU64528" s="690"/>
    </row>
    <row r="64529" spans="46:47">
      <c r="AT64529" s="690"/>
      <c r="AU64529" s="690"/>
    </row>
    <row r="64530" spans="46:47">
      <c r="AT64530" s="690"/>
      <c r="AU64530" s="690"/>
    </row>
    <row r="64531" spans="46:47">
      <c r="AT64531" s="690"/>
      <c r="AU64531" s="690"/>
    </row>
    <row r="64532" spans="46:47">
      <c r="AT64532" s="690"/>
      <c r="AU64532" s="690"/>
    </row>
    <row r="64533" spans="46:47">
      <c r="AT64533" s="690"/>
      <c r="AU64533" s="690"/>
    </row>
    <row r="64534" spans="46:47">
      <c r="AT64534" s="690"/>
      <c r="AU64534" s="690"/>
    </row>
    <row r="64535" spans="46:47">
      <c r="AT64535" s="690"/>
      <c r="AU64535" s="690"/>
    </row>
    <row r="64536" spans="46:47">
      <c r="AT64536" s="690"/>
      <c r="AU64536" s="690"/>
    </row>
    <row r="64537" spans="46:47">
      <c r="AT64537" s="690"/>
      <c r="AU64537" s="690"/>
    </row>
    <row r="64538" spans="46:47">
      <c r="AT64538" s="690"/>
      <c r="AU64538" s="690"/>
    </row>
    <row r="64539" spans="46:47">
      <c r="AT64539" s="690"/>
      <c r="AU64539" s="690"/>
    </row>
    <row r="64540" spans="46:47">
      <c r="AT64540" s="690"/>
      <c r="AU64540" s="690"/>
    </row>
    <row r="64541" spans="46:47">
      <c r="AT64541" s="690"/>
      <c r="AU64541" s="690"/>
    </row>
    <row r="64542" spans="46:47">
      <c r="AT64542" s="690"/>
      <c r="AU64542" s="690"/>
    </row>
    <row r="64543" spans="46:47">
      <c r="AT64543" s="690"/>
      <c r="AU64543" s="690"/>
    </row>
    <row r="64544" spans="46:47">
      <c r="AT64544" s="690"/>
      <c r="AU64544" s="690"/>
    </row>
    <row r="64545" spans="46:47">
      <c r="AT64545" s="690"/>
      <c r="AU64545" s="690"/>
    </row>
    <row r="64546" spans="46:47">
      <c r="AT64546" s="690"/>
      <c r="AU64546" s="690"/>
    </row>
    <row r="64547" spans="46:47">
      <c r="AT64547" s="690"/>
      <c r="AU64547" s="690"/>
    </row>
    <row r="64548" spans="46:47">
      <c r="AT64548" s="690"/>
      <c r="AU64548" s="690"/>
    </row>
    <row r="64549" spans="46:47">
      <c r="AT64549" s="690"/>
      <c r="AU64549" s="690"/>
    </row>
    <row r="64550" spans="46:47">
      <c r="AT64550" s="690"/>
      <c r="AU64550" s="690"/>
    </row>
    <row r="64551" spans="46:47">
      <c r="AT64551" s="690"/>
      <c r="AU64551" s="690"/>
    </row>
    <row r="64552" spans="46:47">
      <c r="AT64552" s="690"/>
      <c r="AU64552" s="690"/>
    </row>
    <row r="64553" spans="46:47">
      <c r="AT64553" s="690"/>
      <c r="AU64553" s="690"/>
    </row>
    <row r="64554" spans="46:47">
      <c r="AT64554" s="690"/>
      <c r="AU64554" s="690"/>
    </row>
    <row r="64555" spans="46:47">
      <c r="AT64555" s="690"/>
      <c r="AU64555" s="690"/>
    </row>
    <row r="64556" spans="46:47">
      <c r="AT64556" s="690"/>
      <c r="AU64556" s="690"/>
    </row>
    <row r="64557" spans="46:47">
      <c r="AT64557" s="690"/>
      <c r="AU64557" s="690"/>
    </row>
    <row r="64558" spans="46:47">
      <c r="AT64558" s="690"/>
      <c r="AU64558" s="690"/>
    </row>
    <row r="64559" spans="46:47">
      <c r="AT64559" s="690"/>
      <c r="AU64559" s="690"/>
    </row>
    <row r="64560" spans="46:47">
      <c r="AT64560" s="690"/>
      <c r="AU64560" s="690"/>
    </row>
    <row r="64561" spans="46:47">
      <c r="AT64561" s="690"/>
      <c r="AU64561" s="690"/>
    </row>
    <row r="64562" spans="46:47">
      <c r="AT64562" s="690"/>
      <c r="AU64562" s="690"/>
    </row>
    <row r="64563" spans="46:47">
      <c r="AT64563" s="690"/>
      <c r="AU64563" s="690"/>
    </row>
    <row r="64564" spans="46:47">
      <c r="AT64564" s="690"/>
      <c r="AU64564" s="690"/>
    </row>
    <row r="64565" spans="46:47">
      <c r="AT64565" s="690"/>
      <c r="AU64565" s="690"/>
    </row>
    <row r="64566" spans="46:47">
      <c r="AT64566" s="690"/>
      <c r="AU64566" s="690"/>
    </row>
    <row r="64567" spans="46:47">
      <c r="AT64567" s="690"/>
      <c r="AU64567" s="690"/>
    </row>
    <row r="64568" spans="46:47">
      <c r="AT64568" s="690"/>
      <c r="AU64568" s="690"/>
    </row>
    <row r="64569" spans="46:47">
      <c r="AT64569" s="690"/>
      <c r="AU64569" s="690"/>
    </row>
    <row r="64570" spans="46:47">
      <c r="AT64570" s="690"/>
      <c r="AU64570" s="690"/>
    </row>
    <row r="64571" spans="46:47">
      <c r="AT64571" s="690"/>
      <c r="AU64571" s="690"/>
    </row>
    <row r="64572" spans="46:47">
      <c r="AT64572" s="690"/>
      <c r="AU64572" s="690"/>
    </row>
    <row r="64573" spans="46:47">
      <c r="AT64573" s="690"/>
      <c r="AU64573" s="690"/>
    </row>
    <row r="64574" spans="46:47">
      <c r="AT64574" s="690"/>
      <c r="AU64574" s="690"/>
    </row>
    <row r="64575" spans="46:47">
      <c r="AT64575" s="690"/>
      <c r="AU64575" s="690"/>
    </row>
    <row r="64576" spans="46:47">
      <c r="AT64576" s="690"/>
      <c r="AU64576" s="690"/>
    </row>
    <row r="64577" spans="46:47">
      <c r="AT64577" s="690"/>
      <c r="AU64577" s="690"/>
    </row>
    <row r="64578" spans="46:47">
      <c r="AT64578" s="690"/>
      <c r="AU64578" s="690"/>
    </row>
    <row r="64579" spans="46:47">
      <c r="AT64579" s="690"/>
      <c r="AU64579" s="690"/>
    </row>
    <row r="64580" spans="46:47">
      <c r="AT64580" s="690"/>
      <c r="AU64580" s="690"/>
    </row>
    <row r="64581" spans="46:47">
      <c r="AT64581" s="690"/>
      <c r="AU64581" s="690"/>
    </row>
    <row r="64582" spans="46:47">
      <c r="AT64582" s="690"/>
      <c r="AU64582" s="690"/>
    </row>
    <row r="64583" spans="46:47">
      <c r="AT64583" s="690"/>
      <c r="AU64583" s="690"/>
    </row>
    <row r="64584" spans="46:47">
      <c r="AT64584" s="690"/>
      <c r="AU64584" s="690"/>
    </row>
    <row r="64585" spans="46:47">
      <c r="AT64585" s="690"/>
      <c r="AU64585" s="690"/>
    </row>
    <row r="64586" spans="46:47">
      <c r="AT64586" s="690"/>
      <c r="AU64586" s="690"/>
    </row>
    <row r="64587" spans="46:47">
      <c r="AT64587" s="690"/>
      <c r="AU64587" s="690"/>
    </row>
    <row r="64588" spans="46:47">
      <c r="AT64588" s="690"/>
      <c r="AU64588" s="690"/>
    </row>
    <row r="64589" spans="46:47">
      <c r="AT64589" s="690"/>
      <c r="AU64589" s="690"/>
    </row>
    <row r="64590" spans="46:47">
      <c r="AT64590" s="690"/>
      <c r="AU64590" s="690"/>
    </row>
    <row r="64591" spans="46:47">
      <c r="AT64591" s="690"/>
      <c r="AU64591" s="690"/>
    </row>
    <row r="64592" spans="46:47">
      <c r="AT64592" s="690"/>
      <c r="AU64592" s="690"/>
    </row>
    <row r="64593" spans="46:47">
      <c r="AT64593" s="690"/>
      <c r="AU64593" s="690"/>
    </row>
    <row r="64594" spans="46:47">
      <c r="AT64594" s="690"/>
      <c r="AU64594" s="690"/>
    </row>
    <row r="64595" spans="46:47">
      <c r="AT64595" s="690"/>
      <c r="AU64595" s="690"/>
    </row>
    <row r="64596" spans="46:47">
      <c r="AT64596" s="690"/>
      <c r="AU64596" s="690"/>
    </row>
    <row r="64597" spans="46:47">
      <c r="AT64597" s="690"/>
      <c r="AU64597" s="690"/>
    </row>
    <row r="64598" spans="46:47">
      <c r="AT64598" s="690"/>
      <c r="AU64598" s="690"/>
    </row>
    <row r="64599" spans="46:47">
      <c r="AT64599" s="690"/>
      <c r="AU64599" s="690"/>
    </row>
    <row r="64600" spans="46:47">
      <c r="AT64600" s="690"/>
      <c r="AU64600" s="690"/>
    </row>
    <row r="64601" spans="46:47">
      <c r="AT64601" s="690"/>
      <c r="AU64601" s="690"/>
    </row>
    <row r="64602" spans="46:47">
      <c r="AT64602" s="690"/>
      <c r="AU64602" s="690"/>
    </row>
    <row r="64603" spans="46:47">
      <c r="AT64603" s="690"/>
      <c r="AU64603" s="690"/>
    </row>
    <row r="64604" spans="46:47">
      <c r="AT64604" s="690"/>
      <c r="AU64604" s="690"/>
    </row>
    <row r="64605" spans="46:47">
      <c r="AT64605" s="690"/>
      <c r="AU64605" s="690"/>
    </row>
    <row r="64606" spans="46:47">
      <c r="AT64606" s="690"/>
      <c r="AU64606" s="690"/>
    </row>
    <row r="64607" spans="46:47">
      <c r="AT64607" s="690"/>
      <c r="AU64607" s="690"/>
    </row>
    <row r="64608" spans="46:47">
      <c r="AT64608" s="690"/>
      <c r="AU64608" s="690"/>
    </row>
    <row r="64609" spans="46:47">
      <c r="AT64609" s="690"/>
      <c r="AU64609" s="690"/>
    </row>
    <row r="64610" spans="46:47">
      <c r="AT64610" s="690"/>
      <c r="AU64610" s="690"/>
    </row>
    <row r="64611" spans="46:47">
      <c r="AT64611" s="690"/>
      <c r="AU64611" s="690"/>
    </row>
    <row r="64612" spans="46:47">
      <c r="AT64612" s="690"/>
      <c r="AU64612" s="690"/>
    </row>
    <row r="64613" spans="46:47">
      <c r="AT64613" s="690"/>
      <c r="AU64613" s="690"/>
    </row>
    <row r="64614" spans="46:47">
      <c r="AT64614" s="690"/>
      <c r="AU64614" s="690"/>
    </row>
    <row r="64615" spans="46:47">
      <c r="AT64615" s="690"/>
      <c r="AU64615" s="690"/>
    </row>
    <row r="64616" spans="46:47">
      <c r="AT64616" s="690"/>
      <c r="AU64616" s="690"/>
    </row>
    <row r="64617" spans="46:47">
      <c r="AT64617" s="690"/>
      <c r="AU64617" s="690"/>
    </row>
    <row r="64618" spans="46:47">
      <c r="AT64618" s="690"/>
      <c r="AU64618" s="690"/>
    </row>
    <row r="64619" spans="46:47">
      <c r="AT64619" s="690"/>
      <c r="AU64619" s="690"/>
    </row>
    <row r="64620" spans="46:47">
      <c r="AT64620" s="690"/>
      <c r="AU64620" s="690"/>
    </row>
    <row r="64621" spans="46:47">
      <c r="AT64621" s="690"/>
      <c r="AU64621" s="690"/>
    </row>
    <row r="64622" spans="46:47">
      <c r="AT64622" s="690"/>
      <c r="AU64622" s="690"/>
    </row>
    <row r="64623" spans="46:47">
      <c r="AT64623" s="690"/>
      <c r="AU64623" s="690"/>
    </row>
    <row r="64624" spans="46:47">
      <c r="AT64624" s="690"/>
      <c r="AU64624" s="690"/>
    </row>
    <row r="64625" spans="46:47">
      <c r="AT64625" s="690"/>
      <c r="AU64625" s="690"/>
    </row>
    <row r="64626" spans="46:47">
      <c r="AT64626" s="690"/>
      <c r="AU64626" s="690"/>
    </row>
    <row r="64627" spans="46:47">
      <c r="AT64627" s="690"/>
      <c r="AU64627" s="690"/>
    </row>
    <row r="64628" spans="46:47">
      <c r="AT64628" s="690"/>
      <c r="AU64628" s="690"/>
    </row>
    <row r="64629" spans="46:47">
      <c r="AT64629" s="690"/>
      <c r="AU64629" s="690"/>
    </row>
    <row r="64630" spans="46:47">
      <c r="AT64630" s="690"/>
      <c r="AU64630" s="690"/>
    </row>
    <row r="64631" spans="46:47">
      <c r="AT64631" s="690"/>
      <c r="AU64631" s="690"/>
    </row>
    <row r="64632" spans="46:47">
      <c r="AT64632" s="690"/>
      <c r="AU64632" s="690"/>
    </row>
    <row r="64633" spans="46:47">
      <c r="AT64633" s="690"/>
      <c r="AU64633" s="690"/>
    </row>
    <row r="64634" spans="46:47">
      <c r="AT64634" s="690"/>
      <c r="AU64634" s="690"/>
    </row>
    <row r="64635" spans="46:47">
      <c r="AT64635" s="690"/>
      <c r="AU64635" s="690"/>
    </row>
    <row r="64636" spans="46:47">
      <c r="AT64636" s="690"/>
      <c r="AU64636" s="690"/>
    </row>
    <row r="64637" spans="46:47">
      <c r="AT64637" s="690"/>
      <c r="AU64637" s="690"/>
    </row>
    <row r="64638" spans="46:47">
      <c r="AT64638" s="690"/>
      <c r="AU64638" s="690"/>
    </row>
    <row r="64639" spans="46:47">
      <c r="AT64639" s="690"/>
      <c r="AU64639" s="690"/>
    </row>
    <row r="64640" spans="46:47">
      <c r="AT64640" s="690"/>
      <c r="AU64640" s="690"/>
    </row>
    <row r="64641" spans="46:47">
      <c r="AT64641" s="690"/>
      <c r="AU64641" s="690"/>
    </row>
    <row r="64642" spans="46:47">
      <c r="AT64642" s="690"/>
      <c r="AU64642" s="690"/>
    </row>
    <row r="64643" spans="46:47">
      <c r="AT64643" s="690"/>
      <c r="AU64643" s="690"/>
    </row>
    <row r="64644" spans="46:47">
      <c r="AT64644" s="690"/>
      <c r="AU64644" s="690"/>
    </row>
    <row r="64645" spans="46:47">
      <c r="AT64645" s="690"/>
      <c r="AU64645" s="690"/>
    </row>
    <row r="64646" spans="46:47">
      <c r="AT64646" s="690"/>
      <c r="AU64646" s="690"/>
    </row>
    <row r="64647" spans="46:47">
      <c r="AT64647" s="690"/>
      <c r="AU64647" s="690"/>
    </row>
    <row r="64648" spans="46:47">
      <c r="AT64648" s="690"/>
      <c r="AU64648" s="690"/>
    </row>
    <row r="64649" spans="46:47">
      <c r="AT64649" s="690"/>
      <c r="AU64649" s="690"/>
    </row>
    <row r="64650" spans="46:47">
      <c r="AT64650" s="690"/>
      <c r="AU64650" s="690"/>
    </row>
    <row r="64651" spans="46:47">
      <c r="AT64651" s="690"/>
      <c r="AU64651" s="690"/>
    </row>
    <row r="64652" spans="46:47">
      <c r="AT64652" s="690"/>
      <c r="AU64652" s="690"/>
    </row>
    <row r="64653" spans="46:47">
      <c r="AT64653" s="690"/>
      <c r="AU64653" s="690"/>
    </row>
    <row r="64654" spans="46:47">
      <c r="AT64654" s="690"/>
      <c r="AU64654" s="690"/>
    </row>
    <row r="64655" spans="46:47">
      <c r="AT64655" s="690"/>
      <c r="AU64655" s="690"/>
    </row>
    <row r="64656" spans="46:47">
      <c r="AT64656" s="690"/>
      <c r="AU64656" s="690"/>
    </row>
    <row r="64657" spans="46:47">
      <c r="AT64657" s="690"/>
      <c r="AU64657" s="690"/>
    </row>
    <row r="64658" spans="46:47">
      <c r="AT64658" s="690"/>
      <c r="AU64658" s="690"/>
    </row>
    <row r="64659" spans="46:47">
      <c r="AT64659" s="690"/>
      <c r="AU64659" s="690"/>
    </row>
    <row r="64660" spans="46:47">
      <c r="AT64660" s="690"/>
      <c r="AU64660" s="690"/>
    </row>
    <row r="64661" spans="46:47">
      <c r="AT64661" s="690"/>
      <c r="AU64661" s="690"/>
    </row>
    <row r="64662" spans="46:47">
      <c r="AT64662" s="690"/>
      <c r="AU64662" s="690"/>
    </row>
    <row r="64663" spans="46:47">
      <c r="AT64663" s="690"/>
      <c r="AU64663" s="690"/>
    </row>
    <row r="64664" spans="46:47">
      <c r="AT64664" s="690"/>
      <c r="AU64664" s="690"/>
    </row>
    <row r="64665" spans="46:47">
      <c r="AT64665" s="690"/>
      <c r="AU64665" s="690"/>
    </row>
    <row r="64666" spans="46:47">
      <c r="AT64666" s="690"/>
      <c r="AU64666" s="690"/>
    </row>
    <row r="64667" spans="46:47">
      <c r="AT64667" s="690"/>
      <c r="AU64667" s="690"/>
    </row>
    <row r="64668" spans="46:47">
      <c r="AT64668" s="690"/>
      <c r="AU64668" s="690"/>
    </row>
    <row r="64669" spans="46:47">
      <c r="AT64669" s="690"/>
      <c r="AU64669" s="690"/>
    </row>
    <row r="64670" spans="46:47">
      <c r="AT64670" s="690"/>
      <c r="AU64670" s="690"/>
    </row>
    <row r="64671" spans="46:47">
      <c r="AT64671" s="690"/>
      <c r="AU64671" s="690"/>
    </row>
    <row r="64672" spans="46:47">
      <c r="AT64672" s="690"/>
      <c r="AU64672" s="690"/>
    </row>
    <row r="64673" spans="46:47">
      <c r="AT64673" s="690"/>
      <c r="AU64673" s="690"/>
    </row>
    <row r="64674" spans="46:47">
      <c r="AT64674" s="690"/>
      <c r="AU64674" s="690"/>
    </row>
    <row r="64675" spans="46:47">
      <c r="AT64675" s="690"/>
      <c r="AU64675" s="690"/>
    </row>
    <row r="64676" spans="46:47">
      <c r="AT64676" s="690"/>
      <c r="AU64676" s="690"/>
    </row>
    <row r="64677" spans="46:47">
      <c r="AT64677" s="690"/>
      <c r="AU64677" s="690"/>
    </row>
    <row r="64678" spans="46:47">
      <c r="AT64678" s="690"/>
      <c r="AU64678" s="690"/>
    </row>
    <row r="64679" spans="46:47">
      <c r="AT64679" s="690"/>
      <c r="AU64679" s="690"/>
    </row>
    <row r="64680" spans="46:47">
      <c r="AT64680" s="690"/>
      <c r="AU64680" s="690"/>
    </row>
    <row r="64681" spans="46:47">
      <c r="AT64681" s="690"/>
      <c r="AU64681" s="690"/>
    </row>
    <row r="64682" spans="46:47">
      <c r="AT64682" s="690"/>
      <c r="AU64682" s="690"/>
    </row>
    <row r="64683" spans="46:47">
      <c r="AT64683" s="690"/>
      <c r="AU64683" s="690"/>
    </row>
    <row r="64684" spans="46:47">
      <c r="AT64684" s="690"/>
      <c r="AU64684" s="690"/>
    </row>
    <row r="64685" spans="46:47">
      <c r="AT64685" s="690"/>
      <c r="AU64685" s="690"/>
    </row>
    <row r="64686" spans="46:47">
      <c r="AT64686" s="690"/>
      <c r="AU64686" s="690"/>
    </row>
    <row r="64687" spans="46:47">
      <c r="AT64687" s="690"/>
      <c r="AU64687" s="690"/>
    </row>
    <row r="64688" spans="46:47">
      <c r="AT64688" s="690"/>
      <c r="AU64688" s="690"/>
    </row>
    <row r="64689" spans="46:47">
      <c r="AT64689" s="690"/>
      <c r="AU64689" s="690"/>
    </row>
    <row r="64690" spans="46:47">
      <c r="AT64690" s="690"/>
      <c r="AU64690" s="690"/>
    </row>
    <row r="64691" spans="46:47">
      <c r="AT64691" s="690"/>
      <c r="AU64691" s="690"/>
    </row>
    <row r="64692" spans="46:47">
      <c r="AT64692" s="690"/>
      <c r="AU64692" s="690"/>
    </row>
    <row r="64693" spans="46:47">
      <c r="AT64693" s="690"/>
      <c r="AU64693" s="690"/>
    </row>
    <row r="64694" spans="46:47">
      <c r="AT64694" s="690"/>
      <c r="AU64694" s="690"/>
    </row>
    <row r="64695" spans="46:47">
      <c r="AT64695" s="690"/>
      <c r="AU64695" s="690"/>
    </row>
    <row r="64696" spans="46:47">
      <c r="AT64696" s="690"/>
      <c r="AU64696" s="690"/>
    </row>
    <row r="64697" spans="46:47">
      <c r="AT64697" s="690"/>
      <c r="AU64697" s="690"/>
    </row>
    <row r="64698" spans="46:47">
      <c r="AT64698" s="690"/>
      <c r="AU64698" s="690"/>
    </row>
    <row r="64699" spans="46:47">
      <c r="AT64699" s="690"/>
      <c r="AU64699" s="690"/>
    </row>
    <row r="64700" spans="46:47">
      <c r="AT64700" s="690"/>
      <c r="AU64700" s="690"/>
    </row>
    <row r="64701" spans="46:47">
      <c r="AT64701" s="690"/>
      <c r="AU64701" s="690"/>
    </row>
    <row r="64702" spans="46:47">
      <c r="AT64702" s="690"/>
      <c r="AU64702" s="690"/>
    </row>
    <row r="64703" spans="46:47">
      <c r="AT64703" s="690"/>
      <c r="AU64703" s="690"/>
    </row>
    <row r="64704" spans="46:47">
      <c r="AT64704" s="690"/>
      <c r="AU64704" s="690"/>
    </row>
    <row r="64705" spans="46:47">
      <c r="AT64705" s="690"/>
      <c r="AU64705" s="690"/>
    </row>
    <row r="64706" spans="46:47">
      <c r="AT64706" s="690"/>
      <c r="AU64706" s="690"/>
    </row>
    <row r="64707" spans="46:47">
      <c r="AT64707" s="690"/>
      <c r="AU64707" s="690"/>
    </row>
    <row r="64708" spans="46:47">
      <c r="AT64708" s="690"/>
      <c r="AU64708" s="690"/>
    </row>
    <row r="64709" spans="46:47">
      <c r="AT64709" s="690"/>
      <c r="AU64709" s="690"/>
    </row>
    <row r="64710" spans="46:47">
      <c r="AT64710" s="690"/>
      <c r="AU64710" s="690"/>
    </row>
    <row r="64711" spans="46:47">
      <c r="AT64711" s="690"/>
      <c r="AU64711" s="690"/>
    </row>
    <row r="64712" spans="46:47">
      <c r="AT64712" s="690"/>
      <c r="AU64712" s="690"/>
    </row>
    <row r="64713" spans="46:47">
      <c r="AT64713" s="690"/>
      <c r="AU64713" s="690"/>
    </row>
    <row r="64714" spans="46:47">
      <c r="AT64714" s="690"/>
      <c r="AU64714" s="690"/>
    </row>
    <row r="64715" spans="46:47">
      <c r="AT64715" s="690"/>
      <c r="AU64715" s="690"/>
    </row>
    <row r="64716" spans="46:47">
      <c r="AT64716" s="690"/>
      <c r="AU64716" s="690"/>
    </row>
    <row r="64717" spans="46:47">
      <c r="AT64717" s="690"/>
      <c r="AU64717" s="690"/>
    </row>
    <row r="64718" spans="46:47">
      <c r="AT64718" s="690"/>
      <c r="AU64718" s="690"/>
    </row>
    <row r="64719" spans="46:47">
      <c r="AT64719" s="690"/>
      <c r="AU64719" s="690"/>
    </row>
    <row r="64720" spans="46:47">
      <c r="AT64720" s="690"/>
      <c r="AU64720" s="690"/>
    </row>
    <row r="64721" spans="46:47">
      <c r="AT64721" s="690"/>
      <c r="AU64721" s="690"/>
    </row>
    <row r="64722" spans="46:47">
      <c r="AT64722" s="690"/>
      <c r="AU64722" s="690"/>
    </row>
    <row r="64723" spans="46:47">
      <c r="AT64723" s="690"/>
      <c r="AU64723" s="690"/>
    </row>
    <row r="64724" spans="46:47">
      <c r="AT64724" s="690"/>
      <c r="AU64724" s="690"/>
    </row>
    <row r="64725" spans="46:47">
      <c r="AT64725" s="690"/>
      <c r="AU64725" s="690"/>
    </row>
    <row r="64726" spans="46:47">
      <c r="AT64726" s="690"/>
      <c r="AU64726" s="690"/>
    </row>
    <row r="64727" spans="46:47">
      <c r="AT64727" s="690"/>
      <c r="AU64727" s="690"/>
    </row>
    <row r="64728" spans="46:47">
      <c r="AT64728" s="690"/>
      <c r="AU64728" s="690"/>
    </row>
    <row r="64729" spans="46:47">
      <c r="AT64729" s="690"/>
      <c r="AU64729" s="690"/>
    </row>
    <row r="64730" spans="46:47">
      <c r="AT64730" s="690"/>
      <c r="AU64730" s="690"/>
    </row>
    <row r="64731" spans="46:47">
      <c r="AT64731" s="690"/>
      <c r="AU64731" s="690"/>
    </row>
    <row r="64732" spans="46:47">
      <c r="AT64732" s="690"/>
      <c r="AU64732" s="690"/>
    </row>
    <row r="64733" spans="46:47">
      <c r="AT64733" s="690"/>
      <c r="AU64733" s="690"/>
    </row>
    <row r="64734" spans="46:47">
      <c r="AT64734" s="690"/>
      <c r="AU64734" s="690"/>
    </row>
    <row r="64735" spans="46:47">
      <c r="AT64735" s="690"/>
      <c r="AU64735" s="690"/>
    </row>
    <row r="64736" spans="46:47">
      <c r="AT64736" s="690"/>
      <c r="AU64736" s="690"/>
    </row>
    <row r="64737" spans="46:47">
      <c r="AT64737" s="690"/>
      <c r="AU64737" s="690"/>
    </row>
    <row r="64738" spans="46:47">
      <c r="AT64738" s="690"/>
      <c r="AU64738" s="690"/>
    </row>
    <row r="64739" spans="46:47">
      <c r="AT64739" s="690"/>
      <c r="AU64739" s="690"/>
    </row>
    <row r="64740" spans="46:47">
      <c r="AT64740" s="690"/>
      <c r="AU64740" s="690"/>
    </row>
    <row r="64741" spans="46:47">
      <c r="AT64741" s="690"/>
      <c r="AU64741" s="690"/>
    </row>
    <row r="64742" spans="46:47">
      <c r="AT64742" s="690"/>
      <c r="AU64742" s="690"/>
    </row>
    <row r="64743" spans="46:47">
      <c r="AT64743" s="690"/>
      <c r="AU64743" s="690"/>
    </row>
    <row r="64744" spans="46:47">
      <c r="AT64744" s="690"/>
      <c r="AU64744" s="690"/>
    </row>
    <row r="64745" spans="46:47">
      <c r="AT64745" s="690"/>
      <c r="AU64745" s="690"/>
    </row>
    <row r="64746" spans="46:47">
      <c r="AT64746" s="690"/>
      <c r="AU64746" s="690"/>
    </row>
    <row r="64747" spans="46:47">
      <c r="AT64747" s="690"/>
      <c r="AU64747" s="690"/>
    </row>
    <row r="64748" spans="46:47">
      <c r="AT64748" s="690"/>
      <c r="AU64748" s="690"/>
    </row>
    <row r="64749" spans="46:47">
      <c r="AT64749" s="690"/>
      <c r="AU64749" s="690"/>
    </row>
    <row r="64750" spans="46:47">
      <c r="AT64750" s="690"/>
      <c r="AU64750" s="690"/>
    </row>
    <row r="64751" spans="46:47">
      <c r="AT64751" s="690"/>
      <c r="AU64751" s="690"/>
    </row>
    <row r="64752" spans="46:47">
      <c r="AT64752" s="690"/>
      <c r="AU64752" s="690"/>
    </row>
    <row r="64753" spans="46:47">
      <c r="AT64753" s="690"/>
      <c r="AU64753" s="690"/>
    </row>
    <row r="64754" spans="46:47">
      <c r="AT64754" s="690"/>
      <c r="AU64754" s="690"/>
    </row>
    <row r="64755" spans="46:47">
      <c r="AT64755" s="690"/>
      <c r="AU64755" s="690"/>
    </row>
    <row r="64756" spans="46:47">
      <c r="AT64756" s="690"/>
      <c r="AU64756" s="690"/>
    </row>
    <row r="64757" spans="46:47">
      <c r="AT64757" s="690"/>
      <c r="AU64757" s="690"/>
    </row>
    <row r="64758" spans="46:47">
      <c r="AT64758" s="690"/>
      <c r="AU64758" s="690"/>
    </row>
    <row r="64759" spans="46:47">
      <c r="AT64759" s="690"/>
      <c r="AU64759" s="690"/>
    </row>
    <row r="64760" spans="46:47">
      <c r="AT64760" s="690"/>
      <c r="AU64760" s="690"/>
    </row>
    <row r="64761" spans="46:47">
      <c r="AT64761" s="690"/>
      <c r="AU64761" s="690"/>
    </row>
    <row r="64762" spans="46:47">
      <c r="AT64762" s="690"/>
      <c r="AU64762" s="690"/>
    </row>
    <row r="64763" spans="46:47">
      <c r="AT64763" s="690"/>
      <c r="AU64763" s="690"/>
    </row>
    <row r="64764" spans="46:47">
      <c r="AT64764" s="690"/>
      <c r="AU64764" s="690"/>
    </row>
    <row r="64765" spans="46:47">
      <c r="AT64765" s="690"/>
      <c r="AU64765" s="690"/>
    </row>
    <row r="64766" spans="46:47">
      <c r="AT64766" s="690"/>
      <c r="AU64766" s="690"/>
    </row>
    <row r="64767" spans="46:47">
      <c r="AT64767" s="690"/>
      <c r="AU64767" s="690"/>
    </row>
    <row r="64768" spans="46:47">
      <c r="AT64768" s="690"/>
      <c r="AU64768" s="690"/>
    </row>
    <row r="64769" spans="46:47">
      <c r="AT64769" s="690"/>
      <c r="AU64769" s="690"/>
    </row>
    <row r="64770" spans="46:47">
      <c r="AT64770" s="690"/>
      <c r="AU64770" s="690"/>
    </row>
    <row r="64771" spans="46:47">
      <c r="AT64771" s="690"/>
      <c r="AU64771" s="690"/>
    </row>
    <row r="64772" spans="46:47">
      <c r="AT64772" s="690"/>
      <c r="AU64772" s="690"/>
    </row>
    <row r="64773" spans="46:47">
      <c r="AT64773" s="690"/>
      <c r="AU64773" s="690"/>
    </row>
    <row r="64774" spans="46:47">
      <c r="AT64774" s="690"/>
      <c r="AU64774" s="690"/>
    </row>
    <row r="64775" spans="46:47">
      <c r="AT64775" s="690"/>
      <c r="AU64775" s="690"/>
    </row>
    <row r="64776" spans="46:47">
      <c r="AT64776" s="690"/>
      <c r="AU64776" s="690"/>
    </row>
    <row r="64777" spans="46:47">
      <c r="AT64777" s="690"/>
      <c r="AU64777" s="690"/>
    </row>
    <row r="64778" spans="46:47">
      <c r="AT64778" s="690"/>
      <c r="AU64778" s="690"/>
    </row>
    <row r="64779" spans="46:47">
      <c r="AT64779" s="690"/>
      <c r="AU64779" s="690"/>
    </row>
    <row r="64780" spans="46:47">
      <c r="AT64780" s="690"/>
      <c r="AU64780" s="690"/>
    </row>
    <row r="64781" spans="46:47">
      <c r="AT64781" s="690"/>
      <c r="AU64781" s="690"/>
    </row>
    <row r="64782" spans="46:47">
      <c r="AT64782" s="690"/>
      <c r="AU64782" s="690"/>
    </row>
    <row r="64783" spans="46:47">
      <c r="AT64783" s="690"/>
      <c r="AU64783" s="690"/>
    </row>
    <row r="64784" spans="46:47">
      <c r="AT64784" s="690"/>
      <c r="AU64784" s="690"/>
    </row>
    <row r="64785" spans="46:47">
      <c r="AT64785" s="690"/>
      <c r="AU64785" s="690"/>
    </row>
    <row r="64786" spans="46:47">
      <c r="AT64786" s="690"/>
      <c r="AU64786" s="690"/>
    </row>
    <row r="64787" spans="46:47">
      <c r="AT64787" s="690"/>
      <c r="AU64787" s="690"/>
    </row>
    <row r="64788" spans="46:47">
      <c r="AT64788" s="690"/>
      <c r="AU64788" s="690"/>
    </row>
    <row r="64789" spans="46:47">
      <c r="AT64789" s="690"/>
      <c r="AU64789" s="690"/>
    </row>
    <row r="64790" spans="46:47">
      <c r="AT64790" s="690"/>
      <c r="AU64790" s="690"/>
    </row>
    <row r="64791" spans="46:47">
      <c r="AT64791" s="690"/>
      <c r="AU64791" s="690"/>
    </row>
    <row r="64792" spans="46:47">
      <c r="AT64792" s="690"/>
      <c r="AU64792" s="690"/>
    </row>
    <row r="64793" spans="46:47">
      <c r="AT64793" s="690"/>
      <c r="AU64793" s="690"/>
    </row>
    <row r="64794" spans="46:47">
      <c r="AT64794" s="690"/>
      <c r="AU64794" s="690"/>
    </row>
    <row r="64795" spans="46:47">
      <c r="AT64795" s="690"/>
      <c r="AU64795" s="690"/>
    </row>
    <row r="64796" spans="46:47">
      <c r="AT64796" s="690"/>
      <c r="AU64796" s="690"/>
    </row>
    <row r="64797" spans="46:47">
      <c r="AT64797" s="690"/>
      <c r="AU64797" s="690"/>
    </row>
    <row r="64798" spans="46:47">
      <c r="AT64798" s="690"/>
      <c r="AU64798" s="690"/>
    </row>
    <row r="64799" spans="46:47">
      <c r="AT64799" s="690"/>
      <c r="AU64799" s="690"/>
    </row>
    <row r="64800" spans="46:47">
      <c r="AT64800" s="690"/>
      <c r="AU64800" s="690"/>
    </row>
    <row r="64801" spans="46:47">
      <c r="AT64801" s="690"/>
      <c r="AU64801" s="690"/>
    </row>
    <row r="64802" spans="46:47">
      <c r="AT64802" s="690"/>
      <c r="AU64802" s="690"/>
    </row>
    <row r="64803" spans="46:47">
      <c r="AT64803" s="690"/>
      <c r="AU64803" s="690"/>
    </row>
    <row r="64804" spans="46:47">
      <c r="AT64804" s="690"/>
      <c r="AU64804" s="690"/>
    </row>
    <row r="64805" spans="46:47">
      <c r="AT64805" s="690"/>
      <c r="AU64805" s="690"/>
    </row>
    <row r="64806" spans="46:47">
      <c r="AT64806" s="690"/>
      <c r="AU64806" s="690"/>
    </row>
    <row r="64807" spans="46:47">
      <c r="AT64807" s="690"/>
      <c r="AU64807" s="690"/>
    </row>
    <row r="64808" spans="46:47">
      <c r="AT64808" s="690"/>
      <c r="AU64808" s="690"/>
    </row>
    <row r="64809" spans="46:47">
      <c r="AT64809" s="690"/>
      <c r="AU64809" s="690"/>
    </row>
    <row r="64810" spans="46:47">
      <c r="AT64810" s="690"/>
      <c r="AU64810" s="690"/>
    </row>
    <row r="64811" spans="46:47">
      <c r="AT64811" s="690"/>
      <c r="AU64811" s="690"/>
    </row>
    <row r="64812" spans="46:47">
      <c r="AT64812" s="690"/>
      <c r="AU64812" s="690"/>
    </row>
    <row r="64813" spans="46:47">
      <c r="AT64813" s="690"/>
      <c r="AU64813" s="690"/>
    </row>
    <row r="64814" spans="46:47">
      <c r="AT64814" s="690"/>
      <c r="AU64814" s="690"/>
    </row>
    <row r="64815" spans="46:47">
      <c r="AT64815" s="690"/>
      <c r="AU64815" s="690"/>
    </row>
    <row r="64816" spans="46:47">
      <c r="AT64816" s="690"/>
      <c r="AU64816" s="690"/>
    </row>
    <row r="64817" spans="46:47">
      <c r="AT64817" s="690"/>
      <c r="AU64817" s="690"/>
    </row>
    <row r="64818" spans="46:47">
      <c r="AT64818" s="690"/>
      <c r="AU64818" s="690"/>
    </row>
    <row r="64819" spans="46:47">
      <c r="AT64819" s="690"/>
      <c r="AU64819" s="690"/>
    </row>
    <row r="64820" spans="46:47">
      <c r="AT64820" s="690"/>
      <c r="AU64820" s="690"/>
    </row>
    <row r="64821" spans="46:47">
      <c r="AT64821" s="690"/>
      <c r="AU64821" s="690"/>
    </row>
    <row r="64822" spans="46:47">
      <c r="AT64822" s="690"/>
      <c r="AU64822" s="690"/>
    </row>
    <row r="64823" spans="46:47">
      <c r="AT64823" s="690"/>
      <c r="AU64823" s="690"/>
    </row>
    <row r="64824" spans="46:47">
      <c r="AT64824" s="690"/>
      <c r="AU64824" s="690"/>
    </row>
    <row r="64825" spans="46:47">
      <c r="AT64825" s="690"/>
      <c r="AU64825" s="690"/>
    </row>
    <row r="64826" spans="46:47">
      <c r="AT64826" s="690"/>
      <c r="AU64826" s="690"/>
    </row>
    <row r="64827" spans="46:47">
      <c r="AT64827" s="690"/>
      <c r="AU64827" s="690"/>
    </row>
    <row r="64828" spans="46:47">
      <c r="AT64828" s="690"/>
      <c r="AU64828" s="690"/>
    </row>
    <row r="64829" spans="46:47">
      <c r="AT64829" s="690"/>
      <c r="AU64829" s="690"/>
    </row>
    <row r="64830" spans="46:47">
      <c r="AT64830" s="690"/>
      <c r="AU64830" s="690"/>
    </row>
    <row r="64831" spans="46:47">
      <c r="AT64831" s="690"/>
      <c r="AU64831" s="690"/>
    </row>
    <row r="64832" spans="46:47">
      <c r="AT64832" s="690"/>
      <c r="AU64832" s="690"/>
    </row>
    <row r="64833" spans="46:47">
      <c r="AT64833" s="690"/>
      <c r="AU64833" s="690"/>
    </row>
    <row r="64834" spans="46:47">
      <c r="AT64834" s="690"/>
      <c r="AU64834" s="690"/>
    </row>
    <row r="64835" spans="46:47">
      <c r="AT64835" s="690"/>
      <c r="AU64835" s="690"/>
    </row>
    <row r="64836" spans="46:47">
      <c r="AT64836" s="690"/>
      <c r="AU64836" s="690"/>
    </row>
    <row r="64837" spans="46:47">
      <c r="AT64837" s="690"/>
      <c r="AU64837" s="690"/>
    </row>
    <row r="64838" spans="46:47">
      <c r="AT64838" s="690"/>
      <c r="AU64838" s="690"/>
    </row>
    <row r="64839" spans="46:47">
      <c r="AT64839" s="690"/>
      <c r="AU64839" s="690"/>
    </row>
    <row r="64840" spans="46:47">
      <c r="AT64840" s="690"/>
      <c r="AU64840" s="690"/>
    </row>
    <row r="64841" spans="46:47">
      <c r="AT64841" s="690"/>
      <c r="AU64841" s="690"/>
    </row>
    <row r="64842" spans="46:47">
      <c r="AT64842" s="690"/>
      <c r="AU64842" s="690"/>
    </row>
    <row r="64843" spans="46:47">
      <c r="AT64843" s="690"/>
      <c r="AU64843" s="690"/>
    </row>
    <row r="64844" spans="46:47">
      <c r="AT64844" s="690"/>
      <c r="AU64844" s="690"/>
    </row>
    <row r="64845" spans="46:47">
      <c r="AT64845" s="690"/>
      <c r="AU64845" s="690"/>
    </row>
    <row r="64846" spans="46:47">
      <c r="AT64846" s="690"/>
      <c r="AU64846" s="690"/>
    </row>
    <row r="64847" spans="46:47">
      <c r="AT64847" s="690"/>
      <c r="AU64847" s="690"/>
    </row>
    <row r="64848" spans="46:47">
      <c r="AT64848" s="690"/>
      <c r="AU64848" s="690"/>
    </row>
    <row r="64849" spans="46:47">
      <c r="AT64849" s="690"/>
      <c r="AU64849" s="690"/>
    </row>
    <row r="64850" spans="46:47">
      <c r="AT64850" s="690"/>
      <c r="AU64850" s="690"/>
    </row>
    <row r="64851" spans="46:47">
      <c r="AT64851" s="690"/>
      <c r="AU64851" s="690"/>
    </row>
    <row r="64852" spans="46:47">
      <c r="AT64852" s="690"/>
      <c r="AU64852" s="690"/>
    </row>
    <row r="64853" spans="46:47">
      <c r="AT64853" s="690"/>
      <c r="AU64853" s="690"/>
    </row>
    <row r="64854" spans="46:47">
      <c r="AT64854" s="690"/>
      <c r="AU64854" s="690"/>
    </row>
    <row r="64855" spans="46:47">
      <c r="AT64855" s="690"/>
      <c r="AU64855" s="690"/>
    </row>
    <row r="64856" spans="46:47">
      <c r="AT64856" s="690"/>
      <c r="AU64856" s="690"/>
    </row>
    <row r="64857" spans="46:47">
      <c r="AT64857" s="690"/>
      <c r="AU64857" s="690"/>
    </row>
    <row r="64858" spans="46:47">
      <c r="AT64858" s="690"/>
      <c r="AU64858" s="690"/>
    </row>
    <row r="64859" spans="46:47">
      <c r="AT64859" s="690"/>
      <c r="AU64859" s="690"/>
    </row>
    <row r="64860" spans="46:47">
      <c r="AT64860" s="690"/>
      <c r="AU64860" s="690"/>
    </row>
    <row r="64861" spans="46:47">
      <c r="AT64861" s="690"/>
      <c r="AU64861" s="690"/>
    </row>
    <row r="64862" spans="46:47">
      <c r="AT64862" s="690"/>
      <c r="AU64862" s="690"/>
    </row>
    <row r="64863" spans="46:47">
      <c r="AT64863" s="690"/>
      <c r="AU64863" s="690"/>
    </row>
    <row r="64864" spans="46:47">
      <c r="AT64864" s="690"/>
      <c r="AU64864" s="690"/>
    </row>
    <row r="64865" spans="46:47">
      <c r="AT64865" s="690"/>
      <c r="AU64865" s="690"/>
    </row>
    <row r="64866" spans="46:47">
      <c r="AT64866" s="690"/>
      <c r="AU64866" s="690"/>
    </row>
    <row r="64867" spans="46:47">
      <c r="AT64867" s="690"/>
      <c r="AU64867" s="690"/>
    </row>
    <row r="64868" spans="46:47">
      <c r="AT64868" s="690"/>
      <c r="AU64868" s="690"/>
    </row>
    <row r="64869" spans="46:47">
      <c r="AT64869" s="690"/>
      <c r="AU64869" s="690"/>
    </row>
    <row r="64870" spans="46:47">
      <c r="AT64870" s="690"/>
      <c r="AU64870" s="690"/>
    </row>
    <row r="64871" spans="46:47">
      <c r="AT64871" s="690"/>
      <c r="AU64871" s="690"/>
    </row>
    <row r="64872" spans="46:47">
      <c r="AT64872" s="690"/>
      <c r="AU64872" s="690"/>
    </row>
    <row r="64873" spans="46:47">
      <c r="AT64873" s="690"/>
      <c r="AU64873" s="690"/>
    </row>
    <row r="64874" spans="46:47">
      <c r="AT64874" s="690"/>
      <c r="AU64874" s="690"/>
    </row>
    <row r="64875" spans="46:47">
      <c r="AT64875" s="690"/>
      <c r="AU64875" s="690"/>
    </row>
    <row r="64876" spans="46:47">
      <c r="AT64876" s="690"/>
      <c r="AU64876" s="690"/>
    </row>
    <row r="64877" spans="46:47">
      <c r="AT64877" s="690"/>
      <c r="AU64877" s="690"/>
    </row>
    <row r="64878" spans="46:47">
      <c r="AT64878" s="690"/>
      <c r="AU64878" s="690"/>
    </row>
    <row r="64879" spans="46:47">
      <c r="AT64879" s="690"/>
      <c r="AU64879" s="690"/>
    </row>
    <row r="64880" spans="46:47">
      <c r="AT64880" s="690"/>
      <c r="AU64880" s="690"/>
    </row>
    <row r="64881" spans="46:47">
      <c r="AT64881" s="690"/>
      <c r="AU64881" s="690"/>
    </row>
    <row r="64882" spans="46:47">
      <c r="AT64882" s="690"/>
      <c r="AU64882" s="690"/>
    </row>
    <row r="64883" spans="46:47">
      <c r="AT64883" s="690"/>
      <c r="AU64883" s="690"/>
    </row>
    <row r="64884" spans="46:47">
      <c r="AT64884" s="690"/>
      <c r="AU64884" s="690"/>
    </row>
    <row r="64885" spans="46:47">
      <c r="AT64885" s="690"/>
      <c r="AU64885" s="690"/>
    </row>
    <row r="64886" spans="46:47">
      <c r="AT64886" s="690"/>
      <c r="AU64886" s="690"/>
    </row>
    <row r="64887" spans="46:47">
      <c r="AT64887" s="690"/>
      <c r="AU64887" s="690"/>
    </row>
    <row r="64888" spans="46:47">
      <c r="AT64888" s="690"/>
      <c r="AU64888" s="690"/>
    </row>
    <row r="64889" spans="46:47">
      <c r="AT64889" s="690"/>
      <c r="AU64889" s="690"/>
    </row>
    <row r="64890" spans="46:47">
      <c r="AT64890" s="690"/>
      <c r="AU64890" s="690"/>
    </row>
    <row r="64891" spans="46:47">
      <c r="AT64891" s="690"/>
      <c r="AU64891" s="690"/>
    </row>
    <row r="64892" spans="46:47">
      <c r="AT64892" s="690"/>
      <c r="AU64892" s="690"/>
    </row>
    <row r="64893" spans="46:47">
      <c r="AT64893" s="690"/>
      <c r="AU64893" s="690"/>
    </row>
    <row r="64894" spans="46:47">
      <c r="AT64894" s="690"/>
      <c r="AU64894" s="690"/>
    </row>
    <row r="64895" spans="46:47">
      <c r="AT64895" s="690"/>
      <c r="AU64895" s="690"/>
    </row>
    <row r="64896" spans="46:47">
      <c r="AT64896" s="690"/>
      <c r="AU64896" s="690"/>
    </row>
    <row r="64897" spans="46:47">
      <c r="AT64897" s="690"/>
      <c r="AU64897" s="690"/>
    </row>
    <row r="64898" spans="46:47">
      <c r="AT64898" s="690"/>
      <c r="AU64898" s="690"/>
    </row>
    <row r="64899" spans="46:47">
      <c r="AT64899" s="690"/>
      <c r="AU64899" s="690"/>
    </row>
    <row r="64900" spans="46:47">
      <c r="AT64900" s="690"/>
      <c r="AU64900" s="690"/>
    </row>
    <row r="64901" spans="46:47">
      <c r="AT64901" s="690"/>
      <c r="AU64901" s="690"/>
    </row>
    <row r="64902" spans="46:47">
      <c r="AT64902" s="690"/>
      <c r="AU64902" s="690"/>
    </row>
    <row r="64903" spans="46:47">
      <c r="AT64903" s="690"/>
      <c r="AU64903" s="690"/>
    </row>
    <row r="64904" spans="46:47">
      <c r="AT64904" s="690"/>
      <c r="AU64904" s="690"/>
    </row>
    <row r="64905" spans="46:47">
      <c r="AT64905" s="690"/>
      <c r="AU64905" s="690"/>
    </row>
    <row r="64906" spans="46:47">
      <c r="AT64906" s="690"/>
      <c r="AU64906" s="690"/>
    </row>
    <row r="64907" spans="46:47">
      <c r="AT64907" s="690"/>
      <c r="AU64907" s="690"/>
    </row>
    <row r="64908" spans="46:47">
      <c r="AT64908" s="690"/>
      <c r="AU64908" s="690"/>
    </row>
    <row r="64909" spans="46:47">
      <c r="AT64909" s="690"/>
      <c r="AU64909" s="690"/>
    </row>
    <row r="64910" spans="46:47">
      <c r="AT64910" s="690"/>
      <c r="AU64910" s="690"/>
    </row>
    <row r="64911" spans="46:47">
      <c r="AT64911" s="690"/>
      <c r="AU64911" s="690"/>
    </row>
    <row r="64912" spans="46:47">
      <c r="AT64912" s="690"/>
      <c r="AU64912" s="690"/>
    </row>
    <row r="64913" spans="46:47">
      <c r="AT64913" s="690"/>
      <c r="AU64913" s="690"/>
    </row>
    <row r="64914" spans="46:47">
      <c r="AT64914" s="690"/>
      <c r="AU64914" s="690"/>
    </row>
    <row r="64915" spans="46:47">
      <c r="AT64915" s="690"/>
      <c r="AU64915" s="690"/>
    </row>
    <row r="64916" spans="46:47">
      <c r="AT64916" s="690"/>
      <c r="AU64916" s="690"/>
    </row>
    <row r="64917" spans="46:47">
      <c r="AT64917" s="690"/>
      <c r="AU64917" s="690"/>
    </row>
    <row r="64918" spans="46:47">
      <c r="AT64918" s="690"/>
      <c r="AU64918" s="690"/>
    </row>
    <row r="64919" spans="46:47">
      <c r="AT64919" s="690"/>
      <c r="AU64919" s="690"/>
    </row>
    <row r="64920" spans="46:47">
      <c r="AT64920" s="690"/>
      <c r="AU64920" s="690"/>
    </row>
    <row r="64921" spans="46:47">
      <c r="AT64921" s="690"/>
      <c r="AU64921" s="690"/>
    </row>
    <row r="64922" spans="46:47">
      <c r="AT64922" s="690"/>
      <c r="AU64922" s="690"/>
    </row>
    <row r="64923" spans="46:47">
      <c r="AT64923" s="690"/>
      <c r="AU64923" s="690"/>
    </row>
    <row r="64924" spans="46:47">
      <c r="AT64924" s="690"/>
      <c r="AU64924" s="690"/>
    </row>
    <row r="64925" spans="46:47">
      <c r="AT64925" s="690"/>
      <c r="AU64925" s="690"/>
    </row>
    <row r="64926" spans="46:47">
      <c r="AT64926" s="690"/>
      <c r="AU64926" s="690"/>
    </row>
    <row r="64927" spans="46:47">
      <c r="AT64927" s="690"/>
      <c r="AU64927" s="690"/>
    </row>
    <row r="64928" spans="46:47">
      <c r="AT64928" s="690"/>
      <c r="AU64928" s="690"/>
    </row>
    <row r="64929" spans="46:47">
      <c r="AT64929" s="690"/>
      <c r="AU64929" s="690"/>
    </row>
    <row r="64930" spans="46:47">
      <c r="AT64930" s="690"/>
      <c r="AU64930" s="690"/>
    </row>
    <row r="64931" spans="46:47">
      <c r="AT64931" s="690"/>
      <c r="AU64931" s="690"/>
    </row>
    <row r="64932" spans="46:47">
      <c r="AT64932" s="690"/>
      <c r="AU64932" s="690"/>
    </row>
    <row r="64933" spans="46:47">
      <c r="AT64933" s="690"/>
      <c r="AU64933" s="690"/>
    </row>
    <row r="64934" spans="46:47">
      <c r="AT64934" s="690"/>
      <c r="AU64934" s="690"/>
    </row>
    <row r="64935" spans="46:47">
      <c r="AT64935" s="690"/>
      <c r="AU64935" s="690"/>
    </row>
    <row r="64936" spans="46:47">
      <c r="AT64936" s="690"/>
      <c r="AU64936" s="690"/>
    </row>
    <row r="64937" spans="46:47">
      <c r="AT64937" s="690"/>
      <c r="AU64937" s="690"/>
    </row>
    <row r="64938" spans="46:47">
      <c r="AT64938" s="690"/>
      <c r="AU64938" s="690"/>
    </row>
    <row r="64939" spans="46:47">
      <c r="AT64939" s="690"/>
      <c r="AU64939" s="690"/>
    </row>
    <row r="64940" spans="46:47">
      <c r="AT64940" s="690"/>
      <c r="AU64940" s="690"/>
    </row>
    <row r="64941" spans="46:47">
      <c r="AT64941" s="690"/>
      <c r="AU64941" s="690"/>
    </row>
    <row r="64942" spans="46:47">
      <c r="AT64942" s="690"/>
      <c r="AU64942" s="690"/>
    </row>
    <row r="64943" spans="46:47">
      <c r="AT64943" s="690"/>
      <c r="AU64943" s="690"/>
    </row>
    <row r="64944" spans="46:47">
      <c r="AT64944" s="690"/>
      <c r="AU64944" s="690"/>
    </row>
    <row r="64945" spans="46:47">
      <c r="AT64945" s="690"/>
      <c r="AU64945" s="690"/>
    </row>
    <row r="64946" spans="46:47">
      <c r="AT64946" s="690"/>
      <c r="AU64946" s="690"/>
    </row>
    <row r="64947" spans="46:47">
      <c r="AT64947" s="690"/>
      <c r="AU64947" s="690"/>
    </row>
    <row r="64948" spans="46:47">
      <c r="AT64948" s="690"/>
      <c r="AU64948" s="690"/>
    </row>
    <row r="64949" spans="46:47">
      <c r="AT64949" s="690"/>
      <c r="AU64949" s="690"/>
    </row>
    <row r="64950" spans="46:47">
      <c r="AT64950" s="690"/>
      <c r="AU64950" s="690"/>
    </row>
    <row r="64951" spans="46:47">
      <c r="AT64951" s="690"/>
      <c r="AU64951" s="690"/>
    </row>
    <row r="64952" spans="46:47">
      <c r="AT64952" s="690"/>
      <c r="AU64952" s="690"/>
    </row>
    <row r="64953" spans="46:47">
      <c r="AT64953" s="690"/>
      <c r="AU64953" s="690"/>
    </row>
    <row r="64954" spans="46:47">
      <c r="AT64954" s="690"/>
      <c r="AU64954" s="690"/>
    </row>
    <row r="64955" spans="46:47">
      <c r="AT64955" s="690"/>
      <c r="AU64955" s="690"/>
    </row>
    <row r="64956" spans="46:47">
      <c r="AT64956" s="690"/>
      <c r="AU64956" s="690"/>
    </row>
    <row r="64957" spans="46:47">
      <c r="AT64957" s="690"/>
      <c r="AU64957" s="690"/>
    </row>
    <row r="64958" spans="46:47">
      <c r="AT64958" s="690"/>
      <c r="AU64958" s="690"/>
    </row>
    <row r="64959" spans="46:47">
      <c r="AT64959" s="690"/>
      <c r="AU64959" s="690"/>
    </row>
    <row r="64960" spans="46:47">
      <c r="AT64960" s="690"/>
      <c r="AU64960" s="690"/>
    </row>
    <row r="64961" spans="46:47">
      <c r="AT64961" s="690"/>
      <c r="AU64961" s="690"/>
    </row>
    <row r="64962" spans="46:47">
      <c r="AT64962" s="690"/>
      <c r="AU64962" s="690"/>
    </row>
    <row r="64963" spans="46:47">
      <c r="AT64963" s="690"/>
      <c r="AU64963" s="690"/>
    </row>
    <row r="64964" spans="46:47">
      <c r="AT64964" s="690"/>
      <c r="AU64964" s="690"/>
    </row>
    <row r="64965" spans="46:47">
      <c r="AT64965" s="690"/>
      <c r="AU64965" s="690"/>
    </row>
    <row r="64966" spans="46:47">
      <c r="AT64966" s="690"/>
      <c r="AU64966" s="690"/>
    </row>
    <row r="64967" spans="46:47">
      <c r="AT64967" s="690"/>
      <c r="AU64967" s="690"/>
    </row>
    <row r="64968" spans="46:47">
      <c r="AT64968" s="690"/>
      <c r="AU64968" s="690"/>
    </row>
    <row r="64969" spans="46:47">
      <c r="AT64969" s="690"/>
      <c r="AU64969" s="690"/>
    </row>
    <row r="64970" spans="46:47">
      <c r="AT64970" s="690"/>
      <c r="AU64970" s="690"/>
    </row>
    <row r="64971" spans="46:47">
      <c r="AT64971" s="690"/>
      <c r="AU64971" s="690"/>
    </row>
    <row r="64972" spans="46:47">
      <c r="AT64972" s="690"/>
      <c r="AU64972" s="690"/>
    </row>
    <row r="64973" spans="46:47">
      <c r="AT64973" s="690"/>
      <c r="AU64973" s="690"/>
    </row>
    <row r="64974" spans="46:47">
      <c r="AT64974" s="690"/>
      <c r="AU64974" s="690"/>
    </row>
    <row r="64975" spans="46:47">
      <c r="AT64975" s="690"/>
      <c r="AU64975" s="690"/>
    </row>
    <row r="64976" spans="46:47">
      <c r="AT64976" s="690"/>
      <c r="AU64976" s="690"/>
    </row>
    <row r="64977" spans="46:47">
      <c r="AT64977" s="690"/>
      <c r="AU64977" s="690"/>
    </row>
    <row r="64978" spans="46:47">
      <c r="AT64978" s="690"/>
      <c r="AU64978" s="690"/>
    </row>
    <row r="64979" spans="46:47">
      <c r="AT64979" s="690"/>
      <c r="AU64979" s="690"/>
    </row>
    <row r="64980" spans="46:47">
      <c r="AT64980" s="690"/>
      <c r="AU64980" s="690"/>
    </row>
    <row r="64981" spans="46:47">
      <c r="AT64981" s="690"/>
      <c r="AU64981" s="690"/>
    </row>
    <row r="64982" spans="46:47">
      <c r="AT64982" s="690"/>
      <c r="AU64982" s="690"/>
    </row>
    <row r="64983" spans="46:47">
      <c r="AT64983" s="690"/>
      <c r="AU64983" s="690"/>
    </row>
    <row r="64984" spans="46:47">
      <c r="AT64984" s="690"/>
      <c r="AU64984" s="690"/>
    </row>
    <row r="64985" spans="46:47">
      <c r="AT64985" s="690"/>
      <c r="AU64985" s="690"/>
    </row>
    <row r="64986" spans="46:47">
      <c r="AT64986" s="690"/>
      <c r="AU64986" s="690"/>
    </row>
    <row r="64987" spans="46:47">
      <c r="AT64987" s="690"/>
      <c r="AU64987" s="690"/>
    </row>
    <row r="64988" spans="46:47">
      <c r="AT64988" s="690"/>
      <c r="AU64988" s="690"/>
    </row>
    <row r="64989" spans="46:47">
      <c r="AT64989" s="690"/>
      <c r="AU64989" s="690"/>
    </row>
    <row r="64990" spans="46:47">
      <c r="AT64990" s="690"/>
      <c r="AU64990" s="690"/>
    </row>
    <row r="64991" spans="46:47">
      <c r="AT64991" s="690"/>
      <c r="AU64991" s="690"/>
    </row>
    <row r="64992" spans="46:47">
      <c r="AT64992" s="690"/>
      <c r="AU64992" s="690"/>
    </row>
    <row r="64993" spans="46:47">
      <c r="AT64993" s="690"/>
      <c r="AU64993" s="690"/>
    </row>
    <row r="64994" spans="46:47">
      <c r="AT64994" s="690"/>
      <c r="AU64994" s="690"/>
    </row>
    <row r="64995" spans="46:47">
      <c r="AT64995" s="690"/>
      <c r="AU64995" s="690"/>
    </row>
    <row r="64996" spans="46:47">
      <c r="AT64996" s="690"/>
      <c r="AU64996" s="690"/>
    </row>
    <row r="64997" spans="46:47">
      <c r="AT64997" s="690"/>
      <c r="AU64997" s="690"/>
    </row>
    <row r="64998" spans="46:47">
      <c r="AT64998" s="690"/>
      <c r="AU64998" s="690"/>
    </row>
    <row r="64999" spans="46:47">
      <c r="AT64999" s="690"/>
      <c r="AU64999" s="690"/>
    </row>
    <row r="65000" spans="46:47">
      <c r="AT65000" s="690"/>
      <c r="AU65000" s="690"/>
    </row>
    <row r="65001" spans="46:47">
      <c r="AT65001" s="690"/>
      <c r="AU65001" s="690"/>
    </row>
    <row r="65002" spans="46:47">
      <c r="AT65002" s="690"/>
      <c r="AU65002" s="690"/>
    </row>
    <row r="65003" spans="46:47">
      <c r="AT65003" s="690"/>
      <c r="AU65003" s="690"/>
    </row>
    <row r="65004" spans="46:47">
      <c r="AT65004" s="690"/>
      <c r="AU65004" s="690"/>
    </row>
    <row r="65005" spans="46:47">
      <c r="AT65005" s="690"/>
      <c r="AU65005" s="690"/>
    </row>
    <row r="65006" spans="46:47">
      <c r="AT65006" s="690"/>
      <c r="AU65006" s="690"/>
    </row>
    <row r="65007" spans="46:47">
      <c r="AT65007" s="690"/>
      <c r="AU65007" s="690"/>
    </row>
    <row r="65008" spans="46:47">
      <c r="AT65008" s="690"/>
      <c r="AU65008" s="690"/>
    </row>
    <row r="65009" spans="46:47">
      <c r="AT65009" s="690"/>
      <c r="AU65009" s="690"/>
    </row>
    <row r="65010" spans="46:47">
      <c r="AT65010" s="690"/>
      <c r="AU65010" s="690"/>
    </row>
    <row r="65011" spans="46:47">
      <c r="AT65011" s="690"/>
      <c r="AU65011" s="690"/>
    </row>
    <row r="65012" spans="46:47">
      <c r="AT65012" s="690"/>
      <c r="AU65012" s="690"/>
    </row>
    <row r="65013" spans="46:47">
      <c r="AT65013" s="690"/>
      <c r="AU65013" s="690"/>
    </row>
    <row r="65014" spans="46:47">
      <c r="AT65014" s="690"/>
      <c r="AU65014" s="690"/>
    </row>
    <row r="65015" spans="46:47">
      <c r="AT65015" s="690"/>
      <c r="AU65015" s="690"/>
    </row>
    <row r="65016" spans="46:47">
      <c r="AT65016" s="690"/>
      <c r="AU65016" s="690"/>
    </row>
    <row r="65017" spans="46:47">
      <c r="AT65017" s="690"/>
      <c r="AU65017" s="690"/>
    </row>
    <row r="65018" spans="46:47">
      <c r="AT65018" s="690"/>
      <c r="AU65018" s="690"/>
    </row>
    <row r="65019" spans="46:47">
      <c r="AT65019" s="690"/>
      <c r="AU65019" s="690"/>
    </row>
    <row r="65020" spans="46:47">
      <c r="AT65020" s="690"/>
      <c r="AU65020" s="690"/>
    </row>
    <row r="65021" spans="46:47">
      <c r="AT65021" s="690"/>
      <c r="AU65021" s="690"/>
    </row>
    <row r="65022" spans="46:47">
      <c r="AT65022" s="690"/>
      <c r="AU65022" s="690"/>
    </row>
    <row r="65023" spans="46:47">
      <c r="AT65023" s="690"/>
      <c r="AU65023" s="690"/>
    </row>
    <row r="65024" spans="46:47">
      <c r="AT65024" s="690"/>
      <c r="AU65024" s="690"/>
    </row>
    <row r="65025" spans="46:47">
      <c r="AT65025" s="690"/>
      <c r="AU65025" s="690"/>
    </row>
    <row r="65026" spans="46:47">
      <c r="AT65026" s="690"/>
      <c r="AU65026" s="690"/>
    </row>
    <row r="65027" spans="46:47">
      <c r="AT65027" s="690"/>
      <c r="AU65027" s="690"/>
    </row>
    <row r="65028" spans="46:47">
      <c r="AT65028" s="690"/>
      <c r="AU65028" s="690"/>
    </row>
    <row r="65029" spans="46:47">
      <c r="AT65029" s="690"/>
      <c r="AU65029" s="690"/>
    </row>
    <row r="65030" spans="46:47">
      <c r="AT65030" s="690"/>
      <c r="AU65030" s="690"/>
    </row>
    <row r="65031" spans="46:47">
      <c r="AT65031" s="690"/>
      <c r="AU65031" s="690"/>
    </row>
    <row r="65032" spans="46:47">
      <c r="AT65032" s="690"/>
      <c r="AU65032" s="690"/>
    </row>
    <row r="65033" spans="46:47">
      <c r="AT65033" s="690"/>
      <c r="AU65033" s="690"/>
    </row>
    <row r="65034" spans="46:47">
      <c r="AT65034" s="690"/>
      <c r="AU65034" s="690"/>
    </row>
    <row r="65035" spans="46:47">
      <c r="AT65035" s="690"/>
      <c r="AU65035" s="690"/>
    </row>
    <row r="65036" spans="46:47">
      <c r="AT65036" s="690"/>
      <c r="AU65036" s="690"/>
    </row>
    <row r="65037" spans="46:47">
      <c r="AT65037" s="690"/>
      <c r="AU65037" s="690"/>
    </row>
    <row r="65038" spans="46:47">
      <c r="AT65038" s="690"/>
      <c r="AU65038" s="690"/>
    </row>
    <row r="65039" spans="46:47">
      <c r="AT65039" s="690"/>
      <c r="AU65039" s="690"/>
    </row>
    <row r="65040" spans="46:47">
      <c r="AT65040" s="690"/>
      <c r="AU65040" s="690"/>
    </row>
    <row r="65041" spans="46:47">
      <c r="AT65041" s="690"/>
      <c r="AU65041" s="690"/>
    </row>
    <row r="65042" spans="46:47">
      <c r="AT65042" s="690"/>
      <c r="AU65042" s="690"/>
    </row>
    <row r="65043" spans="46:47">
      <c r="AT65043" s="690"/>
      <c r="AU65043" s="690"/>
    </row>
    <row r="65044" spans="46:47">
      <c r="AT65044" s="690"/>
      <c r="AU65044" s="690"/>
    </row>
    <row r="65045" spans="46:47">
      <c r="AT65045" s="690"/>
      <c r="AU65045" s="690"/>
    </row>
    <row r="65046" spans="46:47">
      <c r="AT65046" s="690"/>
      <c r="AU65046" s="690"/>
    </row>
    <row r="65047" spans="46:47">
      <c r="AT65047" s="690"/>
      <c r="AU65047" s="690"/>
    </row>
    <row r="65048" spans="46:47">
      <c r="AT65048" s="690"/>
      <c r="AU65048" s="690"/>
    </row>
    <row r="65049" spans="46:47">
      <c r="AT65049" s="690"/>
      <c r="AU65049" s="690"/>
    </row>
    <row r="65050" spans="46:47">
      <c r="AT65050" s="690"/>
      <c r="AU65050" s="690"/>
    </row>
    <row r="65051" spans="46:47">
      <c r="AT65051" s="690"/>
      <c r="AU65051" s="690"/>
    </row>
    <row r="65052" spans="46:47">
      <c r="AT65052" s="690"/>
      <c r="AU65052" s="690"/>
    </row>
    <row r="65053" spans="46:47">
      <c r="AT65053" s="690"/>
      <c r="AU65053" s="690"/>
    </row>
    <row r="65054" spans="46:47">
      <c r="AT65054" s="690"/>
      <c r="AU65054" s="690"/>
    </row>
    <row r="65055" spans="46:47">
      <c r="AT65055" s="690"/>
      <c r="AU65055" s="690"/>
    </row>
    <row r="65056" spans="46:47">
      <c r="AT65056" s="690"/>
      <c r="AU65056" s="690"/>
    </row>
    <row r="65057" spans="46:47">
      <c r="AT65057" s="690"/>
      <c r="AU65057" s="690"/>
    </row>
    <row r="65058" spans="46:47">
      <c r="AT65058" s="690"/>
      <c r="AU65058" s="690"/>
    </row>
    <row r="65059" spans="46:47">
      <c r="AT65059" s="690"/>
      <c r="AU65059" s="690"/>
    </row>
    <row r="65060" spans="46:47">
      <c r="AT65060" s="690"/>
      <c r="AU65060" s="690"/>
    </row>
    <row r="65061" spans="46:47">
      <c r="AT65061" s="690"/>
      <c r="AU65061" s="690"/>
    </row>
    <row r="65062" spans="46:47">
      <c r="AT65062" s="690"/>
      <c r="AU65062" s="690"/>
    </row>
    <row r="65063" spans="46:47">
      <c r="AT65063" s="690"/>
      <c r="AU65063" s="690"/>
    </row>
    <row r="65064" spans="46:47">
      <c r="AT65064" s="690"/>
      <c r="AU65064" s="690"/>
    </row>
    <row r="65065" spans="46:47">
      <c r="AT65065" s="690"/>
      <c r="AU65065" s="690"/>
    </row>
    <row r="65066" spans="46:47">
      <c r="AT65066" s="690"/>
      <c r="AU65066" s="690"/>
    </row>
    <row r="65067" spans="46:47">
      <c r="AT65067" s="690"/>
      <c r="AU65067" s="690"/>
    </row>
    <row r="65068" spans="46:47">
      <c r="AT65068" s="690"/>
      <c r="AU65068" s="690"/>
    </row>
    <row r="65069" spans="46:47">
      <c r="AT65069" s="690"/>
      <c r="AU65069" s="690"/>
    </row>
    <row r="65070" spans="46:47">
      <c r="AT65070" s="690"/>
      <c r="AU65070" s="690"/>
    </row>
    <row r="65071" spans="46:47">
      <c r="AT65071" s="690"/>
      <c r="AU65071" s="690"/>
    </row>
    <row r="65072" spans="46:47">
      <c r="AT65072" s="690"/>
      <c r="AU65072" s="690"/>
    </row>
    <row r="65073" spans="46:47">
      <c r="AT65073" s="690"/>
      <c r="AU65073" s="690"/>
    </row>
    <row r="65074" spans="46:47">
      <c r="AT65074" s="690"/>
      <c r="AU65074" s="690"/>
    </row>
    <row r="65075" spans="46:47">
      <c r="AT65075" s="690"/>
      <c r="AU65075" s="690"/>
    </row>
    <row r="65076" spans="46:47">
      <c r="AT65076" s="690"/>
      <c r="AU65076" s="690"/>
    </row>
    <row r="65077" spans="46:47">
      <c r="AT65077" s="690"/>
      <c r="AU65077" s="690"/>
    </row>
    <row r="65078" spans="46:47">
      <c r="AT65078" s="690"/>
      <c r="AU65078" s="690"/>
    </row>
    <row r="65079" spans="46:47">
      <c r="AT65079" s="690"/>
      <c r="AU65079" s="690"/>
    </row>
    <row r="65080" spans="46:47">
      <c r="AT65080" s="690"/>
      <c r="AU65080" s="690"/>
    </row>
    <row r="65081" spans="46:47">
      <c r="AT65081" s="690"/>
      <c r="AU65081" s="690"/>
    </row>
    <row r="65082" spans="46:47">
      <c r="AT65082" s="690"/>
      <c r="AU65082" s="690"/>
    </row>
    <row r="65083" spans="46:47">
      <c r="AT65083" s="690"/>
      <c r="AU65083" s="690"/>
    </row>
    <row r="65084" spans="46:47">
      <c r="AT65084" s="690"/>
      <c r="AU65084" s="690"/>
    </row>
    <row r="65085" spans="46:47">
      <c r="AT65085" s="690"/>
      <c r="AU65085" s="690"/>
    </row>
    <row r="65086" spans="46:47">
      <c r="AT65086" s="690"/>
      <c r="AU65086" s="690"/>
    </row>
    <row r="65087" spans="46:47">
      <c r="AT65087" s="690"/>
      <c r="AU65087" s="690"/>
    </row>
    <row r="65088" spans="46:47">
      <c r="AT65088" s="690"/>
      <c r="AU65088" s="690"/>
    </row>
    <row r="65089" spans="46:47">
      <c r="AT65089" s="690"/>
      <c r="AU65089" s="690"/>
    </row>
    <row r="65090" spans="46:47">
      <c r="AT65090" s="690"/>
      <c r="AU65090" s="690"/>
    </row>
    <row r="65091" spans="46:47">
      <c r="AT65091" s="690"/>
      <c r="AU65091" s="690"/>
    </row>
    <row r="65092" spans="46:47">
      <c r="AT65092" s="690"/>
      <c r="AU65092" s="690"/>
    </row>
    <row r="65093" spans="46:47">
      <c r="AT65093" s="690"/>
      <c r="AU65093" s="690"/>
    </row>
    <row r="65094" spans="46:47">
      <c r="AT65094" s="690"/>
      <c r="AU65094" s="690"/>
    </row>
    <row r="65095" spans="46:47">
      <c r="AT65095" s="690"/>
      <c r="AU65095" s="690"/>
    </row>
    <row r="65096" spans="46:47">
      <c r="AT65096" s="690"/>
      <c r="AU65096" s="690"/>
    </row>
    <row r="65097" spans="46:47">
      <c r="AT65097" s="690"/>
      <c r="AU65097" s="690"/>
    </row>
    <row r="65098" spans="46:47">
      <c r="AT65098" s="690"/>
      <c r="AU65098" s="690"/>
    </row>
    <row r="65099" spans="46:47">
      <c r="AT65099" s="690"/>
      <c r="AU65099" s="690"/>
    </row>
    <row r="65100" spans="46:47">
      <c r="AT65100" s="690"/>
      <c r="AU65100" s="690"/>
    </row>
    <row r="65101" spans="46:47">
      <c r="AT65101" s="690"/>
      <c r="AU65101" s="690"/>
    </row>
    <row r="65102" spans="46:47">
      <c r="AT65102" s="690"/>
      <c r="AU65102" s="690"/>
    </row>
    <row r="65103" spans="46:47">
      <c r="AT65103" s="690"/>
      <c r="AU65103" s="690"/>
    </row>
    <row r="65104" spans="46:47">
      <c r="AT65104" s="690"/>
      <c r="AU65104" s="690"/>
    </row>
    <row r="65105" spans="46:47">
      <c r="AT65105" s="690"/>
      <c r="AU65105" s="690"/>
    </row>
    <row r="65106" spans="46:47">
      <c r="AT65106" s="690"/>
      <c r="AU65106" s="690"/>
    </row>
    <row r="65107" spans="46:47">
      <c r="AT65107" s="690"/>
      <c r="AU65107" s="690"/>
    </row>
    <row r="65108" spans="46:47">
      <c r="AT65108" s="690"/>
      <c r="AU65108" s="690"/>
    </row>
    <row r="65109" spans="46:47">
      <c r="AT65109" s="690"/>
      <c r="AU65109" s="690"/>
    </row>
    <row r="65110" spans="46:47">
      <c r="AT65110" s="690"/>
      <c r="AU65110" s="690"/>
    </row>
    <row r="65111" spans="46:47">
      <c r="AT65111" s="690"/>
      <c r="AU65111" s="690"/>
    </row>
    <row r="65112" spans="46:47">
      <c r="AT65112" s="690"/>
      <c r="AU65112" s="690"/>
    </row>
    <row r="65113" spans="46:47">
      <c r="AT65113" s="690"/>
      <c r="AU65113" s="690"/>
    </row>
    <row r="65114" spans="46:47">
      <c r="AT65114" s="690"/>
      <c r="AU65114" s="690"/>
    </row>
    <row r="65115" spans="46:47">
      <c r="AT65115" s="690"/>
      <c r="AU65115" s="690"/>
    </row>
    <row r="65116" spans="46:47">
      <c r="AT65116" s="690"/>
      <c r="AU65116" s="690"/>
    </row>
    <row r="65117" spans="46:47">
      <c r="AT65117" s="690"/>
      <c r="AU65117" s="690"/>
    </row>
    <row r="65118" spans="46:47">
      <c r="AT65118" s="690"/>
      <c r="AU65118" s="690"/>
    </row>
    <row r="65119" spans="46:47">
      <c r="AT65119" s="690"/>
      <c r="AU65119" s="690"/>
    </row>
    <row r="65120" spans="46:47">
      <c r="AT65120" s="690"/>
      <c r="AU65120" s="690"/>
    </row>
    <row r="65121" spans="46:47">
      <c r="AT65121" s="690"/>
      <c r="AU65121" s="690"/>
    </row>
    <row r="65122" spans="46:47">
      <c r="AT65122" s="690"/>
      <c r="AU65122" s="690"/>
    </row>
    <row r="65123" spans="46:47">
      <c r="AT65123" s="690"/>
      <c r="AU65123" s="690"/>
    </row>
    <row r="65124" spans="46:47">
      <c r="AT65124" s="690"/>
      <c r="AU65124" s="690"/>
    </row>
    <row r="65125" spans="46:47">
      <c r="AT65125" s="690"/>
      <c r="AU65125" s="690"/>
    </row>
    <row r="65126" spans="46:47">
      <c r="AT65126" s="690"/>
      <c r="AU65126" s="690"/>
    </row>
    <row r="65127" spans="46:47">
      <c r="AT65127" s="690"/>
      <c r="AU65127" s="690"/>
    </row>
    <row r="65128" spans="46:47">
      <c r="AT65128" s="690"/>
      <c r="AU65128" s="690"/>
    </row>
    <row r="65129" spans="46:47">
      <c r="AT65129" s="690"/>
      <c r="AU65129" s="690"/>
    </row>
    <row r="65130" spans="46:47">
      <c r="AT65130" s="690"/>
      <c r="AU65130" s="690"/>
    </row>
    <row r="65131" spans="46:47">
      <c r="AT65131" s="690"/>
      <c r="AU65131" s="690"/>
    </row>
    <row r="65132" spans="46:47">
      <c r="AT65132" s="690"/>
      <c r="AU65132" s="690"/>
    </row>
    <row r="65133" spans="46:47">
      <c r="AT65133" s="690"/>
      <c r="AU65133" s="690"/>
    </row>
    <row r="65134" spans="46:47">
      <c r="AT65134" s="690"/>
      <c r="AU65134" s="690"/>
    </row>
    <row r="65135" spans="46:47">
      <c r="AT65135" s="690"/>
      <c r="AU65135" s="690"/>
    </row>
    <row r="65136" spans="46:47">
      <c r="AT65136" s="690"/>
      <c r="AU65136" s="690"/>
    </row>
    <row r="65137" spans="46:47">
      <c r="AT65137" s="690"/>
      <c r="AU65137" s="690"/>
    </row>
    <row r="65138" spans="46:47">
      <c r="AT65138" s="690"/>
      <c r="AU65138" s="690"/>
    </row>
    <row r="65139" spans="46:47">
      <c r="AT65139" s="690"/>
      <c r="AU65139" s="690"/>
    </row>
    <row r="65140" spans="46:47">
      <c r="AT65140" s="690"/>
      <c r="AU65140" s="690"/>
    </row>
    <row r="65141" spans="46:47">
      <c r="AT65141" s="690"/>
      <c r="AU65141" s="690"/>
    </row>
    <row r="65142" spans="46:47">
      <c r="AT65142" s="690"/>
      <c r="AU65142" s="690"/>
    </row>
    <row r="65143" spans="46:47">
      <c r="AT65143" s="690"/>
      <c r="AU65143" s="690"/>
    </row>
    <row r="65144" spans="46:47">
      <c r="AT65144" s="690"/>
      <c r="AU65144" s="690"/>
    </row>
    <row r="65145" spans="46:47">
      <c r="AT65145" s="690"/>
      <c r="AU65145" s="690"/>
    </row>
    <row r="65146" spans="46:47">
      <c r="AT65146" s="690"/>
      <c r="AU65146" s="690"/>
    </row>
    <row r="65147" spans="46:47">
      <c r="AT65147" s="690"/>
      <c r="AU65147" s="690"/>
    </row>
    <row r="65148" spans="46:47">
      <c r="AT65148" s="690"/>
      <c r="AU65148" s="690"/>
    </row>
    <row r="65149" spans="46:47">
      <c r="AT65149" s="690"/>
      <c r="AU65149" s="690"/>
    </row>
    <row r="65150" spans="46:47">
      <c r="AT65150" s="690"/>
      <c r="AU65150" s="690"/>
    </row>
    <row r="65151" spans="46:47">
      <c r="AT65151" s="690"/>
      <c r="AU65151" s="690"/>
    </row>
    <row r="65152" spans="46:47">
      <c r="AT65152" s="690"/>
      <c r="AU65152" s="690"/>
    </row>
    <row r="65153" spans="46:47">
      <c r="AT65153" s="690"/>
      <c r="AU65153" s="690"/>
    </row>
    <row r="65154" spans="46:47">
      <c r="AT65154" s="690"/>
      <c r="AU65154" s="690"/>
    </row>
    <row r="65155" spans="46:47">
      <c r="AT65155" s="690"/>
      <c r="AU65155" s="690"/>
    </row>
    <row r="65156" spans="46:47">
      <c r="AT65156" s="690"/>
      <c r="AU65156" s="690"/>
    </row>
    <row r="65157" spans="46:47">
      <c r="AT65157" s="690"/>
      <c r="AU65157" s="690"/>
    </row>
    <row r="65158" spans="46:47">
      <c r="AT65158" s="690"/>
      <c r="AU65158" s="690"/>
    </row>
    <row r="65159" spans="46:47">
      <c r="AT65159" s="690"/>
      <c r="AU65159" s="690"/>
    </row>
    <row r="65160" spans="46:47">
      <c r="AT65160" s="690"/>
      <c r="AU65160" s="690"/>
    </row>
    <row r="65161" spans="46:47">
      <c r="AT65161" s="690"/>
      <c r="AU65161" s="690"/>
    </row>
    <row r="65162" spans="46:47">
      <c r="AT65162" s="690"/>
      <c r="AU65162" s="690"/>
    </row>
    <row r="65163" spans="46:47">
      <c r="AT65163" s="690"/>
      <c r="AU65163" s="690"/>
    </row>
    <row r="65164" spans="46:47">
      <c r="AT65164" s="690"/>
      <c r="AU65164" s="690"/>
    </row>
    <row r="65165" spans="46:47">
      <c r="AT65165" s="690"/>
      <c r="AU65165" s="690"/>
    </row>
    <row r="65166" spans="46:47">
      <c r="AT65166" s="690"/>
      <c r="AU65166" s="690"/>
    </row>
    <row r="65167" spans="46:47">
      <c r="AT65167" s="690"/>
      <c r="AU65167" s="690"/>
    </row>
    <row r="65168" spans="46:47">
      <c r="AT65168" s="690"/>
      <c r="AU65168" s="690"/>
    </row>
    <row r="65169" spans="46:47">
      <c r="AT65169" s="690"/>
      <c r="AU65169" s="690"/>
    </row>
    <row r="65170" spans="46:47">
      <c r="AT65170" s="690"/>
      <c r="AU65170" s="690"/>
    </row>
    <row r="65171" spans="46:47">
      <c r="AT65171" s="690"/>
      <c r="AU65171" s="690"/>
    </row>
    <row r="65172" spans="46:47">
      <c r="AT65172" s="690"/>
      <c r="AU65172" s="690"/>
    </row>
    <row r="65173" spans="46:47">
      <c r="AT65173" s="690"/>
      <c r="AU65173" s="690"/>
    </row>
    <row r="65174" spans="46:47">
      <c r="AT65174" s="690"/>
      <c r="AU65174" s="690"/>
    </row>
    <row r="65175" spans="46:47">
      <c r="AT65175" s="690"/>
      <c r="AU65175" s="690"/>
    </row>
    <row r="65176" spans="46:47">
      <c r="AT65176" s="690"/>
      <c r="AU65176" s="690"/>
    </row>
    <row r="65177" spans="46:47">
      <c r="AT65177" s="690"/>
      <c r="AU65177" s="690"/>
    </row>
    <row r="65178" spans="46:47">
      <c r="AT65178" s="690"/>
      <c r="AU65178" s="690"/>
    </row>
    <row r="65179" spans="46:47">
      <c r="AT65179" s="690"/>
      <c r="AU65179" s="690"/>
    </row>
    <row r="65180" spans="46:47">
      <c r="AT65180" s="690"/>
      <c r="AU65180" s="690"/>
    </row>
    <row r="65181" spans="46:47">
      <c r="AT65181" s="690"/>
      <c r="AU65181" s="690"/>
    </row>
    <row r="65182" spans="46:47">
      <c r="AT65182" s="690"/>
      <c r="AU65182" s="690"/>
    </row>
    <row r="65183" spans="46:47">
      <c r="AT65183" s="690"/>
      <c r="AU65183" s="690"/>
    </row>
    <row r="65184" spans="46:47">
      <c r="AT65184" s="690"/>
      <c r="AU65184" s="690"/>
    </row>
    <row r="65185" spans="46:47">
      <c r="AT65185" s="690"/>
      <c r="AU65185" s="690"/>
    </row>
    <row r="65186" spans="46:47">
      <c r="AT65186" s="690"/>
      <c r="AU65186" s="690"/>
    </row>
    <row r="65187" spans="46:47">
      <c r="AT65187" s="690"/>
      <c r="AU65187" s="690"/>
    </row>
    <row r="65188" spans="46:47">
      <c r="AT65188" s="690"/>
      <c r="AU65188" s="690"/>
    </row>
    <row r="65189" spans="46:47">
      <c r="AT65189" s="690"/>
      <c r="AU65189" s="690"/>
    </row>
    <row r="65190" spans="46:47">
      <c r="AT65190" s="690"/>
      <c r="AU65190" s="690"/>
    </row>
    <row r="65191" spans="46:47">
      <c r="AT65191" s="690"/>
      <c r="AU65191" s="690"/>
    </row>
    <row r="65192" spans="46:47">
      <c r="AT65192" s="690"/>
      <c r="AU65192" s="690"/>
    </row>
    <row r="65193" spans="46:47">
      <c r="AT65193" s="690"/>
      <c r="AU65193" s="690"/>
    </row>
    <row r="65194" spans="46:47">
      <c r="AT65194" s="690"/>
      <c r="AU65194" s="690"/>
    </row>
    <row r="65195" spans="46:47">
      <c r="AT65195" s="690"/>
      <c r="AU65195" s="690"/>
    </row>
    <row r="65196" spans="46:47">
      <c r="AT65196" s="690"/>
      <c r="AU65196" s="690"/>
    </row>
    <row r="65197" spans="46:47">
      <c r="AT65197" s="690"/>
      <c r="AU65197" s="690"/>
    </row>
    <row r="65198" spans="46:47">
      <c r="AT65198" s="690"/>
      <c r="AU65198" s="690"/>
    </row>
    <row r="65199" spans="46:47">
      <c r="AT65199" s="690"/>
      <c r="AU65199" s="690"/>
    </row>
    <row r="65200" spans="46:47">
      <c r="AT65200" s="690"/>
      <c r="AU65200" s="690"/>
    </row>
    <row r="65201" spans="46:47">
      <c r="AT65201" s="690"/>
      <c r="AU65201" s="690"/>
    </row>
    <row r="65202" spans="46:47">
      <c r="AT65202" s="690"/>
      <c r="AU65202" s="690"/>
    </row>
    <row r="65203" spans="46:47">
      <c r="AT65203" s="690"/>
      <c r="AU65203" s="690"/>
    </row>
    <row r="65204" spans="46:47">
      <c r="AT65204" s="690"/>
      <c r="AU65204" s="690"/>
    </row>
    <row r="65205" spans="46:47">
      <c r="AT65205" s="690"/>
      <c r="AU65205" s="690"/>
    </row>
    <row r="65206" spans="46:47">
      <c r="AT65206" s="690"/>
      <c r="AU65206" s="690"/>
    </row>
    <row r="65207" spans="46:47">
      <c r="AT65207" s="690"/>
      <c r="AU65207" s="690"/>
    </row>
    <row r="65208" spans="46:47">
      <c r="AT65208" s="690"/>
      <c r="AU65208" s="690"/>
    </row>
    <row r="65209" spans="46:47">
      <c r="AT65209" s="690"/>
      <c r="AU65209" s="690"/>
    </row>
    <row r="65210" spans="46:47">
      <c r="AT65210" s="690"/>
      <c r="AU65210" s="690"/>
    </row>
    <row r="65211" spans="46:47">
      <c r="AT65211" s="690"/>
      <c r="AU65211" s="690"/>
    </row>
    <row r="65212" spans="46:47">
      <c r="AT65212" s="690"/>
      <c r="AU65212" s="690"/>
    </row>
    <row r="65213" spans="46:47">
      <c r="AT65213" s="690"/>
      <c r="AU65213" s="690"/>
    </row>
    <row r="65214" spans="46:47">
      <c r="AT65214" s="690"/>
      <c r="AU65214" s="690"/>
    </row>
    <row r="65215" spans="46:47">
      <c r="AT65215" s="690"/>
      <c r="AU65215" s="690"/>
    </row>
    <row r="65216" spans="46:47">
      <c r="AT65216" s="690"/>
      <c r="AU65216" s="690"/>
    </row>
    <row r="65217" spans="46:47">
      <c r="AT65217" s="690"/>
      <c r="AU65217" s="690"/>
    </row>
    <row r="65218" spans="46:47">
      <c r="AT65218" s="690"/>
      <c r="AU65218" s="690"/>
    </row>
    <row r="65219" spans="46:47">
      <c r="AT65219" s="690"/>
      <c r="AU65219" s="690"/>
    </row>
    <row r="65220" spans="46:47">
      <c r="AT65220" s="690"/>
      <c r="AU65220" s="690"/>
    </row>
    <row r="65221" spans="46:47">
      <c r="AT65221" s="690"/>
      <c r="AU65221" s="690"/>
    </row>
    <row r="65222" spans="46:47">
      <c r="AT65222" s="690"/>
      <c r="AU65222" s="690"/>
    </row>
    <row r="65223" spans="46:47">
      <c r="AT65223" s="690"/>
      <c r="AU65223" s="690"/>
    </row>
    <row r="65224" spans="46:47">
      <c r="AT65224" s="690"/>
      <c r="AU65224" s="690"/>
    </row>
    <row r="65225" spans="46:47">
      <c r="AT65225" s="690"/>
      <c r="AU65225" s="690"/>
    </row>
    <row r="65226" spans="46:47">
      <c r="AT65226" s="690"/>
      <c r="AU65226" s="690"/>
    </row>
    <row r="65227" spans="46:47">
      <c r="AT65227" s="690"/>
      <c r="AU65227" s="690"/>
    </row>
    <row r="65228" spans="46:47">
      <c r="AT65228" s="690"/>
      <c r="AU65228" s="690"/>
    </row>
    <row r="65229" spans="46:47">
      <c r="AT65229" s="690"/>
      <c r="AU65229" s="690"/>
    </row>
    <row r="65230" spans="46:47">
      <c r="AT65230" s="690"/>
      <c r="AU65230" s="690"/>
    </row>
    <row r="65231" spans="46:47">
      <c r="AT65231" s="690"/>
      <c r="AU65231" s="690"/>
    </row>
    <row r="65232" spans="46:47">
      <c r="AT65232" s="690"/>
      <c r="AU65232" s="690"/>
    </row>
    <row r="65233" spans="46:47">
      <c r="AT65233" s="690"/>
      <c r="AU65233" s="690"/>
    </row>
    <row r="65234" spans="46:47">
      <c r="AT65234" s="690"/>
      <c r="AU65234" s="690"/>
    </row>
    <row r="65235" spans="46:47">
      <c r="AT65235" s="690"/>
      <c r="AU65235" s="690"/>
    </row>
    <row r="65236" spans="46:47">
      <c r="AT65236" s="690"/>
      <c r="AU65236" s="690"/>
    </row>
    <row r="65237" spans="46:47">
      <c r="AT65237" s="690"/>
      <c r="AU65237" s="690"/>
    </row>
    <row r="65238" spans="46:47">
      <c r="AT65238" s="690"/>
      <c r="AU65238" s="690"/>
    </row>
    <row r="65239" spans="46:47">
      <c r="AT65239" s="690"/>
      <c r="AU65239" s="690"/>
    </row>
    <row r="65240" spans="46:47">
      <c r="AT65240" s="690"/>
      <c r="AU65240" s="690"/>
    </row>
    <row r="65241" spans="46:47">
      <c r="AT65241" s="690"/>
      <c r="AU65241" s="690"/>
    </row>
    <row r="65242" spans="46:47">
      <c r="AT65242" s="690"/>
      <c r="AU65242" s="690"/>
    </row>
    <row r="65243" spans="46:47">
      <c r="AT65243" s="690"/>
      <c r="AU65243" s="690"/>
    </row>
    <row r="65244" spans="46:47">
      <c r="AT65244" s="690"/>
      <c r="AU65244" s="690"/>
    </row>
    <row r="65245" spans="46:47">
      <c r="AT65245" s="690"/>
      <c r="AU65245" s="690"/>
    </row>
    <row r="65246" spans="46:47">
      <c r="AT65246" s="690"/>
      <c r="AU65246" s="690"/>
    </row>
    <row r="65247" spans="46:47">
      <c r="AT65247" s="690"/>
      <c r="AU65247" s="690"/>
    </row>
    <row r="65248" spans="46:47">
      <c r="AT65248" s="690"/>
      <c r="AU65248" s="690"/>
    </row>
    <row r="65249" spans="46:47">
      <c r="AT65249" s="690"/>
      <c r="AU65249" s="690"/>
    </row>
    <row r="65250" spans="46:47">
      <c r="AT65250" s="690"/>
      <c r="AU65250" s="690"/>
    </row>
    <row r="65251" spans="46:47">
      <c r="AT65251" s="690"/>
      <c r="AU65251" s="690"/>
    </row>
    <row r="65252" spans="46:47">
      <c r="AT65252" s="690"/>
      <c r="AU65252" s="690"/>
    </row>
    <row r="65253" spans="46:47">
      <c r="AT65253" s="690"/>
      <c r="AU65253" s="690"/>
    </row>
    <row r="65254" spans="46:47">
      <c r="AT65254" s="690"/>
      <c r="AU65254" s="690"/>
    </row>
    <row r="65255" spans="46:47">
      <c r="AT65255" s="690"/>
      <c r="AU65255" s="690"/>
    </row>
    <row r="65256" spans="46:47">
      <c r="AT65256" s="690"/>
      <c r="AU65256" s="690"/>
    </row>
    <row r="65257" spans="46:47">
      <c r="AT65257" s="690"/>
      <c r="AU65257" s="690"/>
    </row>
    <row r="65258" spans="46:47">
      <c r="AT65258" s="690"/>
      <c r="AU65258" s="690"/>
    </row>
    <row r="65259" spans="46:47">
      <c r="AT65259" s="690"/>
      <c r="AU65259" s="690"/>
    </row>
    <row r="65260" spans="46:47">
      <c r="AT65260" s="690"/>
      <c r="AU65260" s="690"/>
    </row>
    <row r="65261" spans="46:47">
      <c r="AT65261" s="690"/>
      <c r="AU65261" s="690"/>
    </row>
    <row r="65262" spans="46:47">
      <c r="AT65262" s="690"/>
      <c r="AU65262" s="690"/>
    </row>
    <row r="65263" spans="46:47">
      <c r="AT65263" s="690"/>
      <c r="AU65263" s="690"/>
    </row>
    <row r="65264" spans="46:47">
      <c r="AT65264" s="690"/>
      <c r="AU65264" s="690"/>
    </row>
    <row r="65265" spans="46:47">
      <c r="AT65265" s="690"/>
      <c r="AU65265" s="690"/>
    </row>
    <row r="65266" spans="46:47">
      <c r="AT65266" s="690"/>
      <c r="AU65266" s="690"/>
    </row>
    <row r="65267" spans="46:47">
      <c r="AT65267" s="690"/>
      <c r="AU65267" s="690"/>
    </row>
    <row r="65268" spans="46:47">
      <c r="AT65268" s="690"/>
      <c r="AU65268" s="690"/>
    </row>
    <row r="65269" spans="46:47">
      <c r="AT65269" s="690"/>
      <c r="AU65269" s="690"/>
    </row>
    <row r="65270" spans="46:47">
      <c r="AT65270" s="690"/>
      <c r="AU65270" s="690"/>
    </row>
    <row r="65271" spans="46:47">
      <c r="AT65271" s="690"/>
      <c r="AU65271" s="690"/>
    </row>
    <row r="65272" spans="46:47">
      <c r="AT65272" s="690"/>
      <c r="AU65272" s="690"/>
    </row>
    <row r="65273" spans="46:47">
      <c r="AT65273" s="690"/>
      <c r="AU65273" s="690"/>
    </row>
    <row r="65274" spans="46:47">
      <c r="AT65274" s="690"/>
      <c r="AU65274" s="690"/>
    </row>
    <row r="65275" spans="46:47">
      <c r="AT65275" s="690"/>
      <c r="AU65275" s="690"/>
    </row>
    <row r="65276" spans="46:47">
      <c r="AT65276" s="690"/>
      <c r="AU65276" s="690"/>
    </row>
    <row r="65277" spans="46:47">
      <c r="AT65277" s="690"/>
      <c r="AU65277" s="690"/>
    </row>
    <row r="65278" spans="46:47">
      <c r="AT65278" s="690"/>
      <c r="AU65278" s="690"/>
    </row>
    <row r="65279" spans="46:47">
      <c r="AT65279" s="690"/>
      <c r="AU65279" s="690"/>
    </row>
    <row r="65280" spans="46:47">
      <c r="AT65280" s="690"/>
      <c r="AU65280" s="690"/>
    </row>
    <row r="65281" spans="46:47">
      <c r="AT65281" s="690"/>
      <c r="AU65281" s="690"/>
    </row>
    <row r="65282" spans="46:47">
      <c r="AT65282" s="690"/>
      <c r="AU65282" s="690"/>
    </row>
    <row r="65283" spans="46:47">
      <c r="AT65283" s="690"/>
      <c r="AU65283" s="690"/>
    </row>
    <row r="65284" spans="46:47">
      <c r="AT65284" s="690"/>
      <c r="AU65284" s="690"/>
    </row>
    <row r="65285" spans="46:47">
      <c r="AT65285" s="690"/>
      <c r="AU65285" s="690"/>
    </row>
    <row r="65286" spans="46:47">
      <c r="AT65286" s="690"/>
      <c r="AU65286" s="690"/>
    </row>
    <row r="65287" spans="46:47">
      <c r="AT65287" s="690"/>
      <c r="AU65287" s="690"/>
    </row>
    <row r="65288" spans="46:47">
      <c r="AT65288" s="690"/>
      <c r="AU65288" s="690"/>
    </row>
    <row r="65289" spans="46:47">
      <c r="AT65289" s="690"/>
      <c r="AU65289" s="690"/>
    </row>
    <row r="65290" spans="46:47">
      <c r="AT65290" s="690"/>
      <c r="AU65290" s="690"/>
    </row>
    <row r="65291" spans="46:47">
      <c r="AT65291" s="690"/>
      <c r="AU65291" s="690"/>
    </row>
    <row r="65292" spans="46:47">
      <c r="AT65292" s="690"/>
      <c r="AU65292" s="690"/>
    </row>
    <row r="65293" spans="46:47">
      <c r="AT65293" s="690"/>
      <c r="AU65293" s="690"/>
    </row>
    <row r="65294" spans="46:47">
      <c r="AT65294" s="690"/>
      <c r="AU65294" s="690"/>
    </row>
    <row r="65295" spans="46:47">
      <c r="AT65295" s="690"/>
      <c r="AU65295" s="690"/>
    </row>
    <row r="65296" spans="46:47">
      <c r="AT65296" s="690"/>
      <c r="AU65296" s="690"/>
    </row>
    <row r="65297" spans="46:47">
      <c r="AT65297" s="690"/>
      <c r="AU65297" s="690"/>
    </row>
    <row r="65298" spans="46:47">
      <c r="AT65298" s="690"/>
      <c r="AU65298" s="690"/>
    </row>
    <row r="65299" spans="46:47">
      <c r="AT65299" s="690"/>
      <c r="AU65299" s="690"/>
    </row>
    <row r="65300" spans="46:47">
      <c r="AT65300" s="690"/>
      <c r="AU65300" s="690"/>
    </row>
    <row r="65301" spans="46:47">
      <c r="AT65301" s="690"/>
      <c r="AU65301" s="690"/>
    </row>
    <row r="65302" spans="46:47">
      <c r="AT65302" s="690"/>
      <c r="AU65302" s="690"/>
    </row>
    <row r="65303" spans="46:47">
      <c r="AT65303" s="690"/>
      <c r="AU65303" s="690"/>
    </row>
    <row r="65304" spans="46:47">
      <c r="AT65304" s="690"/>
      <c r="AU65304" s="690"/>
    </row>
    <row r="65305" spans="46:47">
      <c r="AT65305" s="690"/>
      <c r="AU65305" s="690"/>
    </row>
    <row r="65306" spans="46:47">
      <c r="AT65306" s="690"/>
      <c r="AU65306" s="690"/>
    </row>
    <row r="65307" spans="46:47">
      <c r="AT65307" s="690"/>
      <c r="AU65307" s="690"/>
    </row>
    <row r="65308" spans="46:47">
      <c r="AT65308" s="690"/>
      <c r="AU65308" s="690"/>
    </row>
    <row r="65309" spans="46:47">
      <c r="AT65309" s="690"/>
      <c r="AU65309" s="690"/>
    </row>
    <row r="65310" spans="46:47">
      <c r="AT65310" s="690"/>
      <c r="AU65310" s="690"/>
    </row>
    <row r="65311" spans="46:47">
      <c r="AT65311" s="690"/>
      <c r="AU65311" s="690"/>
    </row>
    <row r="65312" spans="46:47">
      <c r="AT65312" s="690"/>
      <c r="AU65312" s="690"/>
    </row>
    <row r="65313" spans="46:47">
      <c r="AT65313" s="690"/>
      <c r="AU65313" s="690"/>
    </row>
    <row r="65314" spans="46:47">
      <c r="AT65314" s="690"/>
      <c r="AU65314" s="690"/>
    </row>
    <row r="65315" spans="46:47">
      <c r="AT65315" s="690"/>
      <c r="AU65315" s="690"/>
    </row>
    <row r="65316" spans="46:47">
      <c r="AT65316" s="690"/>
      <c r="AU65316" s="690"/>
    </row>
    <row r="65317" spans="46:47">
      <c r="AT65317" s="690"/>
      <c r="AU65317" s="690"/>
    </row>
    <row r="65318" spans="46:47">
      <c r="AT65318" s="690"/>
      <c r="AU65318" s="690"/>
    </row>
    <row r="65319" spans="46:47">
      <c r="AT65319" s="690"/>
      <c r="AU65319" s="690"/>
    </row>
    <row r="65320" spans="46:47">
      <c r="AT65320" s="690"/>
      <c r="AU65320" s="690"/>
    </row>
    <row r="65321" spans="46:47">
      <c r="AT65321" s="690"/>
      <c r="AU65321" s="690"/>
    </row>
    <row r="65322" spans="46:47">
      <c r="AT65322" s="690"/>
      <c r="AU65322" s="690"/>
    </row>
    <row r="65323" spans="46:47">
      <c r="AT65323" s="690"/>
      <c r="AU65323" s="690"/>
    </row>
    <row r="65324" spans="46:47">
      <c r="AT65324" s="690"/>
      <c r="AU65324" s="690"/>
    </row>
    <row r="65325" spans="46:47">
      <c r="AT65325" s="690"/>
      <c r="AU65325" s="690"/>
    </row>
    <row r="65326" spans="46:47">
      <c r="AT65326" s="690"/>
      <c r="AU65326" s="690"/>
    </row>
    <row r="65327" spans="46:47">
      <c r="AT65327" s="690"/>
      <c r="AU65327" s="690"/>
    </row>
    <row r="65328" spans="46:47">
      <c r="AT65328" s="690"/>
      <c r="AU65328" s="690"/>
    </row>
    <row r="65329" spans="46:47">
      <c r="AT65329" s="690"/>
      <c r="AU65329" s="690"/>
    </row>
    <row r="65330" spans="46:47">
      <c r="AT65330" s="690"/>
      <c r="AU65330" s="690"/>
    </row>
    <row r="65331" spans="46:47">
      <c r="AT65331" s="690"/>
      <c r="AU65331" s="690"/>
    </row>
    <row r="65332" spans="46:47">
      <c r="AT65332" s="690"/>
      <c r="AU65332" s="690"/>
    </row>
    <row r="65333" spans="46:47">
      <c r="AT65333" s="690"/>
      <c r="AU65333" s="690"/>
    </row>
    <row r="65334" spans="46:47">
      <c r="AT65334" s="690"/>
      <c r="AU65334" s="690"/>
    </row>
    <row r="65335" spans="46:47">
      <c r="AT65335" s="690"/>
      <c r="AU65335" s="690"/>
    </row>
    <row r="65336" spans="46:47">
      <c r="AT65336" s="690"/>
      <c r="AU65336" s="690"/>
    </row>
    <row r="65337" spans="46:47">
      <c r="AT65337" s="690"/>
      <c r="AU65337" s="690"/>
    </row>
    <row r="65338" spans="46:47">
      <c r="AT65338" s="690"/>
      <c r="AU65338" s="690"/>
    </row>
    <row r="65339" spans="46:47">
      <c r="AT65339" s="690"/>
      <c r="AU65339" s="690"/>
    </row>
    <row r="65340" spans="46:47">
      <c r="AT65340" s="690"/>
      <c r="AU65340" s="690"/>
    </row>
    <row r="65341" spans="46:47">
      <c r="AT65341" s="690"/>
      <c r="AU65341" s="690"/>
    </row>
    <row r="65342" spans="46:47">
      <c r="AT65342" s="690"/>
      <c r="AU65342" s="690"/>
    </row>
    <row r="65343" spans="46:47">
      <c r="AT65343" s="690"/>
      <c r="AU65343" s="690"/>
    </row>
    <row r="65344" spans="46:47">
      <c r="AT65344" s="690"/>
      <c r="AU65344" s="690"/>
    </row>
    <row r="65345" spans="46:47">
      <c r="AT65345" s="690"/>
      <c r="AU65345" s="690"/>
    </row>
    <row r="65346" spans="46:47">
      <c r="AT65346" s="690"/>
      <c r="AU65346" s="690"/>
    </row>
    <row r="65347" spans="46:47">
      <c r="AT65347" s="690"/>
      <c r="AU65347" s="690"/>
    </row>
    <row r="65348" spans="46:47">
      <c r="AT65348" s="690"/>
      <c r="AU65348" s="690"/>
    </row>
    <row r="65349" spans="46:47">
      <c r="AT65349" s="690"/>
      <c r="AU65349" s="690"/>
    </row>
    <row r="65350" spans="46:47">
      <c r="AT65350" s="690"/>
      <c r="AU65350" s="690"/>
    </row>
    <row r="65351" spans="46:47">
      <c r="AT65351" s="690"/>
      <c r="AU65351" s="690"/>
    </row>
    <row r="65352" spans="46:47">
      <c r="AT65352" s="690"/>
      <c r="AU65352" s="690"/>
    </row>
    <row r="65353" spans="46:47">
      <c r="AT65353" s="690"/>
      <c r="AU65353" s="690"/>
    </row>
    <row r="65354" spans="46:47">
      <c r="AT65354" s="690"/>
      <c r="AU65354" s="690"/>
    </row>
    <row r="65355" spans="46:47">
      <c r="AT65355" s="690"/>
      <c r="AU65355" s="690"/>
    </row>
    <row r="65356" spans="46:47">
      <c r="AT65356" s="690"/>
      <c r="AU65356" s="690"/>
    </row>
    <row r="65357" spans="46:47">
      <c r="AT65357" s="690"/>
      <c r="AU65357" s="690"/>
    </row>
    <row r="65358" spans="46:47">
      <c r="AT65358" s="690"/>
      <c r="AU65358" s="690"/>
    </row>
    <row r="65359" spans="46:47">
      <c r="AT65359" s="690"/>
      <c r="AU65359" s="690"/>
    </row>
    <row r="65360" spans="46:47">
      <c r="AT65360" s="690"/>
      <c r="AU65360" s="690"/>
    </row>
    <row r="65361" spans="46:47">
      <c r="AT65361" s="690"/>
      <c r="AU65361" s="690"/>
    </row>
    <row r="65362" spans="46:47">
      <c r="AT65362" s="690"/>
      <c r="AU65362" s="690"/>
    </row>
    <row r="65363" spans="46:47">
      <c r="AT65363" s="690"/>
      <c r="AU65363" s="690"/>
    </row>
    <row r="65364" spans="46:47">
      <c r="AT65364" s="690"/>
      <c r="AU65364" s="690"/>
    </row>
    <row r="65365" spans="46:47">
      <c r="AT65365" s="690"/>
      <c r="AU65365" s="690"/>
    </row>
    <row r="65366" spans="46:47">
      <c r="AT65366" s="690"/>
      <c r="AU65366" s="690"/>
    </row>
    <row r="65367" spans="46:47">
      <c r="AT65367" s="690"/>
      <c r="AU65367" s="690"/>
    </row>
    <row r="65368" spans="46:47">
      <c r="AT65368" s="690"/>
      <c r="AU65368" s="690"/>
    </row>
    <row r="65369" spans="46:47">
      <c r="AT65369" s="690"/>
      <c r="AU65369" s="690"/>
    </row>
    <row r="65370" spans="46:47">
      <c r="AT65370" s="690"/>
      <c r="AU65370" s="690"/>
    </row>
    <row r="65371" spans="46:47">
      <c r="AT65371" s="690"/>
      <c r="AU65371" s="690"/>
    </row>
    <row r="65372" spans="46:47">
      <c r="AT65372" s="690"/>
      <c r="AU65372" s="690"/>
    </row>
    <row r="65373" spans="46:47">
      <c r="AT65373" s="690"/>
      <c r="AU65373" s="690"/>
    </row>
    <row r="65374" spans="46:47">
      <c r="AT65374" s="690"/>
      <c r="AU65374" s="690"/>
    </row>
    <row r="65375" spans="46:47">
      <c r="AT65375" s="690"/>
      <c r="AU65375" s="690"/>
    </row>
    <row r="65376" spans="46:47">
      <c r="AT65376" s="690"/>
      <c r="AU65376" s="690"/>
    </row>
    <row r="65377" spans="46:47">
      <c r="AT65377" s="690"/>
      <c r="AU65377" s="690"/>
    </row>
    <row r="65378" spans="46:47">
      <c r="AT65378" s="690"/>
      <c r="AU65378" s="690"/>
    </row>
    <row r="65379" spans="46:47">
      <c r="AT65379" s="690"/>
      <c r="AU65379" s="690"/>
    </row>
    <row r="65380" spans="46:47">
      <c r="AT65380" s="690"/>
      <c r="AU65380" s="690"/>
    </row>
    <row r="65381" spans="46:47">
      <c r="AT65381" s="690"/>
      <c r="AU65381" s="690"/>
    </row>
    <row r="65382" spans="46:47">
      <c r="AT65382" s="690"/>
      <c r="AU65382" s="690"/>
    </row>
    <row r="65383" spans="46:47">
      <c r="AT65383" s="690"/>
      <c r="AU65383" s="690"/>
    </row>
    <row r="65384" spans="46:47">
      <c r="AT65384" s="690"/>
      <c r="AU65384" s="690"/>
    </row>
    <row r="65385" spans="46:47">
      <c r="AT65385" s="690"/>
      <c r="AU65385" s="690"/>
    </row>
    <row r="65386" spans="46:47">
      <c r="AT65386" s="690"/>
      <c r="AU65386" s="690"/>
    </row>
    <row r="65387" spans="46:47">
      <c r="AT65387" s="690"/>
      <c r="AU65387" s="690"/>
    </row>
    <row r="65388" spans="46:47">
      <c r="AT65388" s="690"/>
      <c r="AU65388" s="690"/>
    </row>
    <row r="65389" spans="46:47">
      <c r="AT65389" s="690"/>
      <c r="AU65389" s="690"/>
    </row>
    <row r="65390" spans="46:47">
      <c r="AT65390" s="690"/>
      <c r="AU65390" s="690"/>
    </row>
    <row r="65391" spans="46:47">
      <c r="AT65391" s="690"/>
      <c r="AU65391" s="690"/>
    </row>
    <row r="65392" spans="46:47">
      <c r="AT65392" s="690"/>
      <c r="AU65392" s="690"/>
    </row>
    <row r="65393" spans="46:47">
      <c r="AT65393" s="690"/>
      <c r="AU65393" s="690"/>
    </row>
    <row r="65394" spans="46:47">
      <c r="AT65394" s="690"/>
      <c r="AU65394" s="690"/>
    </row>
    <row r="65395" spans="46:47">
      <c r="AT65395" s="690"/>
      <c r="AU65395" s="690"/>
    </row>
    <row r="65396" spans="46:47">
      <c r="AT65396" s="690"/>
      <c r="AU65396" s="690"/>
    </row>
    <row r="65397" spans="46:47">
      <c r="AT65397" s="690"/>
      <c r="AU65397" s="690"/>
    </row>
    <row r="65398" spans="46:47">
      <c r="AT65398" s="690"/>
      <c r="AU65398" s="690"/>
    </row>
    <row r="65399" spans="46:47">
      <c r="AT65399" s="690"/>
      <c r="AU65399" s="690"/>
    </row>
    <row r="65400" spans="46:47">
      <c r="AT65400" s="690"/>
      <c r="AU65400" s="690"/>
    </row>
    <row r="65401" spans="46:47">
      <c r="AT65401" s="690"/>
      <c r="AU65401" s="690"/>
    </row>
    <row r="65402" spans="46:47">
      <c r="AT65402" s="690"/>
      <c r="AU65402" s="690"/>
    </row>
    <row r="65403" spans="46:47">
      <c r="AT65403" s="690"/>
      <c r="AU65403" s="690"/>
    </row>
    <row r="65404" spans="46:47">
      <c r="AT65404" s="690"/>
      <c r="AU65404" s="690"/>
    </row>
    <row r="65405" spans="46:47">
      <c r="AT65405" s="690"/>
      <c r="AU65405" s="690"/>
    </row>
    <row r="65406" spans="46:47">
      <c r="AT65406" s="690"/>
      <c r="AU65406" s="690"/>
    </row>
    <row r="65407" spans="46:47">
      <c r="AT65407" s="690"/>
      <c r="AU65407" s="690"/>
    </row>
    <row r="65408" spans="46:47">
      <c r="AT65408" s="690"/>
      <c r="AU65408" s="690"/>
    </row>
    <row r="65409" spans="46:47">
      <c r="AT65409" s="690"/>
      <c r="AU65409" s="690"/>
    </row>
    <row r="65410" spans="46:47">
      <c r="AT65410" s="690"/>
      <c r="AU65410" s="690"/>
    </row>
    <row r="65411" spans="46:47">
      <c r="AT65411" s="690"/>
      <c r="AU65411" s="690"/>
    </row>
    <row r="65412" spans="46:47">
      <c r="AT65412" s="690"/>
      <c r="AU65412" s="690"/>
    </row>
    <row r="65413" spans="46:47">
      <c r="AT65413" s="690"/>
      <c r="AU65413" s="690"/>
    </row>
    <row r="65414" spans="46:47">
      <c r="AT65414" s="690"/>
      <c r="AU65414" s="690"/>
    </row>
    <row r="65415" spans="46:47">
      <c r="AT65415" s="690"/>
      <c r="AU65415" s="690"/>
    </row>
    <row r="65416" spans="46:47">
      <c r="AT65416" s="690"/>
      <c r="AU65416" s="690"/>
    </row>
    <row r="65417" spans="46:47">
      <c r="AT65417" s="690"/>
      <c r="AU65417" s="690"/>
    </row>
    <row r="65418" spans="46:47">
      <c r="AT65418" s="690"/>
      <c r="AU65418" s="690"/>
    </row>
    <row r="65419" spans="46:47">
      <c r="AT65419" s="690"/>
      <c r="AU65419" s="690"/>
    </row>
    <row r="65420" spans="46:47">
      <c r="AT65420" s="690"/>
      <c r="AU65420" s="690"/>
    </row>
    <row r="65421" spans="46:47">
      <c r="AT65421" s="690"/>
      <c r="AU65421" s="690"/>
    </row>
    <row r="65422" spans="46:47">
      <c r="AT65422" s="690"/>
      <c r="AU65422" s="690"/>
    </row>
    <row r="65423" spans="46:47">
      <c r="AT65423" s="690"/>
      <c r="AU65423" s="690"/>
    </row>
    <row r="65424" spans="46:47">
      <c r="AT65424" s="690"/>
      <c r="AU65424" s="690"/>
    </row>
    <row r="65425" spans="46:47">
      <c r="AT65425" s="690"/>
      <c r="AU65425" s="690"/>
    </row>
    <row r="65426" spans="46:47">
      <c r="AT65426" s="690"/>
      <c r="AU65426" s="690"/>
    </row>
    <row r="65427" spans="46:47">
      <c r="AT65427" s="690"/>
      <c r="AU65427" s="690"/>
    </row>
    <row r="65428" spans="46:47">
      <c r="AT65428" s="690"/>
      <c r="AU65428" s="690"/>
    </row>
    <row r="65429" spans="46:47">
      <c r="AT65429" s="690"/>
      <c r="AU65429" s="690"/>
    </row>
    <row r="65430" spans="46:47">
      <c r="AT65430" s="690"/>
      <c r="AU65430" s="690"/>
    </row>
    <row r="65431" spans="46:47">
      <c r="AT65431" s="690"/>
      <c r="AU65431" s="690"/>
    </row>
    <row r="65432" spans="46:47">
      <c r="AT65432" s="690"/>
      <c r="AU65432" s="690"/>
    </row>
    <row r="65433" spans="46:47">
      <c r="AT65433" s="690"/>
      <c r="AU65433" s="690"/>
    </row>
    <row r="65434" spans="46:47">
      <c r="AT65434" s="690"/>
      <c r="AU65434" s="690"/>
    </row>
    <row r="65435" spans="46:47">
      <c r="AT65435" s="690"/>
      <c r="AU65435" s="690"/>
    </row>
    <row r="65436" spans="46:47">
      <c r="AT65436" s="690"/>
      <c r="AU65436" s="690"/>
    </row>
    <row r="65437" spans="46:47">
      <c r="AT65437" s="690"/>
      <c r="AU65437" s="690"/>
    </row>
    <row r="65438" spans="46:47">
      <c r="AT65438" s="690"/>
      <c r="AU65438" s="690"/>
    </row>
    <row r="65439" spans="46:47">
      <c r="AT65439" s="690"/>
      <c r="AU65439" s="690"/>
    </row>
    <row r="65440" spans="46:47">
      <c r="AT65440" s="690"/>
      <c r="AU65440" s="690"/>
    </row>
    <row r="65441" spans="46:47">
      <c r="AT65441" s="690"/>
      <c r="AU65441" s="690"/>
    </row>
    <row r="65442" spans="46:47">
      <c r="AT65442" s="690"/>
      <c r="AU65442" s="690"/>
    </row>
    <row r="65443" spans="46:47">
      <c r="AT65443" s="690"/>
      <c r="AU65443" s="690"/>
    </row>
    <row r="65444" spans="46:47">
      <c r="AT65444" s="690"/>
      <c r="AU65444" s="690"/>
    </row>
    <row r="65445" spans="46:47">
      <c r="AT65445" s="690"/>
      <c r="AU65445" s="690"/>
    </row>
    <row r="65446" spans="46:47">
      <c r="AT65446" s="690"/>
      <c r="AU65446" s="690"/>
    </row>
    <row r="65447" spans="46:47">
      <c r="AT65447" s="690"/>
      <c r="AU65447" s="690"/>
    </row>
    <row r="65448" spans="46:47">
      <c r="AT65448" s="690"/>
      <c r="AU65448" s="690"/>
    </row>
    <row r="65449" spans="46:47">
      <c r="AT65449" s="690"/>
      <c r="AU65449" s="690"/>
    </row>
    <row r="65450" spans="46:47">
      <c r="AT65450" s="690"/>
      <c r="AU65450" s="690"/>
    </row>
    <row r="65451" spans="46:47">
      <c r="AT65451" s="690"/>
      <c r="AU65451" s="690"/>
    </row>
    <row r="65452" spans="46:47">
      <c r="AT65452" s="690"/>
      <c r="AU65452" s="690"/>
    </row>
    <row r="65453" spans="46:47">
      <c r="AT65453" s="690"/>
      <c r="AU65453" s="690"/>
    </row>
    <row r="65454" spans="46:47">
      <c r="AT65454" s="690"/>
      <c r="AU65454" s="690"/>
    </row>
    <row r="65455" spans="46:47">
      <c r="AT65455" s="690"/>
      <c r="AU65455" s="690"/>
    </row>
    <row r="65456" spans="46:47">
      <c r="AT65456" s="690"/>
      <c r="AU65456" s="690"/>
    </row>
    <row r="65457" spans="46:47">
      <c r="AT65457" s="690"/>
      <c r="AU65457" s="690"/>
    </row>
    <row r="65458" spans="46:47">
      <c r="AT65458" s="690"/>
      <c r="AU65458" s="690"/>
    </row>
    <row r="65459" spans="46:47">
      <c r="AT65459" s="690"/>
      <c r="AU65459" s="690"/>
    </row>
    <row r="65460" spans="46:47">
      <c r="AT65460" s="690"/>
      <c r="AU65460" s="690"/>
    </row>
    <row r="65461" spans="46:47">
      <c r="AT65461" s="690"/>
      <c r="AU65461" s="690"/>
    </row>
    <row r="65462" spans="46:47">
      <c r="AT65462" s="690"/>
      <c r="AU65462" s="690"/>
    </row>
    <row r="65463" spans="46:47">
      <c r="AT65463" s="690"/>
      <c r="AU65463" s="690"/>
    </row>
    <row r="65464" spans="46:47">
      <c r="AT65464" s="690"/>
      <c r="AU65464" s="690"/>
    </row>
    <row r="65465" spans="46:47">
      <c r="AT65465" s="690"/>
      <c r="AU65465" s="690"/>
    </row>
    <row r="65466" spans="46:47">
      <c r="AT65466" s="690"/>
      <c r="AU65466" s="690"/>
    </row>
    <row r="65467" spans="46:47">
      <c r="AT65467" s="690"/>
      <c r="AU65467" s="690"/>
    </row>
    <row r="65468" spans="46:47">
      <c r="AT65468" s="690"/>
      <c r="AU65468" s="690"/>
    </row>
    <row r="65469" spans="46:47">
      <c r="AT65469" s="690"/>
      <c r="AU65469" s="690"/>
    </row>
    <row r="65470" spans="46:47">
      <c r="AT65470" s="690"/>
      <c r="AU65470" s="690"/>
    </row>
    <row r="65471" spans="46:47">
      <c r="AT65471" s="690"/>
      <c r="AU65471" s="690"/>
    </row>
    <row r="65472" spans="46:47">
      <c r="AT65472" s="690"/>
      <c r="AU65472" s="690"/>
    </row>
    <row r="65473" spans="46:47">
      <c r="AT65473" s="690"/>
      <c r="AU65473" s="690"/>
    </row>
    <row r="65474" spans="46:47">
      <c r="AT65474" s="690"/>
      <c r="AU65474" s="690"/>
    </row>
    <row r="65475" spans="46:47">
      <c r="AT65475" s="690"/>
      <c r="AU65475" s="690"/>
    </row>
    <row r="65476" spans="46:47">
      <c r="AT65476" s="690"/>
      <c r="AU65476" s="690"/>
    </row>
    <row r="65477" spans="46:47">
      <c r="AT65477" s="690"/>
      <c r="AU65477" s="690"/>
    </row>
    <row r="65478" spans="46:47">
      <c r="AT65478" s="690"/>
      <c r="AU65478" s="690"/>
    </row>
    <row r="65479" spans="46:47">
      <c r="AT65479" s="690"/>
      <c r="AU65479" s="690"/>
    </row>
    <row r="65480" spans="46:47">
      <c r="AT65480" s="690"/>
      <c r="AU65480" s="690"/>
    </row>
    <row r="65481" spans="46:47">
      <c r="AT65481" s="690"/>
      <c r="AU65481" s="690"/>
    </row>
    <row r="65482" spans="46:47">
      <c r="AT65482" s="690"/>
      <c r="AU65482" s="690"/>
    </row>
    <row r="65483" spans="46:47">
      <c r="AT65483" s="690"/>
      <c r="AU65483" s="690"/>
    </row>
    <row r="65484" spans="46:47">
      <c r="AT65484" s="690"/>
      <c r="AU65484" s="690"/>
    </row>
    <row r="65485" spans="46:47">
      <c r="AT65485" s="690"/>
      <c r="AU65485" s="690"/>
    </row>
    <row r="65486" spans="46:47">
      <c r="AT65486" s="690"/>
      <c r="AU65486" s="690"/>
    </row>
    <row r="65487" spans="46:47">
      <c r="AT65487" s="690"/>
      <c r="AU65487" s="690"/>
    </row>
    <row r="65488" spans="46:47">
      <c r="AT65488" s="690"/>
      <c r="AU65488" s="690"/>
    </row>
    <row r="65489" spans="46:47">
      <c r="AT65489" s="690"/>
      <c r="AU65489" s="690"/>
    </row>
    <row r="65490" spans="46:47">
      <c r="AT65490" s="690"/>
      <c r="AU65490" s="690"/>
    </row>
    <row r="65491" spans="46:47">
      <c r="AT65491" s="690"/>
      <c r="AU65491" s="690"/>
    </row>
    <row r="65492" spans="46:47">
      <c r="AT65492" s="690"/>
      <c r="AU65492" s="690"/>
    </row>
    <row r="65493" spans="46:47">
      <c r="AT65493" s="690"/>
      <c r="AU65493" s="690"/>
    </row>
    <row r="65494" spans="46:47">
      <c r="AT65494" s="690"/>
      <c r="AU65494" s="690"/>
    </row>
    <row r="65495" spans="46:47">
      <c r="AT65495" s="690"/>
      <c r="AU65495" s="690"/>
    </row>
    <row r="65496" spans="46:47">
      <c r="AT65496" s="690"/>
      <c r="AU65496" s="690"/>
    </row>
    <row r="65497" spans="46:47">
      <c r="AT65497" s="690"/>
      <c r="AU65497" s="690"/>
    </row>
    <row r="65498" spans="46:47">
      <c r="AT65498" s="690"/>
      <c r="AU65498" s="690"/>
    </row>
    <row r="65499" spans="46:47">
      <c r="AT65499" s="690"/>
      <c r="AU65499" s="690"/>
    </row>
    <row r="65500" spans="46:47">
      <c r="AT65500" s="690"/>
      <c r="AU65500" s="690"/>
    </row>
    <row r="65501" spans="46:47">
      <c r="AT65501" s="690"/>
      <c r="AU65501" s="690"/>
    </row>
    <row r="65502" spans="46:47">
      <c r="AT65502" s="690"/>
      <c r="AU65502" s="690"/>
    </row>
    <row r="65503" spans="46:47">
      <c r="AT65503" s="690"/>
      <c r="AU65503" s="690"/>
    </row>
    <row r="65504" spans="46:47">
      <c r="AT65504" s="690"/>
      <c r="AU65504" s="690"/>
    </row>
    <row r="65505" spans="46:47">
      <c r="AT65505" s="690"/>
      <c r="AU65505" s="690"/>
    </row>
    <row r="65506" spans="46:47">
      <c r="AT65506" s="690"/>
      <c r="AU65506" s="690"/>
    </row>
    <row r="65507" spans="46:47">
      <c r="AT65507" s="690"/>
      <c r="AU65507" s="690"/>
    </row>
    <row r="65508" spans="46:47">
      <c r="AT65508" s="690"/>
      <c r="AU65508" s="690"/>
    </row>
    <row r="65509" spans="46:47">
      <c r="AT65509" s="690"/>
      <c r="AU65509" s="690"/>
    </row>
    <row r="65510" spans="46:47">
      <c r="AT65510" s="690"/>
      <c r="AU65510" s="690"/>
    </row>
    <row r="65511" spans="46:47">
      <c r="AT65511" s="690"/>
      <c r="AU65511" s="690"/>
    </row>
    <row r="65512" spans="46:47">
      <c r="AT65512" s="690"/>
      <c r="AU65512" s="690"/>
    </row>
    <row r="65513" spans="46:47">
      <c r="AT65513" s="690"/>
      <c r="AU65513" s="690"/>
    </row>
    <row r="65514" spans="46:47">
      <c r="AT65514" s="690"/>
      <c r="AU65514" s="690"/>
    </row>
    <row r="65515" spans="46:47">
      <c r="AT65515" s="690"/>
      <c r="AU65515" s="690"/>
    </row>
    <row r="65516" spans="46:47">
      <c r="AT65516" s="690"/>
      <c r="AU65516" s="690"/>
    </row>
    <row r="65517" spans="46:47">
      <c r="AT65517" s="690"/>
      <c r="AU65517" s="690"/>
    </row>
    <row r="65518" spans="46:47">
      <c r="AT65518" s="690"/>
      <c r="AU65518" s="690"/>
    </row>
    <row r="65519" spans="46:47">
      <c r="AT65519" s="690"/>
      <c r="AU65519" s="690"/>
    </row>
    <row r="65520" spans="46:47">
      <c r="AT65520" s="690"/>
      <c r="AU65520" s="690"/>
    </row>
    <row r="65521" spans="46:47">
      <c r="AT65521" s="690"/>
      <c r="AU65521" s="690"/>
    </row>
    <row r="65522" spans="46:47">
      <c r="AT65522" s="690"/>
      <c r="AU65522" s="690"/>
    </row>
    <row r="65523" spans="46:47">
      <c r="AT65523" s="690"/>
      <c r="AU65523" s="690"/>
    </row>
    <row r="65524" spans="46:47">
      <c r="AT65524" s="690"/>
      <c r="AU65524" s="690"/>
    </row>
    <row r="65525" spans="46:47">
      <c r="AT65525" s="690"/>
      <c r="AU65525" s="690"/>
    </row>
    <row r="65526" spans="46:47">
      <c r="AT65526" s="690"/>
      <c r="AU65526" s="690"/>
    </row>
    <row r="65527" spans="46:47">
      <c r="AT65527" s="690"/>
      <c r="AU65527" s="690"/>
    </row>
    <row r="65528" spans="46:47">
      <c r="AT65528" s="690"/>
      <c r="AU65528" s="690"/>
    </row>
    <row r="65529" spans="46:47">
      <c r="AT65529" s="690"/>
      <c r="AU65529" s="690"/>
    </row>
    <row r="65530" spans="46:47">
      <c r="AT65530" s="690"/>
      <c r="AU65530" s="690"/>
    </row>
    <row r="65531" spans="46:47">
      <c r="AT65531" s="690"/>
      <c r="AU65531" s="690"/>
    </row>
    <row r="65532" spans="46:47">
      <c r="AT65532" s="690"/>
      <c r="AU65532" s="690"/>
    </row>
    <row r="65533" spans="46:47">
      <c r="AT65533" s="690"/>
      <c r="AU65533" s="690"/>
    </row>
    <row r="65534" spans="46:47">
      <c r="AT65534" s="690"/>
      <c r="AU65534" s="690"/>
    </row>
    <row r="65535" spans="46:47">
      <c r="AT65535" s="690"/>
      <c r="AU65535" s="690"/>
    </row>
    <row r="65536" spans="46:47">
      <c r="AT65536" s="690"/>
      <c r="AU65536" s="690"/>
    </row>
  </sheetData>
  <sheetProtection algorithmName="SHA-512" hashValue="is86HdGExQ/WD37agl2gG94IOm6L89VVUS6lfAmZctbyk5fao2xgdTX8RLfkXYpf/vhAgs0n8N4eVkBcmgZggQ==" saltValue="+owv+5AgOb2+R1yHinnqmQ==" spinCount="100000" sheet="1" selectLockedCells="1"/>
  <mergeCells count="76">
    <mergeCell ref="BL101:CH101"/>
    <mergeCell ref="AB58:AC58"/>
    <mergeCell ref="CE106:CE111"/>
    <mergeCell ref="BV106:BV111"/>
    <mergeCell ref="BW106:BW111"/>
    <mergeCell ref="CB106:CB111"/>
    <mergeCell ref="BY106:BY111"/>
    <mergeCell ref="BZ106:BZ111"/>
    <mergeCell ref="CC106:CC111"/>
    <mergeCell ref="BV87:BV93"/>
    <mergeCell ref="BX106:BX111"/>
    <mergeCell ref="BR106:BR111"/>
    <mergeCell ref="BS106:BS111"/>
    <mergeCell ref="AH58:AI58"/>
    <mergeCell ref="AX79:BA79"/>
    <mergeCell ref="BL72:CJ72"/>
    <mergeCell ref="BQ87:BQ93"/>
    <mergeCell ref="BS87:BS93"/>
    <mergeCell ref="BO87:BO93"/>
    <mergeCell ref="BR87:BR93"/>
    <mergeCell ref="BT87:BT93"/>
    <mergeCell ref="BP87:BP93"/>
    <mergeCell ref="BL81:BU81"/>
    <mergeCell ref="AX85:BA85"/>
    <mergeCell ref="BC77:BC78"/>
    <mergeCell ref="AG123:AI123"/>
    <mergeCell ref="AW105:AW106"/>
    <mergeCell ref="AX86:BA86"/>
    <mergeCell ref="AW100:AW104"/>
    <mergeCell ref="AX87:BA87"/>
    <mergeCell ref="BM106:BM111"/>
    <mergeCell ref="BL104:CH104"/>
    <mergeCell ref="BU106:BU111"/>
    <mergeCell ref="CF106:CF111"/>
    <mergeCell ref="CH106:CH111"/>
    <mergeCell ref="BT106:BT111"/>
    <mergeCell ref="BQ106:BQ111"/>
    <mergeCell ref="BO106:BO111"/>
    <mergeCell ref="CD106:CD111"/>
    <mergeCell ref="BL106:BL111"/>
    <mergeCell ref="BN106:BN111"/>
    <mergeCell ref="CG106:CG111"/>
    <mergeCell ref="CA106:CA111"/>
    <mergeCell ref="BP106:BP111"/>
    <mergeCell ref="B1:C1"/>
    <mergeCell ref="Y2:AR2"/>
    <mergeCell ref="AU2:BG2"/>
    <mergeCell ref="AF48:AJ50"/>
    <mergeCell ref="AH75:AJ75"/>
    <mergeCell ref="AF56:AG56"/>
    <mergeCell ref="AH56:AI56"/>
    <mergeCell ref="AH57:AI57"/>
    <mergeCell ref="AE55:AI55"/>
    <mergeCell ref="AJ54:AL54"/>
    <mergeCell ref="AJ56:AL58"/>
    <mergeCell ref="AJ55:AL55"/>
    <mergeCell ref="AA72:AO72"/>
    <mergeCell ref="AK75:AM75"/>
    <mergeCell ref="D47:E47"/>
    <mergeCell ref="AV72:BF72"/>
    <mergeCell ref="AV76:AW76"/>
    <mergeCell ref="AX76:BA76"/>
    <mergeCell ref="CB97:CG97"/>
    <mergeCell ref="BB80:BB81"/>
    <mergeCell ref="AZ81:BA81"/>
    <mergeCell ref="AX84:BA84"/>
    <mergeCell ref="BB77:BB78"/>
    <mergeCell ref="AX83:AZ83"/>
    <mergeCell ref="BL82:BU82"/>
    <mergeCell ref="BU87:BU93"/>
    <mergeCell ref="BL76:BW76"/>
    <mergeCell ref="BL80:BU80"/>
    <mergeCell ref="BW87:BW93"/>
    <mergeCell ref="BL78:BU78"/>
    <mergeCell ref="BL79:BU79"/>
    <mergeCell ref="BL77:BU77"/>
  </mergeCells>
  <phoneticPr fontId="0" type="noConversion"/>
  <conditionalFormatting sqref="A8">
    <cfRule type="expression" dxfId="163" priority="9">
      <formula>($B8=0)</formula>
    </cfRule>
  </conditionalFormatting>
  <conditionalFormatting sqref="A11">
    <cfRule type="expression" dxfId="162" priority="8">
      <formula>($B11=0)</formula>
    </cfRule>
  </conditionalFormatting>
  <conditionalFormatting sqref="A19">
    <cfRule type="expression" dxfId="161" priority="7">
      <formula>($B19=0)</formula>
    </cfRule>
  </conditionalFormatting>
  <conditionalFormatting sqref="A24">
    <cfRule type="expression" dxfId="160" priority="6">
      <formula>($B24=0)</formula>
    </cfRule>
  </conditionalFormatting>
  <conditionalFormatting sqref="A29">
    <cfRule type="expression" dxfId="159" priority="5">
      <formula>($B29=0)</formula>
    </cfRule>
  </conditionalFormatting>
  <conditionalFormatting sqref="A34">
    <cfRule type="expression" dxfId="158" priority="4">
      <formula>($B34=0)</formula>
    </cfRule>
  </conditionalFormatting>
  <conditionalFormatting sqref="A39">
    <cfRule type="expression" dxfId="157" priority="3">
      <formula>($B39=0)</formula>
    </cfRule>
  </conditionalFormatting>
  <conditionalFormatting sqref="B5 B45">
    <cfRule type="expression" dxfId="156" priority="31" stopIfTrue="1">
      <formula>$C$4</formula>
    </cfRule>
  </conditionalFormatting>
  <conditionalFormatting sqref="B8 B11 B19 B24 B29 B34 B39">
    <cfRule type="containsBlanks" dxfId="155" priority="29" stopIfTrue="1">
      <formula>LEN(TRIM(B8))=0</formula>
    </cfRule>
  </conditionalFormatting>
  <conditionalFormatting sqref="Z77:Z112">
    <cfRule type="cellIs" dxfId="154" priority="2" operator="notEqual">
      <formula>0</formula>
    </cfRule>
  </conditionalFormatting>
  <conditionalFormatting sqref="AE77:AE110">
    <cfRule type="cellIs" dxfId="153" priority="10" operator="notEqual">
      <formula>0</formula>
    </cfRule>
  </conditionalFormatting>
  <conditionalFormatting sqref="AJ125:AJ126">
    <cfRule type="expression" dxfId="152" priority="22" stopIfTrue="1">
      <formula>$AJ$124=0</formula>
    </cfRule>
  </conditionalFormatting>
  <conditionalFormatting sqref="AJ126">
    <cfRule type="expression" dxfId="151" priority="18" stopIfTrue="1">
      <formula>$AJ$125=0</formula>
    </cfRule>
  </conditionalFormatting>
  <conditionalFormatting sqref="AP77:AP110">
    <cfRule type="cellIs" dxfId="150" priority="16" stopIfTrue="1" operator="equal">
      <formula>0</formula>
    </cfRule>
  </conditionalFormatting>
  <conditionalFormatting sqref="AQ77:AQ101">
    <cfRule type="cellIs" dxfId="149" priority="15" stopIfTrue="1" operator="equal">
      <formula>6</formula>
    </cfRule>
  </conditionalFormatting>
  <conditionalFormatting sqref="AQ77:AQ110">
    <cfRule type="cellIs" dxfId="148" priority="13" stopIfTrue="1" operator="equal">
      <formula>0</formula>
    </cfRule>
    <cfRule type="cellIs" dxfId="147" priority="14" stopIfTrue="1" operator="equal">
      <formula>3</formula>
    </cfRule>
    <cfRule type="cellIs" dxfId="146" priority="17" stopIfTrue="1" operator="equal">
      <formula>1</formula>
    </cfRule>
  </conditionalFormatting>
  <conditionalFormatting sqref="BL78:BU82">
    <cfRule type="cellIs" dxfId="145" priority="1" operator="equal">
      <formula>0</formula>
    </cfRule>
  </conditionalFormatting>
  <conditionalFormatting sqref="BM86:BM95 BM97:BM99">
    <cfRule type="cellIs" dxfId="144" priority="34" stopIfTrue="1" operator="equal">
      <formula>1</formula>
    </cfRule>
  </conditionalFormatting>
  <dataValidations xWindow="698" yWindow="858" count="10">
    <dataValidation type="list" allowBlank="1" showInputMessage="1" showErrorMessage="1" promptTitle="AFFILIATION" prompt="Cliquer sur la petite flèche bleue à droite " sqref="B19" xr:uid="{00000000-0002-0000-0100-000000000000}">
      <formula1>$B$20:$B$21</formula1>
    </dataValidation>
    <dataValidation type="list" allowBlank="1" showInputMessage="1" showErrorMessage="1" errorTitle="ERREUR" promptTitle="AGRÉMENT SPORTS" prompt="Votre Choix avec petite flèche bleue à droite" sqref="B24" xr:uid="{00000000-0002-0000-0100-000001000000}">
      <formula1>$B$25:$B$26</formula1>
    </dataValidation>
    <dataValidation type="list" allowBlank="1" showInputMessage="1" showErrorMessage="1" promptTitle="ENTRAINEURS" prompt="Sélectionner dans la liste flèche bleue à droite" sqref="B29" xr:uid="{00000000-0002-0000-0100-000002000000}">
      <formula1>$B$30:$B$31</formula1>
    </dataValidation>
    <dataValidation type="list" allowBlank="1" showInputMessage="1" showErrorMessage="1" promptTitle="OFFICIELS   " prompt="Votre choix dans la liste flèche bleue à droite" sqref="B34" xr:uid="{00000000-0002-0000-0100-000003000000}">
      <formula1>$B$35:$B$36</formula1>
    </dataValidation>
    <dataValidation type="list" allowBlank="1" showInputMessage="1" showErrorMessage="1" promptTitle="COMPETITIONS" prompt="Votre choix dans la liste fmèche bleue à droite" sqref="B39" xr:uid="{00000000-0002-0000-0100-000004000000}">
      <formula1>$B$40:$B$43</formula1>
    </dataValidation>
    <dataValidation type="whole" operator="equal" allowBlank="1" showInputMessage="1" showErrorMessage="1" error="Cellules =1 ou rien" sqref="AP77:AP112" xr:uid="{00000000-0002-0000-0100-000005000000}">
      <formula1>1</formula1>
    </dataValidation>
    <dataValidation type="list" allowBlank="1" showInputMessage="1" showErrorMessage="1" sqref="AJ124:AJ126" xr:uid="{00000000-0002-0000-0100-000006000000}">
      <formula1>"1,0"</formula1>
    </dataValidation>
    <dataValidation type="list" allowBlank="1" showInputMessage="1" showErrorMessage="1" error="Vous devez impérativement choisir dans liste présentée._x000a_Si problème d'intitulé le signaler par ailleurs à l'OMS" promptTitle="Votre CLUB" prompt="En cliquant sur petite flêche bleue à droite_x000a_" sqref="B8" xr:uid="{00000000-0002-0000-0100-000007000000}">
      <formula1>LISTECLUBS</formula1>
    </dataValidation>
    <dataValidation type="whole" allowBlank="1" showInputMessage="1" showErrorMessage="1" sqref="AQ77:AQ110" xr:uid="{00000000-0002-0000-0100-000008000000}">
      <formula1>0</formula1>
      <formula2>6</formula2>
    </dataValidation>
    <dataValidation type="list" allowBlank="1" showInputMessage="1" showErrorMessage="1" sqref="B11" xr:uid="{00000000-0002-0000-0100-000009000000}">
      <formula1>$B$12:$B$13</formula1>
    </dataValidation>
  </dataValidations>
  <hyperlinks>
    <hyperlink ref="Z73" location="DEPART!A4" display="&lt;&lt;" xr:uid="{00000000-0004-0000-0100-000000000000}"/>
    <hyperlink ref="AV73" location="DEPART!A4" display="&lt;&lt;" xr:uid="{00000000-0004-0000-0100-000001000000}"/>
    <hyperlink ref="C15" location="SOMMAIRE" tooltip="Vers onglet SOMMAIRE " display="Vers SOMMAIRE" xr:uid="{00000000-0004-0000-0100-000002000000}"/>
    <hyperlink ref="A47" location="DEPART!AD49" tooltip="VersPlageRéservée" display="n" xr:uid="{00000000-0004-0000-0100-000003000000}"/>
    <hyperlink ref="Y14" location="DEPART!A1" display="Retour" xr:uid="{00000000-0004-0000-0100-000004000000}"/>
    <hyperlink ref="Y3" location="DEPART!A1" tooltip="Retour à gauche plage clubs" display="Retour" xr:uid="{00000000-0004-0000-0100-000005000000}"/>
    <hyperlink ref="Y8" location="DEPART!A1" tooltip="Retour à gauche plage clubs" display="Retour" xr:uid="{00000000-0004-0000-0100-000006000000}"/>
    <hyperlink ref="Y22" location="DEPART!A1" tooltip="Retour à gauche plage clubs" display="Retour" xr:uid="{00000000-0004-0000-0100-000007000000}"/>
    <hyperlink ref="Y29" location="DEPART!A1" tooltip="Retour à gauche plage clubs" display="Retour" xr:uid="{00000000-0004-0000-0100-000008000000}"/>
    <hyperlink ref="Y38" location="DEPART!A1" tooltip="Retour à gauche plage clubs" display="Retour" xr:uid="{00000000-0004-0000-0100-000009000000}"/>
    <hyperlink ref="Y54" location="DEPART!A1" tooltip="Retour à gauche plage clubs" display="Retour" xr:uid="{00000000-0004-0000-0100-00000A000000}"/>
    <hyperlink ref="BL73" location="DEPART!A4" display="&lt;&lt;" xr:uid="{00000000-0004-0000-0100-00000B000000}"/>
    <hyperlink ref="X2" location="DEPART!A1" tooltip="Retour à gauche plage clubs" display="Retour" xr:uid="{00000000-0004-0000-0100-00000C000000}"/>
    <hyperlink ref="AS2" location="DEPART!A1" tooltip="Retour à gauche plage clubs" display="Retour" xr:uid="{00000000-0004-0000-0100-00000D000000}"/>
    <hyperlink ref="AT2" location="DEPART!A1" tooltip="Retour à gauche plage clubs" display="Retour" xr:uid="{00000000-0004-0000-0100-00000E000000}"/>
    <hyperlink ref="BH2" location="DEPART!A1" tooltip="Retour à gauche plage clubs" display="Retour" xr:uid="{00000000-0004-0000-0100-00000F000000}"/>
    <hyperlink ref="BI2" location="DEPART!A1" tooltip="Retour à gauche plage clubs" display="Retour" xr:uid="{00000000-0004-0000-0100-000010000000}"/>
    <hyperlink ref="CL2" location="DEPART!A1" tooltip="Retour à gauche plage clubs" display="Retour" xr:uid="{00000000-0004-0000-0100-000011000000}"/>
    <hyperlink ref="A1" location="DEPART!AE74" tooltip="Réservé OMS colonne date AG" display="n" xr:uid="{00000000-0004-0000-0100-000012000000}"/>
    <hyperlink ref="BJ78" location="DEPART!B19" display="&lt;&lt;&lt;" xr:uid="{00000000-0004-0000-0100-000013000000}"/>
    <hyperlink ref="F1" location="DEPART!BW73" tooltip="Vers zone D" display="n" xr:uid="{00000000-0004-0000-0100-000014000000}"/>
    <hyperlink ref="BJ79:BJ82" location="DEPART!B19" display="&lt;&lt;&lt;" xr:uid="{00000000-0004-0000-0100-000015000000}"/>
    <hyperlink ref="BJ79" location="DEPART!B24" display="&lt;&lt;&lt;" xr:uid="{00000000-0004-0000-0100-000016000000}"/>
    <hyperlink ref="BJ80" location="DEPART!B29" display="&lt;&lt;&lt;" xr:uid="{00000000-0004-0000-0100-000017000000}"/>
    <hyperlink ref="BJ81" location="DEPART!B34" display="&lt;&lt;&lt;" xr:uid="{00000000-0004-0000-0100-000018000000}"/>
    <hyperlink ref="BJ82" location="DEPART!B39" display="&lt;&lt;&lt;" xr:uid="{00000000-0004-0000-0100-000019000000}"/>
    <hyperlink ref="X67" location="DEPART!A4" display="&lt;&lt;" xr:uid="{00000000-0004-0000-0100-00001A000000}"/>
    <hyperlink ref="AS67" location="DEPART!A4" display="&lt;&lt;" xr:uid="{00000000-0004-0000-0100-00001B000000}"/>
    <hyperlink ref="AT67" location="DEPART!A4" display="&lt;&lt;" xr:uid="{00000000-0004-0000-0100-00001C000000}"/>
    <hyperlink ref="BI67" location="DEPART!A4" display="&lt;&lt;" xr:uid="{00000000-0004-0000-0100-00001D000000}"/>
    <hyperlink ref="BH67" location="DEPART!A4" display="&lt;&lt;" xr:uid="{00000000-0004-0000-0100-00001E000000}"/>
    <hyperlink ref="CL67" location="DEPART!A4" display="&lt;&lt;" xr:uid="{00000000-0004-0000-0100-00001F000000}"/>
    <hyperlink ref="X14" location="DEPART!A1" display="Retour" xr:uid="{00000000-0004-0000-0100-000020000000}"/>
    <hyperlink ref="AS14" location="DEPART!A1" display="Retour" xr:uid="{00000000-0004-0000-0100-000021000000}"/>
    <hyperlink ref="AT14" location="DEPART!A1" display="Retour" xr:uid="{00000000-0004-0000-0100-000022000000}"/>
    <hyperlink ref="BH14" location="DEPART!A1" display="Retour" xr:uid="{00000000-0004-0000-0100-000023000000}"/>
    <hyperlink ref="CL14" location="DEPART!A1" display="Retour" xr:uid="{00000000-0004-0000-0100-000024000000}"/>
    <hyperlink ref="BI14" location="DEPART!A1" display="Retour" xr:uid="{00000000-0004-0000-0100-000025000000}"/>
  </hyperlinks>
  <printOptions verticalCentered="1"/>
  <pageMargins left="0.27559055118110237" right="0.39370078740157483" top="0.35433070866141736" bottom="0.74803149606299213" header="0.19685039370078741" footer="0.31496062992125984"/>
  <pageSetup paperSize="9" scale="43" fitToWidth="2" orientation="landscape" horizontalDpi="4294967293" r:id="rId1"/>
  <colBreaks count="1" manualBreakCount="1">
    <brk id="23" max="139" man="1"/>
  </colBreaks>
  <drawing r:id="rId2"/>
  <legacy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3">
    <tabColor indexed="35"/>
    <pageSetUpPr fitToPage="1"/>
  </sheetPr>
  <dimension ref="A1:E51"/>
  <sheetViews>
    <sheetView view="pageBreakPreview" zoomScale="120" zoomScaleSheetLayoutView="120" workbookViewId="0">
      <selection activeCell="G33" sqref="G33"/>
    </sheetView>
  </sheetViews>
  <sheetFormatPr baseColWidth="10" defaultColWidth="9" defaultRowHeight="14.25"/>
  <cols>
    <col min="1" max="1" width="8.25" style="1" customWidth="1"/>
    <col min="2" max="2" width="34.75" style="1" customWidth="1"/>
    <col min="3" max="3" width="14.375" style="1" customWidth="1"/>
    <col min="4" max="4" width="19" style="1" customWidth="1"/>
    <col min="5" max="5" width="7.25" style="1" customWidth="1"/>
    <col min="6" max="12" width="7.375" style="1" customWidth="1"/>
    <col min="13" max="16384" width="9" style="1"/>
  </cols>
  <sheetData>
    <row r="1" spans="1:5" ht="22.15" customHeight="1" thickBot="1">
      <c r="A1" s="1106" t="s">
        <v>517</v>
      </c>
      <c r="B1" s="108" t="s">
        <v>479</v>
      </c>
      <c r="C1" s="1027" t="s">
        <v>709</v>
      </c>
      <c r="D1" s="130" t="str">
        <f>CONCATENATE("Ref OMS  ",REFOMS)&amp;" ("&amp;GRPREF&amp;")"</f>
        <v>Ref OMS  0 (Choisir le nom de votre Association (DEPART))</v>
      </c>
      <c r="E1" s="2"/>
    </row>
    <row r="2" spans="1:5" ht="20.25" customHeight="1" thickBot="1">
      <c r="A2" s="33" t="s">
        <v>361</v>
      </c>
      <c r="B2" s="2018" t="str">
        <f>+NOMASSOC</f>
        <v>Choisir le nom de votre Association (DEPART)</v>
      </c>
      <c r="C2" s="2019"/>
      <c r="D2" s="2020"/>
      <c r="E2" s="127"/>
    </row>
    <row r="3" spans="1:5" ht="13.9" customHeight="1">
      <c r="A3" s="2031" t="s">
        <v>397</v>
      </c>
      <c r="B3" s="2031"/>
      <c r="C3" s="4" t="s">
        <v>362</v>
      </c>
      <c r="D3" s="20">
        <f>'Charges(Prévi)'!D3</f>
        <v>0</v>
      </c>
      <c r="E3" s="127"/>
    </row>
    <row r="4" spans="1:5" ht="13.9" customHeight="1" thickBot="1">
      <c r="A4" s="2031"/>
      <c r="B4" s="2031"/>
      <c r="C4" s="19" t="s">
        <v>363</v>
      </c>
      <c r="D4" s="20">
        <f>'Charges(Prévi)'!D4</f>
        <v>0</v>
      </c>
      <c r="E4" s="127"/>
    </row>
    <row r="5" spans="1:5" ht="14.25" customHeight="1" thickBot="1">
      <c r="A5" s="2025" t="s">
        <v>364</v>
      </c>
      <c r="B5" s="2026"/>
      <c r="C5" s="99" t="s">
        <v>323</v>
      </c>
      <c r="D5" s="100" t="s">
        <v>324</v>
      </c>
      <c r="E5" s="127"/>
    </row>
    <row r="6" spans="1:5" ht="13.9" customHeight="1" thickBot="1">
      <c r="A6" s="97">
        <v>70</v>
      </c>
      <c r="B6" s="2027" t="s">
        <v>365</v>
      </c>
      <c r="C6" s="2028"/>
      <c r="D6" s="98">
        <f>SUM(C7:C11)</f>
        <v>0</v>
      </c>
      <c r="E6" s="127"/>
    </row>
    <row r="7" spans="1:5" ht="13.9" customHeight="1">
      <c r="A7" s="10">
        <v>706</v>
      </c>
      <c r="B7" s="23" t="s">
        <v>366</v>
      </c>
      <c r="C7" s="101"/>
      <c r="D7" s="2021"/>
      <c r="E7" s="127"/>
    </row>
    <row r="8" spans="1:5" ht="13.9" customHeight="1">
      <c r="A8" s="10">
        <v>707</v>
      </c>
      <c r="B8" s="23" t="s">
        <v>367</v>
      </c>
      <c r="C8" s="101"/>
      <c r="D8" s="2022"/>
      <c r="E8" s="127"/>
    </row>
    <row r="9" spans="1:5" ht="13.9" customHeight="1">
      <c r="A9" s="10">
        <v>708</v>
      </c>
      <c r="B9" s="23" t="s">
        <v>368</v>
      </c>
      <c r="C9" s="101"/>
      <c r="D9" s="2022"/>
      <c r="E9" s="127"/>
    </row>
    <row r="10" spans="1:5" ht="13.9" customHeight="1">
      <c r="A10" s="14" t="s">
        <v>369</v>
      </c>
      <c r="B10" s="112" t="s">
        <v>539</v>
      </c>
      <c r="C10" s="101"/>
      <c r="D10" s="2022"/>
      <c r="E10" s="127"/>
    </row>
    <row r="11" spans="1:5" ht="13.9" customHeight="1" thickBot="1">
      <c r="A11" s="35"/>
      <c r="B11" s="34"/>
      <c r="C11" s="101"/>
      <c r="D11" s="2024"/>
      <c r="E11" s="127"/>
    </row>
    <row r="12" spans="1:5" ht="13.9" customHeight="1" thickBot="1">
      <c r="A12" s="9">
        <v>74</v>
      </c>
      <c r="B12" s="1994" t="s">
        <v>370</v>
      </c>
      <c r="C12" s="1996"/>
      <c r="D12" s="38">
        <f>+C13+C14+C15+C16+C31</f>
        <v>0</v>
      </c>
      <c r="E12" s="127"/>
    </row>
    <row r="13" spans="1:5" ht="13.9" customHeight="1">
      <c r="A13" s="10">
        <v>741</v>
      </c>
      <c r="B13" s="23" t="s">
        <v>371</v>
      </c>
      <c r="C13" s="101"/>
      <c r="D13" s="2021"/>
      <c r="E13" s="127"/>
    </row>
    <row r="14" spans="1:5" ht="13.9" customHeight="1">
      <c r="A14" s="10">
        <v>742</v>
      </c>
      <c r="B14" s="23" t="s">
        <v>372</v>
      </c>
      <c r="C14" s="101"/>
      <c r="D14" s="2022"/>
      <c r="E14" s="127"/>
    </row>
    <row r="15" spans="1:5" ht="13.9" customHeight="1" thickBot="1">
      <c r="A15" s="10">
        <v>743</v>
      </c>
      <c r="B15" s="23" t="s">
        <v>373</v>
      </c>
      <c r="C15" s="102"/>
      <c r="D15" s="2022"/>
      <c r="E15" s="127"/>
    </row>
    <row r="16" spans="1:5" ht="13.9" customHeight="1" thickBot="1">
      <c r="A16" s="10">
        <v>744</v>
      </c>
      <c r="B16" s="96" t="s">
        <v>374</v>
      </c>
      <c r="C16" s="113">
        <f>+C17+C28+C29+C30</f>
        <v>0</v>
      </c>
      <c r="D16" s="2023"/>
      <c r="E16" s="127"/>
    </row>
    <row r="17" spans="1:5" ht="13.9" customHeight="1" thickBot="1">
      <c r="A17" s="10">
        <v>7441</v>
      </c>
      <c r="B17" s="96" t="s">
        <v>375</v>
      </c>
      <c r="C17" s="113">
        <f>SUM(C18:C27)</f>
        <v>0</v>
      </c>
      <c r="D17" s="2023"/>
      <c r="E17" s="127"/>
    </row>
    <row r="18" spans="1:5" ht="13.9" customHeight="1">
      <c r="A18" s="24">
        <v>744111</v>
      </c>
      <c r="B18" s="25" t="s">
        <v>123</v>
      </c>
      <c r="C18" s="103"/>
      <c r="D18" s="2022"/>
      <c r="E18" s="127"/>
    </row>
    <row r="19" spans="1:5" ht="13.9" customHeight="1">
      <c r="A19" s="24">
        <v>744112</v>
      </c>
      <c r="B19" s="25" t="s">
        <v>124</v>
      </c>
      <c r="C19" s="101"/>
      <c r="D19" s="2022"/>
      <c r="E19" s="127"/>
    </row>
    <row r="20" spans="1:5" ht="13.9" customHeight="1">
      <c r="A20" s="24">
        <v>744113</v>
      </c>
      <c r="B20" s="25" t="s">
        <v>125</v>
      </c>
      <c r="C20" s="101"/>
      <c r="D20" s="2022"/>
      <c r="E20" s="127"/>
    </row>
    <row r="21" spans="1:5" ht="13.9" customHeight="1">
      <c r="A21" s="24">
        <v>744121</v>
      </c>
      <c r="B21" s="25" t="s">
        <v>126</v>
      </c>
      <c r="C21" s="101"/>
      <c r="D21" s="2022"/>
      <c r="E21" s="127"/>
    </row>
    <row r="22" spans="1:5" ht="13.9" customHeight="1">
      <c r="A22" s="24">
        <v>744122</v>
      </c>
      <c r="B22" s="25" t="s">
        <v>127</v>
      </c>
      <c r="C22" s="101"/>
      <c r="D22" s="2022"/>
      <c r="E22" s="127"/>
    </row>
    <row r="23" spans="1:5" ht="13.9" customHeight="1">
      <c r="A23" s="24">
        <v>744123</v>
      </c>
      <c r="B23" s="25" t="s">
        <v>165</v>
      </c>
      <c r="C23" s="101"/>
      <c r="D23" s="2022"/>
      <c r="E23" s="127"/>
    </row>
    <row r="24" spans="1:5" ht="13.9" customHeight="1">
      <c r="A24" s="24">
        <v>744131</v>
      </c>
      <c r="B24" s="25" t="s">
        <v>132</v>
      </c>
      <c r="C24" s="101"/>
      <c r="D24" s="2022"/>
      <c r="E24" s="127"/>
    </row>
    <row r="25" spans="1:5" ht="13.9" customHeight="1">
      <c r="A25" s="24">
        <v>744132</v>
      </c>
      <c r="B25" s="25" t="s">
        <v>133</v>
      </c>
      <c r="C25" s="101"/>
      <c r="D25" s="2022"/>
      <c r="E25" s="127"/>
    </row>
    <row r="26" spans="1:5" ht="13.9" customHeight="1">
      <c r="A26" s="24">
        <v>744133</v>
      </c>
      <c r="B26" s="25" t="s">
        <v>128</v>
      </c>
      <c r="C26" s="101"/>
      <c r="D26" s="2022"/>
      <c r="E26" s="127"/>
    </row>
    <row r="27" spans="1:5" ht="13.9" customHeight="1">
      <c r="A27" s="24">
        <v>744140</v>
      </c>
      <c r="B27" s="25" t="s">
        <v>376</v>
      </c>
      <c r="C27" s="101"/>
      <c r="D27" s="2022"/>
      <c r="E27" s="127"/>
    </row>
    <row r="28" spans="1:5" ht="13.9" customHeight="1">
      <c r="A28" s="10">
        <v>7442</v>
      </c>
      <c r="B28" s="23" t="s">
        <v>377</v>
      </c>
      <c r="C28" s="101"/>
      <c r="D28" s="2022"/>
      <c r="E28" s="127"/>
    </row>
    <row r="29" spans="1:5" ht="13.9" customHeight="1">
      <c r="A29" s="10">
        <v>7443</v>
      </c>
      <c r="B29" s="23" t="s">
        <v>378</v>
      </c>
      <c r="C29" s="101"/>
      <c r="D29" s="2022"/>
      <c r="E29" s="127"/>
    </row>
    <row r="30" spans="1:5" ht="13.9" customHeight="1">
      <c r="A30" s="16">
        <v>7444</v>
      </c>
      <c r="B30" s="34" t="s">
        <v>495</v>
      </c>
      <c r="C30" s="101"/>
      <c r="D30" s="2022"/>
      <c r="E30" s="127"/>
    </row>
    <row r="31" spans="1:5" ht="13.9" customHeight="1" thickBot="1">
      <c r="A31" s="16">
        <v>74</v>
      </c>
      <c r="B31" s="112" t="s">
        <v>539</v>
      </c>
      <c r="C31" s="101"/>
      <c r="D31" s="2024"/>
      <c r="E31" s="127"/>
    </row>
    <row r="32" spans="1:5" ht="13.9" customHeight="1" thickBot="1">
      <c r="A32" s="9">
        <v>75</v>
      </c>
      <c r="B32" s="1994" t="s">
        <v>379</v>
      </c>
      <c r="C32" s="1996"/>
      <c r="D32" s="38">
        <f>SUM(C33:C35)</f>
        <v>0</v>
      </c>
      <c r="E32" s="127"/>
    </row>
    <row r="33" spans="1:5" ht="13.9" customHeight="1">
      <c r="A33" s="10">
        <v>756</v>
      </c>
      <c r="B33" s="23" t="s">
        <v>380</v>
      </c>
      <c r="C33" s="101"/>
      <c r="D33" s="2021"/>
      <c r="E33" s="127"/>
    </row>
    <row r="34" spans="1:5" ht="13.9" customHeight="1">
      <c r="A34" s="10">
        <v>758</v>
      </c>
      <c r="B34" s="23" t="s">
        <v>381</v>
      </c>
      <c r="C34" s="101"/>
      <c r="D34" s="2022"/>
      <c r="E34" s="127"/>
    </row>
    <row r="35" spans="1:5" ht="13.9" customHeight="1" thickBot="1">
      <c r="A35" s="14" t="s">
        <v>382</v>
      </c>
      <c r="B35" s="112" t="s">
        <v>539</v>
      </c>
      <c r="C35" s="101"/>
      <c r="D35" s="2024"/>
      <c r="E35" s="127"/>
    </row>
    <row r="36" spans="1:5" ht="13.9" customHeight="1" thickBot="1">
      <c r="A36" s="9">
        <v>76</v>
      </c>
      <c r="B36" s="1994" t="s">
        <v>383</v>
      </c>
      <c r="C36" s="1996"/>
      <c r="D36" s="38">
        <f>SUM(C37:C39)</f>
        <v>0</v>
      </c>
      <c r="E36" s="127"/>
    </row>
    <row r="37" spans="1:5" ht="13.9" customHeight="1">
      <c r="A37" s="10">
        <v>764</v>
      </c>
      <c r="B37" s="23" t="s">
        <v>384</v>
      </c>
      <c r="C37" s="101"/>
      <c r="D37" s="2021"/>
      <c r="E37" s="127"/>
    </row>
    <row r="38" spans="1:5" ht="13.9" customHeight="1">
      <c r="A38" s="10">
        <v>768</v>
      </c>
      <c r="B38" s="23" t="s">
        <v>385</v>
      </c>
      <c r="C38" s="101"/>
      <c r="D38" s="2022"/>
      <c r="E38" s="127"/>
    </row>
    <row r="39" spans="1:5" ht="13.9" customHeight="1" thickBot="1">
      <c r="A39" s="16" t="s">
        <v>386</v>
      </c>
      <c r="B39" s="112" t="s">
        <v>539</v>
      </c>
      <c r="C39" s="101"/>
      <c r="D39" s="2024"/>
      <c r="E39" s="127"/>
    </row>
    <row r="40" spans="1:5" ht="13.9" customHeight="1" thickBot="1">
      <c r="A40" s="9">
        <v>77</v>
      </c>
      <c r="B40" s="1994" t="s">
        <v>387</v>
      </c>
      <c r="C40" s="1996"/>
      <c r="D40" s="38">
        <f>SUM(C41:C42)</f>
        <v>0</v>
      </c>
      <c r="E40" s="127"/>
    </row>
    <row r="41" spans="1:5" ht="13.9" customHeight="1">
      <c r="A41" s="14" t="s">
        <v>388</v>
      </c>
      <c r="B41" s="112" t="s">
        <v>539</v>
      </c>
      <c r="C41" s="101"/>
      <c r="D41" s="2021"/>
      <c r="E41" s="127"/>
    </row>
    <row r="42" spans="1:5" ht="13.9" customHeight="1" thickBot="1">
      <c r="A42" s="14"/>
      <c r="B42" s="34"/>
      <c r="C42" s="101"/>
      <c r="D42" s="2024"/>
      <c r="E42" s="127"/>
    </row>
    <row r="43" spans="1:5" ht="13.9" customHeight="1" thickBot="1">
      <c r="A43" s="9" t="s">
        <v>389</v>
      </c>
      <c r="B43" s="1994" t="s">
        <v>390</v>
      </c>
      <c r="C43" s="1996"/>
      <c r="D43" s="38">
        <f>SUM(D6:D40)</f>
        <v>0</v>
      </c>
      <c r="E43" s="127"/>
    </row>
    <row r="44" spans="1:5" ht="9" customHeight="1" thickBot="1">
      <c r="A44" s="26"/>
      <c r="B44" s="26"/>
      <c r="C44" s="27"/>
      <c r="D44" s="36"/>
      <c r="E44" s="127"/>
    </row>
    <row r="45" spans="1:5" ht="14.25" customHeight="1" thickBot="1">
      <c r="A45" s="28" t="s">
        <v>391</v>
      </c>
      <c r="B45" s="2029" t="s">
        <v>392</v>
      </c>
      <c r="C45" s="2030"/>
      <c r="D45" s="38">
        <f>'Charges(Prévi)'!D50</f>
        <v>0</v>
      </c>
      <c r="E45" s="127"/>
    </row>
    <row r="46" spans="1:5" ht="8.25" customHeight="1" thickBot="1">
      <c r="A46" s="29"/>
      <c r="B46" s="27"/>
      <c r="C46" s="27"/>
      <c r="D46" s="37"/>
      <c r="E46" s="127"/>
    </row>
    <row r="47" spans="1:5" ht="20.25" customHeight="1" thickTop="1" thickBot="1">
      <c r="A47" s="30" t="s">
        <v>393</v>
      </c>
      <c r="B47" s="31" t="s">
        <v>394</v>
      </c>
      <c r="C47" s="32" t="str">
        <f>IF(D47&lt;0,"Déficit",IF(D47=0,"Nul","Excédent"))</f>
        <v>Nul</v>
      </c>
      <c r="D47" s="38">
        <f>+D43-D45</f>
        <v>0</v>
      </c>
      <c r="E47" s="127"/>
    </row>
    <row r="48" spans="1:5" ht="15" thickTop="1">
      <c r="A48" s="1390"/>
      <c r="B48" s="1390" t="str">
        <f>Produits.Result!$B$49</f>
        <v xml:space="preserve">SignatureTrésorier.e : </v>
      </c>
      <c r="C48" s="1390" t="str">
        <f>Produits.Result!$C$49</f>
        <v>Signatures Coprésident.e.s :</v>
      </c>
      <c r="D48" s="1390"/>
      <c r="E48" s="127"/>
    </row>
    <row r="49" spans="1:5">
      <c r="A49" s="1390"/>
      <c r="B49" s="1390"/>
      <c r="C49" s="1390"/>
      <c r="D49" s="1390"/>
      <c r="E49" s="127"/>
    </row>
    <row r="50" spans="1:5">
      <c r="A50" s="1026"/>
      <c r="B50" s="1026"/>
      <c r="C50" s="1026"/>
    </row>
    <row r="51" spans="1:5">
      <c r="A51" s="1026"/>
      <c r="B51" s="1026"/>
      <c r="C51" s="1026"/>
      <c r="D51" s="1026"/>
    </row>
  </sheetData>
  <sheetProtection password="C722" sheet="1" objects="1" scenarios="1" selectLockedCells="1"/>
  <customSheetViews>
    <customSheetView guid="{8D3DA71C-0D5A-4FF6-9A29-0A90EFE4224E}" showPageBreaks="1" view="pageLayout" topLeftCell="A24">
      <selection activeCell="J49" sqref="J49"/>
      <pageMargins left="0.78740157480314965" right="0.55118110236220474" top="0.47244094488188981" bottom="0.74803149606299213" header="0.31496062992125984" footer="0.31496062992125984"/>
      <pageSetup paperSize="9" orientation="portrait" r:id="rId1"/>
      <headerFooter alignWithMargins="0">
        <oddFooter>&amp;L&amp;"Times New Roman,Italique"&amp;6Questionnaire O.M.S. Subventions Fonctionnement et Aide à l'entraînement 2009-2010&amp;R&amp;8&amp;A    page 11</oddFooter>
      </headerFooter>
    </customSheetView>
  </customSheetViews>
  <mergeCells count="15">
    <mergeCell ref="B2:D2"/>
    <mergeCell ref="D13:D31"/>
    <mergeCell ref="B32:C32"/>
    <mergeCell ref="D33:D35"/>
    <mergeCell ref="A5:B5"/>
    <mergeCell ref="B6:C6"/>
    <mergeCell ref="D7:D11"/>
    <mergeCell ref="B12:C12"/>
    <mergeCell ref="A3:B4"/>
    <mergeCell ref="B36:C36"/>
    <mergeCell ref="B43:C43"/>
    <mergeCell ref="B45:C45"/>
    <mergeCell ref="D41:D42"/>
    <mergeCell ref="D37:D39"/>
    <mergeCell ref="B40:C40"/>
  </mergeCells>
  <phoneticPr fontId="0" type="noConversion"/>
  <conditionalFormatting sqref="B10">
    <cfRule type="containsText" dxfId="24" priority="10" stopIfTrue="1" operator="containsText" text="montant">
      <formula>NOT(ISERROR(SEARCH("montant",B10)))</formula>
    </cfRule>
    <cfRule type="containsText" dxfId="23" priority="11" stopIfTrue="1" operator="containsText" text="renseigner">
      <formula>NOT(ISERROR(SEARCH("renseigner",B10)))</formula>
    </cfRule>
  </conditionalFormatting>
  <conditionalFormatting sqref="B31">
    <cfRule type="containsText" dxfId="22" priority="18" stopIfTrue="1" operator="containsText" text="montant">
      <formula>NOT(ISERROR(SEARCH("montant",B31)))</formula>
    </cfRule>
    <cfRule type="containsText" dxfId="21" priority="19" stopIfTrue="1" operator="containsText" text="renseigner">
      <formula>NOT(ISERROR(SEARCH("renseigner",B31)))</formula>
    </cfRule>
  </conditionalFormatting>
  <conditionalFormatting sqref="B35">
    <cfRule type="containsText" dxfId="20" priority="1" stopIfTrue="1" operator="containsText" text="montant">
      <formula>NOT(ISERROR(SEARCH("montant",B35)))</formula>
    </cfRule>
    <cfRule type="containsText" dxfId="19" priority="2" stopIfTrue="1" operator="containsText" text="renseigner">
      <formula>NOT(ISERROR(SEARCH("renseigner",B35)))</formula>
    </cfRule>
    <cfRule type="containsText" dxfId="18" priority="5" stopIfTrue="1" operator="containsText" text="montant">
      <formula>NOT(ISERROR(SEARCH("montant",B35)))</formula>
    </cfRule>
    <cfRule type="containsText" dxfId="17" priority="6" stopIfTrue="1" operator="containsText" text="renseigner">
      <formula>NOT(ISERROR(SEARCH("renseigner",B35)))</formula>
    </cfRule>
    <cfRule type="containsText" dxfId="16" priority="9" operator="containsText" text="montant">
      <formula>NOT(ISERROR(SEARCH("montant",B35)))</formula>
    </cfRule>
    <cfRule type="containsText" dxfId="15" priority="14" stopIfTrue="1" operator="containsText" text="montant">
      <formula>NOT(ISERROR(SEARCH("montant",B35)))</formula>
    </cfRule>
    <cfRule type="containsText" dxfId="14" priority="15" stopIfTrue="1" operator="containsText" text="renseigner">
      <formula>NOT(ISERROR(SEARCH("renseigner",B35)))</formula>
    </cfRule>
  </conditionalFormatting>
  <conditionalFormatting sqref="B39">
    <cfRule type="containsText" dxfId="13" priority="26" stopIfTrue="1" operator="containsText" text="montant">
      <formula>NOT(ISERROR(SEARCH("montant",B39)))</formula>
    </cfRule>
    <cfRule type="containsText" dxfId="12" priority="27" stopIfTrue="1" operator="containsText" text="renseigner">
      <formula>NOT(ISERROR(SEARCH("renseigner",B39)))</formula>
    </cfRule>
  </conditionalFormatting>
  <conditionalFormatting sqref="B41">
    <cfRule type="containsText" dxfId="11" priority="22" stopIfTrue="1" operator="containsText" text="montant">
      <formula>NOT(ISERROR(SEARCH("montant",B41)))</formula>
    </cfRule>
    <cfRule type="containsText" dxfId="10" priority="23" stopIfTrue="1" operator="containsText" text="renseigner">
      <formula>NOT(ISERROR(SEARCH("renseigner",B41)))</formula>
    </cfRule>
  </conditionalFormatting>
  <conditionalFormatting sqref="D3:D4 C16:C17">
    <cfRule type="cellIs" dxfId="9" priority="32" stopIfTrue="1" operator="equal">
      <formula>0</formula>
    </cfRule>
  </conditionalFormatting>
  <conditionalFormatting sqref="D6 D12 D32 D36 D40 D43 D45 D47">
    <cfRule type="cellIs" dxfId="8" priority="30" stopIfTrue="1" operator="equal">
      <formula>0</formula>
    </cfRule>
  </conditionalFormatting>
  <conditionalFormatting sqref="D7:D11 D13:D31 D33:D35 D37:D39 D41:D42 D44 D46">
    <cfRule type="cellIs" dxfId="7" priority="31" stopIfTrue="1" operator="equal">
      <formula>0</formula>
    </cfRule>
  </conditionalFormatting>
  <hyperlinks>
    <hyperlink ref="C1" location="CTRLP17" tooltip="vers onglet Control" display="CTRL&gt;" xr:uid="{00000000-0004-0000-1300-000000000000}"/>
    <hyperlink ref="A1" location="SOMMAIRE" tooltip="Vers SOMMAIRE" display="&lt;&lt;" xr:uid="{00000000-0004-0000-1300-000001000000}"/>
  </hyperlinks>
  <pageMargins left="0.78740157480314965" right="0.55118110236220474" top="0.47244094488188981" bottom="0.74803149606299213" header="0.31496062992125984" footer="0.31496062992125984"/>
  <pageSetup paperSize="9" orientation="portrait" r:id="rId2"/>
  <headerFooter>
    <oddFooter>&amp;L&amp;"Times New Roman,Italique"&amp;6Questionnaire O.M.S. Subventions déléguées (détermination)&amp;R&amp;8&amp;A   page 17</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4">
    <tabColor rgb="FF0070C0"/>
  </sheetPr>
  <dimension ref="A1:K46"/>
  <sheetViews>
    <sheetView showGridLines="0" zoomScaleSheetLayoutView="100" zoomScalePageLayoutView="85" workbookViewId="0"/>
  </sheetViews>
  <sheetFormatPr baseColWidth="10" defaultColWidth="9" defaultRowHeight="14.25"/>
  <cols>
    <col min="1" max="16" width="7.375" style="1" customWidth="1"/>
    <col min="17" max="16384" width="9" style="1"/>
  </cols>
  <sheetData>
    <row r="1" spans="1:11" ht="15" customHeight="1">
      <c r="A1" s="1106" t="s">
        <v>517</v>
      </c>
      <c r="B1" s="1027" t="s">
        <v>919</v>
      </c>
      <c r="G1" s="1613" t="str">
        <f>+ABREV</f>
        <v>Choisir le nom de votre Association (DEPART)</v>
      </c>
      <c r="H1" s="1613"/>
      <c r="I1" s="1613"/>
      <c r="J1" s="130" t="str">
        <f>CONCATENATE("Ref OMS  ",REFOMS)&amp;" ("&amp;GRPREF&amp;")"</f>
        <v>Ref OMS  0 (Choisir le nom de votre Association (DEPART))</v>
      </c>
      <c r="K1" s="2"/>
    </row>
    <row r="2" spans="1:11" ht="15.6" customHeight="1">
      <c r="B2" s="1219"/>
      <c r="C2" s="2059" t="str">
        <f>IF(TOPRESPONS=2,"Nous soussigné.e.s: ","Je soussigné.e")</f>
        <v>Je soussigné.e</v>
      </c>
      <c r="D2" s="2059"/>
      <c r="E2" s="1393" t="str">
        <f>Administration1!B6&amp;"  "&amp;Administration1!C6</f>
        <v xml:space="preserve">  </v>
      </c>
      <c r="F2" s="87"/>
      <c r="G2"/>
      <c r="H2"/>
    </row>
    <row r="3" spans="1:11" ht="15.6" customHeight="1">
      <c r="B3" s="1217"/>
      <c r="C3" s="1218"/>
      <c r="D3" s="1394" t="str">
        <f>IF(TOPRESPONS=2,"   ET  "&amp;Administration1!$B$15&amp;"  "&amp;Administration1!$C$15&amp;" --- "&amp;Administration1!$B$27&amp;" "&amp;Administration1!$C$27,"")</f>
        <v/>
      </c>
      <c r="E3" s="1394"/>
      <c r="F3" s="87"/>
      <c r="G3"/>
      <c r="H3"/>
    </row>
    <row r="4" spans="1:11" ht="15.6" customHeight="1">
      <c r="B4" s="1394" t="str">
        <f>IF(TOPRESPONS=2,"attestons la conformité et sincérité des renseignements mentionnés sur ce dossier","atteste la conformité et sincérité des renseignements mentionnés sur ce dossier")</f>
        <v>atteste la conformité et sincérité des renseignements mentionnés sur ce dossier</v>
      </c>
      <c r="F4" s="88"/>
      <c r="G4"/>
      <c r="H4"/>
    </row>
    <row r="5" spans="1:11" ht="15">
      <c r="D5" s="2061" t="str">
        <f>IF(TOPRESPONS=2,"?","")</f>
        <v/>
      </c>
      <c r="E5" s="2061"/>
      <c r="F5" s="2062" t="s">
        <v>471</v>
      </c>
      <c r="G5" s="2062"/>
      <c r="H5" s="90"/>
    </row>
    <row r="6" spans="1:11" ht="31.5" customHeight="1">
      <c r="A6" s="2044" t="str">
        <f>IF(TOPCONTROLE=FALSE,Contrôle!C3&amp;" 
 Voir l'Onglet [Contrôle] pour corriger","-")</f>
        <v>Nombre d'anomalie(s) décelées : 22 
 Voir l'Onglet [Contrôle] pour corriger</v>
      </c>
      <c r="B6" s="2044"/>
      <c r="C6" s="2044"/>
      <c r="D6" s="2050" t="str">
        <f>IF(AND(TOPCONTROLE=FALSE,VALID_P18=""),"&lt; -Signalement","")</f>
        <v>&lt; -Signalement</v>
      </c>
      <c r="E6" s="2051"/>
      <c r="F6" s="2051"/>
      <c r="G6" s="2052"/>
      <c r="H6" s="2063" t="str">
        <f>IF(TOPCONTROLE=FALSE,"ATTENTION :Vous n'avez pas réussi à régulariser toutes les erreurs. 
Cocher la case ci-dessous","")</f>
        <v>ATTENTION :Vous n'avez pas réussi à régulariser toutes les erreurs. 
Cocher la case ci-dessous</v>
      </c>
      <c r="I6" s="2064"/>
      <c r="J6" s="2064"/>
      <c r="K6" s="2064"/>
    </row>
    <row r="7" spans="1:11" ht="21" customHeight="1" thickBot="1">
      <c r="A7" s="2044"/>
      <c r="B7" s="2044"/>
      <c r="C7" s="2044"/>
      <c r="D7" s="2053"/>
      <c r="E7" s="2054"/>
      <c r="F7" s="2054"/>
      <c r="G7" s="2055"/>
      <c r="H7" s="2063"/>
      <c r="I7" s="2064"/>
      <c r="J7" s="2064"/>
      <c r="K7" s="2064"/>
    </row>
    <row r="8" spans="1:11" ht="15.75" customHeight="1" thickBot="1">
      <c r="A8" s="2044"/>
      <c r="B8" s="2044"/>
      <c r="C8" s="2044"/>
      <c r="D8" s="2053"/>
      <c r="E8" s="2054"/>
      <c r="F8" s="2054"/>
      <c r="G8" s="2055"/>
      <c r="H8"/>
      <c r="I8" s="1397"/>
    </row>
    <row r="9" spans="1:11" ht="15.75" customHeight="1">
      <c r="A9" s="2044"/>
      <c r="B9" s="2044"/>
      <c r="C9" s="2044"/>
      <c r="D9" s="2056"/>
      <c r="E9" s="2057"/>
      <c r="F9" s="2057"/>
      <c r="G9" s="2058"/>
      <c r="H9"/>
      <c r="I9" s="1236"/>
      <c r="J9" s="1236"/>
    </row>
    <row r="10" spans="1:11" ht="15.75" customHeight="1">
      <c r="C10" s="2060" t="str">
        <f>IF(TOPRESPONS=2,"Signatures des Coprésident.e.s"," Signature Président.e.")</f>
        <v xml:space="preserve"> Signature Président.e.</v>
      </c>
      <c r="D10" s="2060" t="str">
        <f>IF(LEFT($C$2,3)="Nou","ET  ","")</f>
        <v/>
      </c>
      <c r="E10" s="2060" t="str">
        <f>IF(LEFT($C$2,3)="Nou","ET  ","")</f>
        <v/>
      </c>
      <c r="F10" s="2060" t="str">
        <f>IF(LEFT($C$2,3)="Nou","ET  ","")</f>
        <v/>
      </c>
      <c r="G10" s="2060" t="str">
        <f>IF(LEFT($C$2,3)="Nou","ET  ","")</f>
        <v/>
      </c>
      <c r="H10" s="2060" t="str">
        <f>IF(LEFT($C$2,3)="Nou","ET  ","")</f>
        <v/>
      </c>
      <c r="I10" s="1236"/>
      <c r="J10" s="1236"/>
    </row>
    <row r="11" spans="1:11" ht="22.5">
      <c r="A11" s="119"/>
      <c r="F11" s="86"/>
      <c r="G11"/>
      <c r="H11"/>
      <c r="I11" s="2047"/>
      <c r="J11" s="2047"/>
    </row>
    <row r="12" spans="1:11" ht="22.5">
      <c r="A12" s="119" t="s">
        <v>499</v>
      </c>
      <c r="B12" s="1" t="s">
        <v>500</v>
      </c>
      <c r="F12" s="86"/>
      <c r="G12"/>
      <c r="H12"/>
      <c r="I12" s="2048"/>
      <c r="J12" s="2049"/>
      <c r="K12" s="965"/>
    </row>
    <row r="13" spans="1:11" ht="15.75">
      <c r="F13" s="86"/>
      <c r="G13"/>
      <c r="H13"/>
    </row>
    <row r="14" spans="1:11" ht="15.75">
      <c r="B14" s="89" t="s">
        <v>472</v>
      </c>
      <c r="G14"/>
      <c r="H14"/>
    </row>
    <row r="15" spans="1:11" ht="15.75">
      <c r="F15" s="86"/>
      <c r="G15"/>
      <c r="H15"/>
    </row>
    <row r="16" spans="1:11" ht="22.5" customHeight="1" thickBot="1">
      <c r="B16" s="2046" t="s">
        <v>474</v>
      </c>
      <c r="C16" s="2046"/>
      <c r="D16" s="92" t="s">
        <v>475</v>
      </c>
      <c r="E16" s="93"/>
      <c r="F16" s="93"/>
      <c r="G16" s="2046" t="s">
        <v>476</v>
      </c>
      <c r="H16" s="2046"/>
      <c r="I16" s="92" t="s">
        <v>473</v>
      </c>
      <c r="J16" s="93"/>
    </row>
    <row r="17" spans="1:11" ht="20.25" customHeight="1" thickTop="1">
      <c r="E17" s="1231" t="str">
        <f>CONCATENATE("Saison ",SaisonActuelle)</f>
        <v>Saison 2023-2024</v>
      </c>
    </row>
    <row r="18" spans="1:11" ht="15" customHeight="1">
      <c r="A18" s="2045" t="s">
        <v>788</v>
      </c>
      <c r="B18" s="2045"/>
      <c r="C18" s="2045"/>
      <c r="D18" s="2045"/>
      <c r="E18" s="2045"/>
      <c r="F18" s="2045"/>
      <c r="G18" s="2045"/>
      <c r="H18" s="2045"/>
      <c r="I18" s="2045"/>
      <c r="J18" s="2045"/>
      <c r="K18" s="2045"/>
    </row>
    <row r="19" spans="1:11">
      <c r="A19" s="127"/>
      <c r="B19" s="127"/>
      <c r="C19" s="127"/>
      <c r="D19" s="127"/>
      <c r="E19" s="127"/>
      <c r="F19" s="127"/>
      <c r="G19" s="127"/>
      <c r="H19" s="127"/>
      <c r="I19" s="127"/>
      <c r="J19" s="127"/>
      <c r="K19" s="127"/>
    </row>
    <row r="20" spans="1:11">
      <c r="A20" s="127" t="s">
        <v>274</v>
      </c>
      <c r="B20" s="127"/>
      <c r="C20" s="127"/>
      <c r="D20" s="127"/>
      <c r="E20" s="127"/>
      <c r="F20" s="127"/>
      <c r="G20" s="127"/>
      <c r="H20" s="127"/>
      <c r="I20" s="127"/>
      <c r="J20" s="127"/>
      <c r="K20" s="127"/>
    </row>
    <row r="21" spans="1:11" ht="15" thickBot="1">
      <c r="A21" s="127" t="s">
        <v>1068</v>
      </c>
      <c r="B21" s="127"/>
      <c r="C21" s="127"/>
      <c r="D21" s="127"/>
      <c r="E21" s="127"/>
      <c r="F21" s="127"/>
      <c r="G21" s="127"/>
      <c r="H21" s="127"/>
      <c r="I21" s="127"/>
      <c r="J21" s="127"/>
      <c r="K21" s="127"/>
    </row>
    <row r="22" spans="1:11">
      <c r="A22" s="127"/>
      <c r="B22" s="2065" t="s">
        <v>1061</v>
      </c>
      <c r="C22" s="2066"/>
      <c r="D22" s="2066"/>
      <c r="E22" s="2066"/>
      <c r="F22" s="2066"/>
      <c r="G22" s="2066"/>
      <c r="H22" s="2066"/>
      <c r="I22" s="2067"/>
      <c r="J22" s="127"/>
      <c r="K22" s="127"/>
    </row>
    <row r="23" spans="1:11">
      <c r="A23" s="127"/>
      <c r="B23" s="2068"/>
      <c r="C23" s="2069"/>
      <c r="D23" s="2069"/>
      <c r="E23" s="2069"/>
      <c r="F23" s="2069"/>
      <c r="G23" s="2069"/>
      <c r="H23" s="2069"/>
      <c r="I23" s="2070"/>
      <c r="J23" s="127"/>
      <c r="K23" s="127"/>
    </row>
    <row r="24" spans="1:11" ht="15" thickBot="1">
      <c r="A24" s="127"/>
      <c r="B24" s="2071"/>
      <c r="C24" s="2072"/>
      <c r="D24" s="2072"/>
      <c r="E24" s="2072"/>
      <c r="F24" s="2072"/>
      <c r="G24" s="2072"/>
      <c r="H24" s="2072"/>
      <c r="I24" s="2073"/>
      <c r="J24" s="1104"/>
      <c r="K24" s="127"/>
    </row>
    <row r="25" spans="1:11" ht="9" customHeight="1">
      <c r="A25" s="127"/>
      <c r="B25" s="127"/>
      <c r="C25" s="127"/>
      <c r="D25" s="127"/>
      <c r="E25" s="127"/>
      <c r="F25" s="127"/>
      <c r="G25" s="127"/>
      <c r="H25" s="127"/>
      <c r="I25" s="127"/>
      <c r="J25" s="127"/>
      <c r="K25" s="127"/>
    </row>
    <row r="26" spans="1:11">
      <c r="A26" s="1445"/>
      <c r="B26" s="1447" t="s">
        <v>1060</v>
      </c>
      <c r="C26" s="431" t="s">
        <v>477</v>
      </c>
      <c r="D26" s="127"/>
      <c r="E26" s="127"/>
      <c r="F26" s="127"/>
      <c r="G26" s="127"/>
      <c r="H26" s="127"/>
      <c r="I26" s="127"/>
      <c r="J26" s="127"/>
      <c r="K26" s="127"/>
    </row>
    <row r="27" spans="1:11">
      <c r="A27" s="1445"/>
      <c r="B27" s="1447" t="str">
        <f>+IF(RIB="OUI","P.J.","-")</f>
        <v>-</v>
      </c>
      <c r="C27" s="1182" t="str">
        <f>+IF(RIB="OUI","Nouveau R.I.B.","-")</f>
        <v>-</v>
      </c>
      <c r="D27" s="127"/>
      <c r="E27" s="127"/>
      <c r="F27" s="127"/>
      <c r="G27" s="127"/>
      <c r="H27" s="127"/>
      <c r="I27" s="127"/>
      <c r="J27" s="127"/>
      <c r="K27" s="127"/>
    </row>
    <row r="28" spans="1:11">
      <c r="A28" s="1445"/>
      <c r="B28" s="1447" t="str">
        <f>IF(Administration2!G19=AGNOK,"P.J.","-")</f>
        <v>-</v>
      </c>
      <c r="C28" s="431" t="str">
        <f>IF(Administration2!H19=AGNOK,CRAG,"-")</f>
        <v>-</v>
      </c>
      <c r="D28" s="127"/>
      <c r="E28" s="127"/>
      <c r="F28" s="127"/>
      <c r="G28" s="127"/>
      <c r="H28" s="127"/>
      <c r="I28" s="127"/>
      <c r="J28" s="127"/>
      <c r="K28" s="127"/>
    </row>
    <row r="29" spans="1:11">
      <c r="A29" s="1445"/>
      <c r="B29" s="1447" t="s">
        <v>1060</v>
      </c>
      <c r="C29" s="1444" t="s">
        <v>280</v>
      </c>
      <c r="D29" s="127"/>
      <c r="E29" s="127"/>
      <c r="F29" s="127"/>
      <c r="G29" s="127"/>
      <c r="H29" s="127"/>
      <c r="I29" s="127"/>
      <c r="J29" s="127"/>
      <c r="K29" s="127"/>
    </row>
    <row r="30" spans="1:11">
      <c r="A30" s="127"/>
      <c r="B30" s="127"/>
      <c r="C30" s="432"/>
      <c r="D30" s="127"/>
      <c r="E30" s="127"/>
      <c r="F30" s="127"/>
      <c r="G30" s="127"/>
      <c r="H30" s="127"/>
      <c r="I30" s="127"/>
      <c r="J30" s="127"/>
      <c r="K30" s="127"/>
    </row>
    <row r="31" spans="1:11">
      <c r="A31" s="127"/>
      <c r="B31" s="127"/>
      <c r="C31" s="127"/>
      <c r="D31" s="127"/>
      <c r="E31" s="127"/>
      <c r="F31" s="127"/>
      <c r="G31" s="127"/>
      <c r="H31" s="127"/>
      <c r="I31" s="127"/>
      <c r="J31" s="127"/>
      <c r="K31" s="127"/>
    </row>
    <row r="32" spans="1:11">
      <c r="A32" s="127"/>
      <c r="B32" s="127" t="s">
        <v>634</v>
      </c>
      <c r="C32" s="127"/>
      <c r="D32" s="127"/>
      <c r="E32" s="127"/>
      <c r="F32" s="127"/>
      <c r="G32" s="127"/>
      <c r="H32" s="127"/>
      <c r="I32" s="127"/>
      <c r="J32" s="127"/>
      <c r="K32" s="127"/>
    </row>
    <row r="33" spans="1:11">
      <c r="A33" s="127"/>
      <c r="B33" s="127" t="s">
        <v>635</v>
      </c>
      <c r="C33" s="127"/>
      <c r="D33" s="127"/>
      <c r="E33" s="127"/>
      <c r="F33" s="127"/>
      <c r="G33" s="127"/>
      <c r="H33" s="127"/>
      <c r="I33" s="127"/>
      <c r="J33" s="127"/>
      <c r="K33" s="127"/>
    </row>
    <row r="34" spans="1:11" ht="15" thickBot="1"/>
    <row r="35" spans="1:11">
      <c r="A35" s="975" t="s">
        <v>469</v>
      </c>
      <c r="B35" s="974"/>
      <c r="C35" s="974"/>
      <c r="D35" s="974"/>
      <c r="E35" s="974"/>
      <c r="F35" s="974"/>
      <c r="G35" s="974"/>
      <c r="H35" s="976"/>
      <c r="I35" s="976"/>
      <c r="J35" s="813"/>
    </row>
    <row r="36" spans="1:11">
      <c r="A36" s="977">
        <v>1</v>
      </c>
      <c r="B36" s="971" t="str">
        <f>Contrôle!Q123</f>
        <v>P2STADAT</v>
      </c>
      <c r="C36" s="813"/>
      <c r="D36" s="972">
        <v>11</v>
      </c>
      <c r="E36" s="971" t="str">
        <f ca="1">Contrôle!Q133</f>
        <v>P13DEBUT</v>
      </c>
      <c r="F36" s="973"/>
      <c r="G36" s="973" t="s">
        <v>693</v>
      </c>
      <c r="H36" s="978"/>
      <c r="I36" s="978"/>
      <c r="J36" s="2043" t="str">
        <f>Version</f>
        <v>Version : 2022.12.08</v>
      </c>
    </row>
    <row r="37" spans="1:11">
      <c r="A37" s="977">
        <v>2</v>
      </c>
      <c r="B37" s="971" t="str">
        <f ca="1">Contrôle!Q124</f>
        <v>P2STANUM</v>
      </c>
      <c r="C37" s="813"/>
      <c r="D37" s="972">
        <v>12</v>
      </c>
      <c r="E37" s="971" t="str">
        <f ca="1">Contrôle!Q134</f>
        <v>P13FIN</v>
      </c>
      <c r="F37" s="813"/>
      <c r="G37" s="971" t="e">
        <f>Contrôle!T123</f>
        <v>#N/A</v>
      </c>
      <c r="H37" s="978"/>
      <c r="I37" s="978"/>
      <c r="J37" s="2043"/>
    </row>
    <row r="38" spans="1:11">
      <c r="A38" s="977">
        <v>3</v>
      </c>
      <c r="B38" s="971" t="str">
        <f ca="1">Contrôle!Q125</f>
        <v>P2BQXX</v>
      </c>
      <c r="C38" s="813"/>
      <c r="D38" s="972">
        <v>13</v>
      </c>
      <c r="E38" s="971" t="str">
        <f ca="1">Contrôle!Q135</f>
        <v>P13DATNC</v>
      </c>
      <c r="F38" s="813"/>
      <c r="G38" s="971" t="e">
        <f ca="1">Contrôle!T124</f>
        <v>#N/A</v>
      </c>
      <c r="H38" s="978"/>
      <c r="I38" s="978"/>
      <c r="J38" s="2043"/>
    </row>
    <row r="39" spans="1:11">
      <c r="A39" s="977">
        <v>4</v>
      </c>
      <c r="B39" s="971" t="str">
        <f ca="1">Contrôle!Q126</f>
        <v>P3PRESID</v>
      </c>
      <c r="C39" s="813"/>
      <c r="D39" s="972">
        <v>14</v>
      </c>
      <c r="E39" s="971" t="str">
        <f ca="1">Contrôle!Q136</f>
        <v>P13DATES</v>
      </c>
      <c r="F39" s="813"/>
      <c r="G39" s="971" t="e">
        <f ca="1">Contrôle!T125</f>
        <v>#N/A</v>
      </c>
      <c r="H39" s="978"/>
      <c r="I39" s="978"/>
      <c r="J39" s="2043"/>
    </row>
    <row r="40" spans="1:11">
      <c r="A40" s="977">
        <v>5</v>
      </c>
      <c r="B40" s="971" t="str">
        <f ca="1">Contrôle!Q127</f>
        <v>P3SECRET</v>
      </c>
      <c r="C40" s="813"/>
      <c r="D40" s="972">
        <v>15</v>
      </c>
      <c r="E40" s="971" t="str">
        <f ca="1">Contrôle!Q137</f>
        <v>P13DUREE</v>
      </c>
      <c r="F40" s="813"/>
      <c r="G40" s="971" t="e">
        <f ca="1">Contrôle!T126</f>
        <v>#N/A</v>
      </c>
      <c r="H40" s="978"/>
      <c r="I40" s="978"/>
      <c r="J40" s="2043"/>
    </row>
    <row r="41" spans="1:11">
      <c r="A41" s="977">
        <v>6</v>
      </c>
      <c r="B41" s="971" t="str">
        <f ca="1">Contrôle!Q128</f>
        <v>P3TRESOR</v>
      </c>
      <c r="C41" s="813"/>
      <c r="D41" s="972">
        <v>16</v>
      </c>
      <c r="E41" s="971" t="str">
        <f ca="1">Contrôle!Q138</f>
        <v>P14TOTAL</v>
      </c>
      <c r="F41" s="813"/>
      <c r="G41" s="971" t="e">
        <f ca="1">Contrôle!T127</f>
        <v>#N/A</v>
      </c>
      <c r="H41" s="978"/>
      <c r="I41" s="978"/>
      <c r="J41" s="2043"/>
    </row>
    <row r="42" spans="1:11">
      <c r="A42" s="977">
        <v>7</v>
      </c>
      <c r="B42" s="971" t="str">
        <f ca="1">Contrôle!Q129</f>
        <v>P3CORRES</v>
      </c>
      <c r="C42" s="813"/>
      <c r="D42" s="972">
        <v>17</v>
      </c>
      <c r="E42" s="971" t="str">
        <f ca="1">Contrôle!Q139</f>
        <v>P14SUBV</v>
      </c>
      <c r="F42" s="813"/>
      <c r="G42" s="813"/>
      <c r="H42" s="978"/>
      <c r="I42" s="978"/>
      <c r="J42" s="2043"/>
    </row>
    <row r="43" spans="1:11">
      <c r="A43" s="977">
        <v>8</v>
      </c>
      <c r="B43" s="971" t="str">
        <f ca="1">Contrôle!Q130</f>
        <v>P4PVAG</v>
      </c>
      <c r="C43" s="813"/>
      <c r="D43" s="972">
        <v>18</v>
      </c>
      <c r="E43" s="971" t="str">
        <f ca="1">Contrôle!Q140</f>
        <v>P15ERDATE</v>
      </c>
      <c r="F43" s="813"/>
      <c r="G43" s="813"/>
      <c r="H43" s="978"/>
      <c r="I43" s="978"/>
      <c r="J43" s="2043"/>
    </row>
    <row r="44" spans="1:11">
      <c r="A44" s="977">
        <v>9</v>
      </c>
      <c r="B44" s="971" t="str">
        <f ca="1">Contrôle!Q131</f>
        <v>P4ASSUR</v>
      </c>
      <c r="C44" s="813"/>
      <c r="D44" s="972">
        <v>19</v>
      </c>
      <c r="E44" s="971" t="str">
        <f ca="1">Contrôle!Q141</f>
        <v>P16DEBUT</v>
      </c>
      <c r="F44" s="813"/>
      <c r="G44" s="813"/>
      <c r="H44" s="978"/>
      <c r="I44" s="978"/>
      <c r="J44" s="2043"/>
    </row>
    <row r="45" spans="1:11">
      <c r="A45" s="977">
        <v>10</v>
      </c>
      <c r="B45" s="971" t="str">
        <f ca="1">Contrôle!Q132</f>
        <v>P5LICEN</v>
      </c>
      <c r="C45" s="813"/>
      <c r="D45" s="972">
        <v>20</v>
      </c>
      <c r="E45" s="971" t="str">
        <f ca="1">Contrôle!Q142</f>
        <v>P16FIN</v>
      </c>
      <c r="F45" s="813"/>
      <c r="G45" s="813"/>
      <c r="H45" s="978"/>
      <c r="I45" s="978"/>
      <c r="J45" s="2043"/>
    </row>
    <row r="46" spans="1:11" ht="15" thickBot="1">
      <c r="A46" s="979"/>
      <c r="B46" s="980"/>
      <c r="C46" s="980"/>
      <c r="D46" s="980"/>
      <c r="E46" s="980"/>
      <c r="F46" s="980"/>
      <c r="G46" s="980"/>
      <c r="H46" s="981"/>
      <c r="I46" s="981"/>
      <c r="J46" s="2043"/>
    </row>
  </sheetData>
  <sheetProtection algorithmName="SHA-512" hashValue="q44plQfU43lqu4gUUjQ3lqDqY82ZqmvHTyrfuTOkJnfIZdGj9ulqpxGuf+V9LF02ILJZmg0oNI3qvfhw8s55GA==" saltValue="Lq6VdusLKdUJnTohEC5XcA==" spinCount="100000" sheet="1" selectLockedCells="1"/>
  <customSheetViews>
    <customSheetView guid="{8D3DA71C-0D5A-4FF6-9A29-0A90EFE4224E}" showPageBreaks="1" view="pageLayout" topLeftCell="A19">
      <selection activeCell="J49" sqref="J49"/>
      <pageMargins left="0.78740157480314965" right="0.55118110236220474" top="0.47244094488188981" bottom="0.74803149606299213" header="0.31496062992125984" footer="0.31496062992125984"/>
      <pageSetup paperSize="9" orientation="portrait" r:id="rId1"/>
      <headerFooter>
        <oddFooter>&amp;L&amp;"Times New Roman,Italique"&amp;6Questionnaire O.M.S. Subventions Fonctionnement et Aide à l'entraînement 2009-2010&amp;R&amp;8&amp;A   page 12</oddFooter>
      </headerFooter>
    </customSheetView>
  </customSheetViews>
  <mergeCells count="15">
    <mergeCell ref="J36:J46"/>
    <mergeCell ref="A6:C9"/>
    <mergeCell ref="A18:K18"/>
    <mergeCell ref="G1:I1"/>
    <mergeCell ref="B16:C16"/>
    <mergeCell ref="G16:H16"/>
    <mergeCell ref="I11:J11"/>
    <mergeCell ref="I12:J12"/>
    <mergeCell ref="D6:G9"/>
    <mergeCell ref="C2:D2"/>
    <mergeCell ref="C10:H10"/>
    <mergeCell ref="D5:E5"/>
    <mergeCell ref="F5:G5"/>
    <mergeCell ref="H6:K7"/>
    <mergeCell ref="B22:I24"/>
  </mergeCells>
  <phoneticPr fontId="0" type="noConversion"/>
  <conditionalFormatting sqref="A6:C9">
    <cfRule type="expression" dxfId="6" priority="9" stopIfTrue="1">
      <formula>$I$8="x"</formula>
    </cfRule>
  </conditionalFormatting>
  <conditionalFormatting sqref="B36:B45 E36:E45 G37:G41">
    <cfRule type="containsErrors" dxfId="5" priority="8" stopIfTrue="1">
      <formula>ISERROR(B36)</formula>
    </cfRule>
  </conditionalFormatting>
  <dataValidations xWindow="151" yWindow="780" count="1">
    <dataValidation type="list" allowBlank="1" showInputMessage="1" showErrorMessage="1" promptTitle="VALID" prompt="_x000a_Des anomalies subsistent" sqref="I8" xr:uid="{00000000-0002-0000-1400-000000000000}">
      <formula1>"X"</formula1>
    </dataValidation>
  </dataValidations>
  <hyperlinks>
    <hyperlink ref="A1" location="SOMMAIRE" tooltip="Vers SOMMAIRE" display="&lt;&lt;" xr:uid="{00000000-0004-0000-1400-000000000000}"/>
    <hyperlink ref="B1" location="CTRLP18" tooltip="Vers Controle " display="CTRL" xr:uid="{00000000-0004-0000-1400-000001000000}"/>
  </hyperlinks>
  <pageMargins left="0.78740157480314965" right="0.55118110236220474" top="0.47244094488188981" bottom="0.74803149606299213" header="0.31496062992125984" footer="0.31496062992125984"/>
  <pageSetup paperSize="9" orientation="portrait" r:id="rId2"/>
  <headerFooter>
    <oddFooter>&amp;L&amp;"Times New Roman,Italique"&amp;6Questionnaire O.M.S. Subventions déléguées (détermination)&amp;R&amp;8&amp;A   page 18</oddFooter>
  </headerFooter>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6">
    <tabColor rgb="FFFF0000"/>
    <pageSetUpPr fitToPage="1"/>
  </sheetPr>
  <dimension ref="A1:AG187"/>
  <sheetViews>
    <sheetView zoomScale="85" zoomScaleNormal="85" workbookViewId="0">
      <pane xSplit="1" ySplit="6" topLeftCell="B14" activePane="bottomRight" state="frozen"/>
      <selection activeCell="G33" sqref="G33"/>
      <selection pane="topRight" activeCell="G33" sqref="G33"/>
      <selection pane="bottomLeft" activeCell="G33" sqref="G33"/>
      <selection pane="bottomRight" activeCell="G33" sqref="G33"/>
    </sheetView>
  </sheetViews>
  <sheetFormatPr baseColWidth="10" defaultColWidth="9" defaultRowHeight="14.25" outlineLevelCol="1"/>
  <cols>
    <col min="1" max="1" width="2.375" customWidth="1"/>
    <col min="2" max="2" width="8.875" style="164" customWidth="1"/>
    <col min="3" max="3" width="86.25" customWidth="1"/>
    <col min="4" max="4" width="8.125" customWidth="1"/>
    <col min="5" max="5" width="10.75" hidden="1" customWidth="1" outlineLevel="1"/>
    <col min="6" max="6" width="4.375" hidden="1" customWidth="1" outlineLevel="1"/>
    <col min="7" max="7" width="8.875" style="4" hidden="1" customWidth="1" outlineLevel="1"/>
    <col min="8" max="8" width="55.875" hidden="1" customWidth="1" outlineLevel="1"/>
    <col min="9" max="9" width="9.75" hidden="1" customWidth="1" outlineLevel="1"/>
    <col min="10" max="10" width="4" style="603" customWidth="1" collapsed="1"/>
    <col min="11" max="12" width="1.75" style="603" customWidth="1"/>
    <col min="13" max="15" width="3.375" style="603" customWidth="1"/>
    <col min="16" max="16" width="9" style="603" hidden="1" customWidth="1" outlineLevel="1"/>
    <col min="17" max="17" width="13" style="603" hidden="1" customWidth="1" outlineLevel="1"/>
    <col min="18" max="18" width="9" style="603" hidden="1" customWidth="1" outlineLevel="1"/>
    <col min="19" max="21" width="9" hidden="1" customWidth="1" outlineLevel="1"/>
    <col min="22" max="22" width="9" collapsed="1"/>
    <col min="24" max="24" width="12.25" customWidth="1"/>
  </cols>
  <sheetData>
    <row r="1" spans="1:33">
      <c r="A1" s="603"/>
      <c r="B1" s="1106" t="s">
        <v>517</v>
      </c>
      <c r="D1" s="603"/>
      <c r="E1" s="603"/>
      <c r="F1" s="603"/>
      <c r="G1" s="1187"/>
      <c r="H1" s="603"/>
      <c r="I1" s="603"/>
      <c r="P1" s="1384"/>
      <c r="Q1" s="1384"/>
      <c r="R1" s="1384"/>
      <c r="S1" s="1384"/>
      <c r="T1" s="1384"/>
      <c r="U1" s="1384"/>
      <c r="V1" s="603"/>
      <c r="W1" s="603"/>
      <c r="X1" s="603"/>
      <c r="Y1" s="603"/>
      <c r="Z1" s="603"/>
      <c r="AA1" s="603"/>
      <c r="AB1" s="603"/>
      <c r="AC1" s="603"/>
      <c r="AD1" s="603"/>
      <c r="AE1" s="603"/>
      <c r="AF1" s="603"/>
      <c r="AG1" s="603"/>
    </row>
    <row r="2" spans="1:33" ht="34.9" customHeight="1">
      <c r="A2" s="603"/>
      <c r="B2" s="1002"/>
      <c r="C2" s="1170" t="str">
        <f>IF(OKDEPART&lt;6,"ATTENTION!  : ONGLET &lt;DÉPART&gt;  NON COMPLÉTÉ CORRECTEMENT","")</f>
        <v>ATTENTION!  : ONGLET &lt;DÉPART&gt;  NON COMPLÉTÉ CORRECTEMENT</v>
      </c>
      <c r="D2" s="603"/>
      <c r="E2" s="603"/>
      <c r="F2" s="603"/>
      <c r="G2" s="1187"/>
      <c r="H2" s="603"/>
      <c r="I2" s="603"/>
      <c r="P2" s="1384"/>
      <c r="Q2" s="1384"/>
      <c r="R2" s="1384"/>
      <c r="S2" s="1384"/>
      <c r="T2" s="1384"/>
      <c r="U2" s="1384"/>
      <c r="V2" s="603"/>
      <c r="W2" s="603"/>
      <c r="X2" s="603"/>
      <c r="Y2" s="603"/>
      <c r="Z2" s="603"/>
      <c r="AA2" s="603"/>
      <c r="AB2" s="603"/>
      <c r="AC2" s="603"/>
      <c r="AD2" s="603"/>
      <c r="AE2" s="603"/>
      <c r="AF2" s="603"/>
      <c r="AG2" s="603"/>
    </row>
    <row r="3" spans="1:33" ht="21.6" customHeight="1">
      <c r="A3" s="603"/>
      <c r="B3" s="1106" t="s">
        <v>540</v>
      </c>
      <c r="C3" s="1078" t="str">
        <f>IF($D$3=FALSE,"Nombre d'anomalie(s) décelées : "&amp;COUNTIF($D$8:$D$121,"=FAUX"),"---")</f>
        <v>Nombre d'anomalie(s) décelées : 22</v>
      </c>
      <c r="D3" s="1407" t="b">
        <f>AND($D$8:$D$121)</f>
        <v>0</v>
      </c>
      <c r="F3" s="603"/>
      <c r="G3" s="1187"/>
      <c r="H3" s="603"/>
      <c r="I3" s="603"/>
      <c r="P3" s="1384"/>
      <c r="Q3" s="1384"/>
      <c r="R3" s="1384"/>
      <c r="S3" s="1384"/>
      <c r="T3" s="1384"/>
      <c r="U3" s="1384"/>
      <c r="V3" s="603"/>
      <c r="W3" s="603"/>
      <c r="X3" s="603"/>
      <c r="Y3" s="603"/>
      <c r="Z3" s="603"/>
      <c r="AA3" s="603"/>
      <c r="AB3" s="603"/>
      <c r="AC3" s="603"/>
      <c r="AD3" s="603"/>
      <c r="AE3" s="603"/>
      <c r="AF3" s="603"/>
      <c r="AG3" s="603"/>
    </row>
    <row r="4" spans="1:33" ht="24" customHeight="1">
      <c r="A4" s="603"/>
      <c r="B4" s="817" t="s">
        <v>501</v>
      </c>
      <c r="C4" s="603"/>
      <c r="D4" s="1032" t="s">
        <v>712</v>
      </c>
      <c r="E4" s="603"/>
      <c r="F4" s="603"/>
      <c r="G4" s="1187"/>
      <c r="H4" s="940"/>
      <c r="I4" s="819"/>
      <c r="J4" s="819"/>
      <c r="K4" s="819"/>
      <c r="P4" s="1384"/>
      <c r="Q4" s="1384"/>
      <c r="R4" s="1384"/>
      <c r="S4" s="1384"/>
      <c r="T4" s="1384"/>
      <c r="U4" s="1384"/>
      <c r="V4" s="603"/>
      <c r="W4" s="603"/>
      <c r="X4" s="603"/>
      <c r="Y4" s="603"/>
      <c r="Z4" s="603"/>
      <c r="AA4" s="603"/>
      <c r="AB4" s="603"/>
      <c r="AC4" s="603"/>
      <c r="AD4" s="603"/>
      <c r="AE4" s="603"/>
      <c r="AF4" s="603"/>
      <c r="AG4" s="603"/>
    </row>
    <row r="5" spans="1:33" ht="19.5" customHeight="1">
      <c r="A5" s="884"/>
      <c r="B5" s="885">
        <f>+REFOMS</f>
        <v>0</v>
      </c>
      <c r="C5" s="966" t="str">
        <f>+NOMASSOC</f>
        <v>Choisir le nom de votre Association (DEPART)</v>
      </c>
      <c r="D5" s="818"/>
      <c r="E5" s="818"/>
      <c r="F5" s="1070" t="s">
        <v>657</v>
      </c>
      <c r="G5" s="1187"/>
      <c r="H5" s="1001"/>
      <c r="I5" s="970"/>
      <c r="J5" s="819"/>
      <c r="K5" s="970"/>
      <c r="L5" s="820"/>
      <c r="M5" s="815"/>
      <c r="P5" s="1384"/>
      <c r="Q5" s="1384"/>
      <c r="R5" s="1384"/>
      <c r="S5" s="1384"/>
      <c r="T5" s="1384"/>
      <c r="U5" s="1384"/>
      <c r="V5" s="603"/>
      <c r="W5" s="603"/>
      <c r="X5" s="603"/>
      <c r="Y5" s="603"/>
      <c r="Z5" s="603"/>
      <c r="AA5" s="603"/>
      <c r="AB5" s="603"/>
      <c r="AC5" s="603"/>
      <c r="AD5" s="603"/>
      <c r="AE5" s="603"/>
      <c r="AF5" s="603"/>
      <c r="AG5" s="603"/>
    </row>
    <row r="6" spans="1:33" ht="25.9" customHeight="1">
      <c r="A6" s="884"/>
      <c r="B6" s="886" t="s">
        <v>601</v>
      </c>
      <c r="C6" s="1040" t="s">
        <v>877</v>
      </c>
      <c r="D6" s="1031" t="s">
        <v>599</v>
      </c>
      <c r="E6" s="1023" t="s">
        <v>605</v>
      </c>
      <c r="F6" s="822"/>
      <c r="G6" s="1406" t="s">
        <v>711</v>
      </c>
      <c r="H6" s="1030" t="s">
        <v>78</v>
      </c>
      <c r="I6" s="970"/>
      <c r="J6" s="819"/>
      <c r="K6" s="970"/>
      <c r="P6" s="1384"/>
      <c r="Q6" s="1384"/>
      <c r="R6" s="1384"/>
      <c r="S6" s="1384"/>
      <c r="T6" s="1384"/>
      <c r="U6" s="1384"/>
      <c r="V6" s="603"/>
      <c r="W6" s="603"/>
      <c r="X6" s="603"/>
      <c r="Y6" s="603"/>
      <c r="Z6" s="603"/>
      <c r="AA6" s="603"/>
      <c r="AB6" s="603"/>
      <c r="AC6" s="603"/>
      <c r="AD6" s="603"/>
      <c r="AE6" s="603"/>
      <c r="AF6" s="603"/>
      <c r="AG6" s="603"/>
    </row>
    <row r="7" spans="1:33" ht="19.5" customHeight="1">
      <c r="A7" s="884"/>
      <c r="B7" s="883" t="s">
        <v>636</v>
      </c>
      <c r="C7" s="882"/>
      <c r="D7" s="604"/>
      <c r="E7" s="140"/>
      <c r="F7" s="1053">
        <f>ROW(E7)-6</f>
        <v>1</v>
      </c>
      <c r="G7" s="1188" t="s">
        <v>815</v>
      </c>
      <c r="H7" s="1069" t="s">
        <v>713</v>
      </c>
      <c r="I7" s="970"/>
      <c r="J7" s="819"/>
      <c r="K7" s="970"/>
      <c r="L7" s="821"/>
      <c r="M7" s="815"/>
      <c r="P7" s="1384"/>
      <c r="Q7" s="1384"/>
      <c r="R7" s="1384"/>
      <c r="S7" s="1384"/>
      <c r="T7" s="1384"/>
      <c r="U7" s="1384"/>
      <c r="V7" s="603"/>
      <c r="W7" s="603"/>
      <c r="X7" s="603"/>
      <c r="Y7" s="603"/>
      <c r="Z7" s="603"/>
      <c r="AA7" s="603"/>
      <c r="AB7" s="603"/>
      <c r="AC7" s="603"/>
      <c r="AD7" s="603"/>
      <c r="AE7" s="603"/>
      <c r="AF7" s="603"/>
      <c r="AG7" s="603"/>
    </row>
    <row r="8" spans="1:33" ht="19.5" customHeight="1">
      <c r="A8" s="884"/>
      <c r="B8" s="1033" t="s">
        <v>604</v>
      </c>
      <c r="C8" s="1074" t="str">
        <f>IF(Présentation!$D$17&lt;&gt;0,"-","Manque date de vos statuts   Cellule [I17]")</f>
        <v>Manque date de vos statuts   Cellule [I17]</v>
      </c>
      <c r="D8" s="967" t="b">
        <f>Présentation!$D$17&lt;&gt;0</f>
        <v>0</v>
      </c>
      <c r="E8" s="824" t="s">
        <v>606</v>
      </c>
      <c r="F8" s="1053">
        <f t="shared" ref="F8:F72" si="0">ROW(E8)-6</f>
        <v>2</v>
      </c>
      <c r="G8" s="1204" t="s">
        <v>837</v>
      </c>
      <c r="H8" s="1071" t="s">
        <v>715</v>
      </c>
      <c r="I8" s="1054"/>
      <c r="J8" s="819"/>
      <c r="K8" s="970"/>
      <c r="P8" s="1384"/>
      <c r="Q8" s="1384"/>
      <c r="R8" s="1384"/>
      <c r="S8" s="1384"/>
      <c r="T8" s="1384"/>
      <c r="U8" s="1384"/>
      <c r="V8" s="603"/>
      <c r="W8" s="603"/>
      <c r="X8" s="603"/>
      <c r="Y8" s="603"/>
      <c r="Z8" s="603"/>
      <c r="AA8" s="603"/>
      <c r="AB8" s="603"/>
      <c r="AC8" s="603"/>
      <c r="AD8" s="603"/>
      <c r="AE8" s="603"/>
      <c r="AF8" s="603"/>
      <c r="AG8" s="603"/>
    </row>
    <row r="9" spans="1:33" ht="19.5" customHeight="1">
      <c r="A9" s="884"/>
      <c r="B9" s="1033" t="s">
        <v>604</v>
      </c>
      <c r="C9" s="1077" t="str">
        <f>+IF(Présentation!$J$17&lt;&gt;0,"-","Manque Numéro de vos statuts  Cellule [J17]")</f>
        <v>Manque Numéro de vos statuts  Cellule [J17]</v>
      </c>
      <c r="D9" s="967" t="b">
        <f>Présentation!$J$17&lt;&gt;0</f>
        <v>0</v>
      </c>
      <c r="E9" s="824" t="s">
        <v>607</v>
      </c>
      <c r="F9" s="1053">
        <f t="shared" si="0"/>
        <v>3</v>
      </c>
      <c r="G9" s="1204" t="s">
        <v>838</v>
      </c>
      <c r="H9" s="1071" t="s">
        <v>714</v>
      </c>
      <c r="I9" s="1054"/>
      <c r="J9" s="819"/>
      <c r="K9" s="970"/>
      <c r="L9" s="821"/>
      <c r="M9" s="815"/>
      <c r="P9" s="1384"/>
      <c r="Q9" s="1384"/>
      <c r="R9" s="1384"/>
      <c r="S9" s="1384"/>
      <c r="T9" s="1384"/>
      <c r="U9" s="1384"/>
      <c r="V9" s="603"/>
      <c r="W9" s="603"/>
      <c r="X9" s="603"/>
      <c r="Y9" s="603"/>
      <c r="Z9" s="603"/>
      <c r="AA9" s="603"/>
      <c r="AB9" s="603"/>
      <c r="AC9" s="603"/>
      <c r="AD9" s="603"/>
      <c r="AE9" s="603"/>
      <c r="AF9" s="603"/>
      <c r="AG9" s="603"/>
    </row>
    <row r="10" spans="1:33" ht="19.5" customHeight="1">
      <c r="A10" s="884"/>
      <c r="B10" s="889" t="s">
        <v>637</v>
      </c>
      <c r="C10" s="890"/>
      <c r="D10" s="604"/>
      <c r="E10" s="603"/>
      <c r="F10" s="1053">
        <f t="shared" si="0"/>
        <v>4</v>
      </c>
      <c r="G10" s="1204"/>
      <c r="H10" s="1072"/>
      <c r="I10" s="1055"/>
      <c r="J10" s="819"/>
      <c r="K10" s="970"/>
      <c r="P10" s="1384"/>
      <c r="Q10" s="1384"/>
      <c r="R10" s="1384"/>
      <c r="S10" s="1384"/>
      <c r="T10" s="1384"/>
      <c r="U10" s="1384"/>
      <c r="V10" s="603"/>
      <c r="W10" s="603"/>
      <c r="X10" s="603"/>
      <c r="Y10" s="603"/>
      <c r="Z10" s="603"/>
      <c r="AA10" s="603"/>
      <c r="AB10" s="603"/>
      <c r="AC10" s="603"/>
      <c r="AD10" s="603"/>
      <c r="AE10" s="603"/>
      <c r="AF10" s="603"/>
      <c r="AG10" s="603"/>
    </row>
    <row r="11" spans="1:33" ht="19.5" customHeight="1">
      <c r="A11" s="884"/>
      <c r="B11" s="1033" t="s">
        <v>604</v>
      </c>
      <c r="C11" s="982" t="str">
        <f>+IF(TOPAFFIL=0,"Vous n'êtes pas concerné par ce contrôle - Déclaré Non Affilié !","-*")</f>
        <v>Vous n'êtes pas concerné par ce contrôle - Déclaré Non Affilié !</v>
      </c>
      <c r="D11" s="604"/>
      <c r="E11" s="603"/>
      <c r="F11" s="1053">
        <f t="shared" si="0"/>
        <v>5</v>
      </c>
      <c r="G11" s="1204"/>
      <c r="H11" s="1073" t="s">
        <v>734</v>
      </c>
      <c r="I11" s="1054"/>
      <c r="J11" s="819"/>
      <c r="K11" s="970"/>
      <c r="P11" s="1384"/>
      <c r="Q11" s="1384"/>
      <c r="R11" s="1384"/>
      <c r="S11" s="1384"/>
      <c r="T11" s="1384"/>
      <c r="U11" s="1384"/>
      <c r="V11" s="603"/>
      <c r="W11" s="603"/>
      <c r="X11" s="603"/>
      <c r="Y11" s="603"/>
      <c r="Z11" s="603"/>
      <c r="AA11" s="603"/>
      <c r="AB11" s="603"/>
      <c r="AC11" s="603"/>
      <c r="AD11" s="603"/>
      <c r="AE11" s="603"/>
      <c r="AF11" s="603"/>
      <c r="AG11" s="603"/>
    </row>
    <row r="12" spans="1:33" ht="19.5" customHeight="1">
      <c r="A12" s="884"/>
      <c r="B12" s="1033" t="s">
        <v>604</v>
      </c>
      <c r="C12" s="964" t="str">
        <f>+IF(AND(TOPAFFIL&lt;&gt;0,Présentation!$D$20=""),"Déclare affilié - Absence du nom de votre Fédération  [D20]"," -")</f>
        <v xml:space="preserve"> -</v>
      </c>
      <c r="D12" s="967" t="b">
        <f>NOT(AND(TOPAFFIL&lt;&gt;0,Présentation!$D$20=""))</f>
        <v>1</v>
      </c>
      <c r="E12" s="824" t="s">
        <v>664</v>
      </c>
      <c r="F12" s="1053">
        <f t="shared" si="0"/>
        <v>6</v>
      </c>
      <c r="G12" s="1205" t="s">
        <v>878</v>
      </c>
      <c r="H12" s="1071" t="s">
        <v>716</v>
      </c>
      <c r="I12" s="1054"/>
      <c r="J12" s="819"/>
      <c r="K12" s="970"/>
      <c r="P12" s="1384"/>
      <c r="Q12" s="1384"/>
      <c r="R12" s="1384"/>
      <c r="S12" s="1384"/>
      <c r="T12" s="1384"/>
      <c r="U12" s="1384"/>
      <c r="V12" s="603"/>
      <c r="W12" s="603"/>
      <c r="X12" s="603"/>
      <c r="Y12" s="603"/>
      <c r="Z12" s="603"/>
      <c r="AA12" s="603"/>
      <c r="AB12" s="603"/>
      <c r="AC12" s="603"/>
      <c r="AD12" s="603"/>
      <c r="AE12" s="603"/>
      <c r="AF12" s="603"/>
      <c r="AG12" s="603"/>
    </row>
    <row r="13" spans="1:33" ht="19.5" customHeight="1">
      <c r="A13" s="884"/>
      <c r="B13" s="1033" t="s">
        <v>604</v>
      </c>
      <c r="C13" s="964" t="str">
        <f>+IF(AND(TOPAFFIL&lt;&gt;0,Présentation!$D$21=0),"Déclaré affilié -Absence du numéro d'affiliation   [D21]","-")</f>
        <v>-</v>
      </c>
      <c r="D13" s="967" t="b">
        <f>C13="-"</f>
        <v>1</v>
      </c>
      <c r="E13" s="824" t="s">
        <v>665</v>
      </c>
      <c r="F13" s="1053">
        <f t="shared" si="0"/>
        <v>7</v>
      </c>
      <c r="G13" s="1206" t="s">
        <v>879</v>
      </c>
      <c r="H13" s="1071" t="s">
        <v>735</v>
      </c>
      <c r="I13" s="1054"/>
      <c r="J13" s="819"/>
      <c r="K13" s="970"/>
      <c r="P13" s="1384"/>
      <c r="Q13" s="1384"/>
      <c r="R13" s="1384"/>
      <c r="S13" s="1384"/>
      <c r="T13" s="1384"/>
      <c r="U13" s="1384"/>
      <c r="V13" s="603"/>
      <c r="W13" s="603"/>
      <c r="X13" s="603"/>
      <c r="Y13" s="603"/>
      <c r="Z13" s="603"/>
      <c r="AA13" s="603"/>
      <c r="AB13" s="603"/>
      <c r="AC13" s="603"/>
      <c r="AD13" s="603"/>
      <c r="AE13" s="603"/>
      <c r="AF13" s="603"/>
      <c r="AG13" s="603"/>
    </row>
    <row r="14" spans="1:33" ht="19.5" customHeight="1">
      <c r="A14" s="884"/>
      <c r="B14" s="891"/>
      <c r="C14" s="896"/>
      <c r="D14" s="967"/>
      <c r="E14" s="824"/>
      <c r="F14" s="1053">
        <f t="shared" si="0"/>
        <v>8</v>
      </c>
      <c r="G14" s="1205"/>
      <c r="H14" s="1071"/>
      <c r="I14" s="1054"/>
      <c r="J14" s="819"/>
      <c r="K14" s="970"/>
      <c r="P14" s="1384"/>
      <c r="Q14" s="1384"/>
      <c r="R14" s="1384"/>
      <c r="S14" s="1384"/>
      <c r="T14" s="1384"/>
      <c r="U14" s="1384"/>
      <c r="V14" s="603"/>
      <c r="W14" s="603"/>
      <c r="X14" s="603"/>
      <c r="Y14" s="603"/>
      <c r="Z14" s="603"/>
      <c r="AA14" s="603"/>
      <c r="AB14" s="603"/>
      <c r="AC14" s="603"/>
      <c r="AD14" s="603"/>
      <c r="AE14" s="603"/>
      <c r="AF14" s="603"/>
      <c r="AG14" s="603"/>
    </row>
    <row r="15" spans="1:33" ht="19.5" customHeight="1">
      <c r="A15" s="884"/>
      <c r="B15" s="889" t="s">
        <v>638</v>
      </c>
      <c r="C15" s="890"/>
      <c r="D15" s="604"/>
      <c r="E15" s="603"/>
      <c r="F15" s="1053">
        <f t="shared" si="0"/>
        <v>9</v>
      </c>
      <c r="G15" s="1204"/>
      <c r="H15" s="1072"/>
      <c r="I15" s="1054"/>
      <c r="J15" s="819"/>
      <c r="K15" s="970"/>
      <c r="P15" s="1384"/>
      <c r="Q15" s="1384"/>
      <c r="R15" s="1384"/>
      <c r="S15" s="1384"/>
      <c r="T15" s="1384"/>
      <c r="U15" s="1384"/>
      <c r="V15" s="603"/>
      <c r="W15" s="603"/>
      <c r="X15" s="603"/>
      <c r="Y15" s="603"/>
      <c r="Z15" s="603"/>
      <c r="AA15" s="603"/>
      <c r="AB15" s="603"/>
      <c r="AC15" s="603"/>
      <c r="AD15" s="603"/>
      <c r="AE15" s="603"/>
      <c r="AF15" s="603"/>
      <c r="AG15" s="603"/>
    </row>
    <row r="16" spans="1:33" ht="19.5" customHeight="1">
      <c r="A16" s="884"/>
      <c r="B16" s="1034" t="s">
        <v>604</v>
      </c>
      <c r="C16" s="892" t="str">
        <f>+IF(OR(DEPART!BV79=0,TOPAFFIL=0),"Vous n'êtes pas concerné par ce contrôle car non affilié à une fédération","-*")</f>
        <v>Vous n'êtes pas concerné par ce contrôle car non affilié à une fédération</v>
      </c>
      <c r="D16" s="604"/>
      <c r="E16" s="603"/>
      <c r="F16" s="1053">
        <f t="shared" si="0"/>
        <v>10</v>
      </c>
      <c r="G16" s="1205"/>
      <c r="H16" s="1071"/>
      <c r="I16" s="1054"/>
      <c r="J16" s="819"/>
      <c r="K16" s="970"/>
      <c r="P16" s="1384"/>
      <c r="Q16" s="1384"/>
      <c r="R16" s="1384"/>
      <c r="S16" s="1384"/>
      <c r="T16" s="1384"/>
      <c r="U16" s="1384"/>
      <c r="V16" s="603"/>
      <c r="W16" s="603"/>
      <c r="X16" s="603"/>
      <c r="Y16" s="603"/>
      <c r="Z16" s="603"/>
      <c r="AA16" s="603"/>
      <c r="AB16" s="603"/>
      <c r="AC16" s="603"/>
      <c r="AD16" s="603"/>
      <c r="AE16" s="603"/>
      <c r="AF16" s="603"/>
      <c r="AG16" s="603"/>
    </row>
    <row r="17" spans="1:33" ht="19.5" customHeight="1">
      <c r="A17" s="884"/>
      <c r="B17" s="1034"/>
      <c r="C17" s="991" t="str">
        <f>IF(AND(TOPAFFIL=0,TOPAGREM=2),"AGREMENT non valable - Seules les Associations affiliées peuvent y répondre","-*")</f>
        <v>-*</v>
      </c>
      <c r="D17" s="993" t="str">
        <f>IF(C17="-*","","INFO")</f>
        <v/>
      </c>
      <c r="E17" s="603"/>
      <c r="F17" s="1053">
        <f t="shared" si="0"/>
        <v>11</v>
      </c>
      <c r="G17" s="1205"/>
      <c r="H17" s="1071"/>
      <c r="I17" s="1054"/>
      <c r="J17" s="819"/>
      <c r="K17" s="970"/>
      <c r="P17" s="1384"/>
      <c r="Q17" s="1384"/>
      <c r="R17" s="1384"/>
      <c r="S17" s="1384"/>
      <c r="T17" s="1384"/>
      <c r="U17" s="1384"/>
      <c r="V17" s="603"/>
      <c r="W17" s="603"/>
      <c r="X17" s="603"/>
      <c r="Y17" s="603"/>
      <c r="Z17" s="603"/>
      <c r="AA17" s="603"/>
      <c r="AB17" s="603"/>
      <c r="AC17" s="603"/>
      <c r="AD17" s="603"/>
      <c r="AE17" s="603"/>
      <c r="AF17" s="603"/>
      <c r="AG17" s="603"/>
    </row>
    <row r="18" spans="1:33" ht="19.5" customHeight="1">
      <c r="A18" s="884"/>
      <c r="B18" s="1033" t="s">
        <v>604</v>
      </c>
      <c r="C18" s="964" t="str">
        <f>+IF(AND(Présentation!$D$28=0,DEPART!H24=2),"Manque date agrément sport  [D28]","-")</f>
        <v>-</v>
      </c>
      <c r="D18" s="992" t="b">
        <f>(C18="-")</f>
        <v>1</v>
      </c>
      <c r="E18" s="824" t="s">
        <v>681</v>
      </c>
      <c r="F18" s="1053">
        <f t="shared" si="0"/>
        <v>12</v>
      </c>
      <c r="G18" s="1206" t="s">
        <v>880</v>
      </c>
      <c r="H18" s="1071" t="s">
        <v>736</v>
      </c>
      <c r="I18" s="1054"/>
      <c r="J18" s="819"/>
      <c r="K18" s="819"/>
      <c r="P18" s="1384"/>
      <c r="Q18" s="1384"/>
      <c r="R18" s="1384"/>
      <c r="S18" s="1384"/>
      <c r="T18" s="1384"/>
      <c r="U18" s="1384"/>
      <c r="V18" s="603"/>
      <c r="W18" s="603"/>
      <c r="X18" s="603"/>
      <c r="Y18" s="603"/>
      <c r="Z18" s="603"/>
      <c r="AA18" s="603"/>
      <c r="AB18" s="603"/>
      <c r="AC18" s="603"/>
      <c r="AD18" s="603"/>
      <c r="AE18" s="603"/>
      <c r="AF18" s="603"/>
      <c r="AG18" s="603"/>
    </row>
    <row r="19" spans="1:33" ht="19.5" customHeight="1">
      <c r="A19" s="884"/>
      <c r="B19" s="1033" t="s">
        <v>604</v>
      </c>
      <c r="C19" s="964" t="str">
        <f>+IF(AND(Présentation!$I$28=0,DEPART!H24=2),"Manque Numéro d'agrément  [cell: I28]","-")</f>
        <v>-</v>
      </c>
      <c r="D19" s="992" t="b">
        <f>(C19="-")</f>
        <v>1</v>
      </c>
      <c r="E19" s="824" t="s">
        <v>682</v>
      </c>
      <c r="F19" s="1053">
        <f t="shared" si="0"/>
        <v>13</v>
      </c>
      <c r="G19" s="1205" t="s">
        <v>879</v>
      </c>
      <c r="H19" s="1071" t="s">
        <v>737</v>
      </c>
      <c r="I19" s="1054"/>
      <c r="J19" s="819"/>
      <c r="K19" s="819"/>
      <c r="P19" s="1384"/>
      <c r="Q19" s="1384"/>
      <c r="R19" s="1384"/>
      <c r="S19" s="1384"/>
      <c r="T19" s="1384"/>
      <c r="U19" s="1384"/>
      <c r="V19" s="603"/>
      <c r="W19" s="603"/>
      <c r="X19" s="603"/>
      <c r="Y19" s="603"/>
      <c r="Z19" s="603"/>
      <c r="AA19" s="603"/>
      <c r="AB19" s="603"/>
      <c r="AC19" s="603"/>
      <c r="AD19" s="603"/>
      <c r="AE19" s="603"/>
      <c r="AF19" s="603"/>
      <c r="AG19" s="603"/>
    </row>
    <row r="20" spans="1:33" ht="19.5" customHeight="1">
      <c r="A20" s="884"/>
      <c r="B20" s="889" t="s">
        <v>639</v>
      </c>
      <c r="C20" s="893"/>
      <c r="D20" s="604"/>
      <c r="E20" s="603"/>
      <c r="F20" s="1053">
        <f t="shared" si="0"/>
        <v>14</v>
      </c>
      <c r="G20" s="1205"/>
      <c r="H20" s="1072"/>
      <c r="I20" s="1054"/>
      <c r="J20" s="819"/>
      <c r="K20" s="819"/>
      <c r="P20" s="1384"/>
      <c r="Q20" s="1384"/>
      <c r="R20" s="1384"/>
      <c r="S20" s="1384"/>
      <c r="T20" s="1384"/>
      <c r="U20" s="1384"/>
      <c r="V20" s="603"/>
      <c r="W20" s="603"/>
      <c r="X20" s="603"/>
      <c r="Y20" s="603"/>
      <c r="Z20" s="603"/>
      <c r="AA20" s="603"/>
      <c r="AB20" s="603"/>
      <c r="AC20" s="603"/>
      <c r="AD20" s="603"/>
      <c r="AE20" s="603"/>
      <c r="AF20" s="603"/>
      <c r="AG20" s="603"/>
    </row>
    <row r="21" spans="1:33" ht="19.5" customHeight="1">
      <c r="A21" s="884"/>
      <c r="B21" s="1035" t="s">
        <v>604</v>
      </c>
      <c r="C21" s="1077" t="str">
        <f>IF(NEWRIB=0,"Situation Nouvelle Banque non précisée par (OUI/NON)   Cellule[32H]","-")</f>
        <v>Situation Nouvelle Banque non précisée par (OUI/NON)   Cellule[32H]</v>
      </c>
      <c r="D21" s="967" t="b">
        <f>C21="-"</f>
        <v>0</v>
      </c>
      <c r="E21" s="824" t="s">
        <v>666</v>
      </c>
      <c r="F21" s="1053">
        <f t="shared" si="0"/>
        <v>15</v>
      </c>
      <c r="G21" s="1205" t="s">
        <v>881</v>
      </c>
      <c r="H21" s="1071" t="s">
        <v>738</v>
      </c>
      <c r="I21" s="1054"/>
      <c r="J21" s="819"/>
      <c r="K21" s="819"/>
      <c r="P21" s="1384"/>
      <c r="Q21" s="1384"/>
      <c r="R21" s="1384"/>
      <c r="S21" s="1384"/>
      <c r="T21" s="1384"/>
      <c r="U21" s="1384"/>
      <c r="V21" s="603"/>
      <c r="W21" s="603"/>
      <c r="X21" s="603"/>
      <c r="Y21" s="603"/>
      <c r="Z21" s="603"/>
      <c r="AA21" s="603"/>
      <c r="AB21" s="603"/>
      <c r="AC21" s="603"/>
      <c r="AD21" s="603"/>
      <c r="AE21" s="603"/>
      <c r="AF21" s="603"/>
      <c r="AG21" s="603"/>
    </row>
    <row r="22" spans="1:33" ht="19.5" customHeight="1">
      <c r="A22" s="884"/>
      <c r="B22" s="1035" t="s">
        <v>604</v>
      </c>
      <c r="C22" s="1077" t="str">
        <f>IF(Présentation!J32=2,"Page 2  Les coordonnées &lt;Nouvelle Banque&gt; absentes ou incomplètes",IF(Présentation!J32=5,"Réponse &lt;NON&gt; et vous avez renseigné les cordonnées bancaires?","-"))</f>
        <v>-</v>
      </c>
      <c r="D22" s="967" t="b">
        <f>NOT(NEWRIB=FALSE)</f>
        <v>1</v>
      </c>
      <c r="E22" s="824" t="s">
        <v>611</v>
      </c>
      <c r="F22" s="1053">
        <f t="shared" si="0"/>
        <v>16</v>
      </c>
      <c r="G22" s="1205" t="s">
        <v>882</v>
      </c>
      <c r="H22" s="1071" t="s">
        <v>739</v>
      </c>
      <c r="I22" s="1054"/>
      <c r="J22" s="819"/>
      <c r="K22" s="819"/>
      <c r="P22" s="1384"/>
      <c r="Q22" s="1384"/>
      <c r="R22" s="1384"/>
      <c r="S22" s="1384"/>
      <c r="T22" s="1384"/>
      <c r="U22" s="1384"/>
      <c r="V22" s="603"/>
      <c r="W22" s="603"/>
      <c r="X22" s="603"/>
      <c r="Y22" s="603"/>
      <c r="Z22" s="603"/>
      <c r="AA22" s="603"/>
      <c r="AB22" s="603"/>
      <c r="AC22" s="603"/>
      <c r="AD22" s="603"/>
      <c r="AE22" s="603"/>
      <c r="AF22" s="603"/>
      <c r="AG22" s="603"/>
    </row>
    <row r="23" spans="1:33" ht="19.5" customHeight="1">
      <c r="A23" s="884"/>
      <c r="B23" s="894" t="s">
        <v>640</v>
      </c>
      <c r="C23" s="895"/>
      <c r="D23" s="604"/>
      <c r="E23" s="603"/>
      <c r="F23" s="1053">
        <f t="shared" si="0"/>
        <v>17</v>
      </c>
      <c r="G23" s="1207"/>
      <c r="H23" s="1069" t="s">
        <v>740</v>
      </c>
      <c r="I23" s="1054"/>
      <c r="J23" s="819"/>
      <c r="K23" s="819"/>
      <c r="P23" s="1384"/>
      <c r="Q23" s="1384"/>
      <c r="R23" s="1384"/>
      <c r="S23" s="1384"/>
      <c r="T23" s="1384"/>
      <c r="U23" s="1384"/>
      <c r="V23" s="603"/>
      <c r="W23" s="603"/>
      <c r="X23" s="603"/>
      <c r="Y23" s="603"/>
      <c r="Z23" s="603"/>
      <c r="AA23" s="603"/>
      <c r="AB23" s="603"/>
      <c r="AC23" s="603"/>
      <c r="AD23" s="603"/>
      <c r="AE23" s="603"/>
      <c r="AF23" s="603"/>
      <c r="AG23" s="603"/>
    </row>
    <row r="24" spans="1:33" ht="19.5" customHeight="1">
      <c r="A24" s="884"/>
      <c r="B24" s="1033" t="s">
        <v>604</v>
      </c>
      <c r="C24" s="964" t="str">
        <f>+IF(Administration1!$B$6=0,"Manque nom du Président ou Co-Président   [B6]","-")</f>
        <v>Manque nom du Président ou Co-Président   [B6]</v>
      </c>
      <c r="D24" s="967" t="b">
        <f>Administration1!$B$6&lt;&gt;0</f>
        <v>0</v>
      </c>
      <c r="E24" s="824" t="s">
        <v>658</v>
      </c>
      <c r="F24" s="1053">
        <f t="shared" si="0"/>
        <v>18</v>
      </c>
      <c r="G24" s="1204" t="s">
        <v>883</v>
      </c>
      <c r="H24" s="1071" t="s">
        <v>1037</v>
      </c>
      <c r="I24" s="1054"/>
      <c r="J24" s="819"/>
      <c r="K24" s="819"/>
      <c r="P24" s="1384"/>
      <c r="Q24" s="1384"/>
      <c r="R24" s="1384"/>
      <c r="S24" s="1384"/>
      <c r="T24" s="1384"/>
      <c r="U24" s="1384"/>
      <c r="V24" s="603"/>
      <c r="W24" s="603"/>
      <c r="X24" s="603"/>
      <c r="Y24" s="603"/>
      <c r="Z24" s="603"/>
      <c r="AA24" s="603"/>
      <c r="AB24" s="603"/>
      <c r="AC24" s="603"/>
      <c r="AD24" s="603"/>
      <c r="AE24" s="603"/>
      <c r="AF24" s="603"/>
      <c r="AG24" s="603"/>
    </row>
    <row r="25" spans="1:33" ht="19.5" customHeight="1">
      <c r="A25" s="884"/>
      <c r="B25" s="1034" t="s">
        <v>604</v>
      </c>
      <c r="C25" s="994" t="str">
        <f>+IF(Administration1!$C$19=0,"Manque Numéro de téléphone fixe du Président - Optionnel","-")</f>
        <v>Manque Numéro de téléphone fixe du Président - Optionnel</v>
      </c>
      <c r="D25" s="968"/>
      <c r="E25" s="824"/>
      <c r="F25" s="1053">
        <f t="shared" si="0"/>
        <v>19</v>
      </c>
      <c r="G25" s="1204"/>
      <c r="H25" s="1071"/>
      <c r="I25" s="1054"/>
      <c r="J25" s="819"/>
      <c r="K25" s="819"/>
      <c r="P25" s="1384"/>
      <c r="Q25" s="1384"/>
      <c r="R25" s="1384"/>
      <c r="S25" s="1384"/>
      <c r="T25" s="1384"/>
      <c r="U25" s="1384"/>
      <c r="V25" s="603"/>
      <c r="W25" s="603"/>
      <c r="X25" s="603"/>
      <c r="Y25" s="603"/>
      <c r="Z25" s="603"/>
      <c r="AA25" s="603"/>
      <c r="AB25" s="603"/>
      <c r="AC25" s="603"/>
      <c r="AD25" s="603"/>
      <c r="AE25" s="603"/>
      <c r="AF25" s="603"/>
      <c r="AG25" s="603"/>
    </row>
    <row r="26" spans="1:33" ht="19.5" customHeight="1">
      <c r="A26" s="884"/>
      <c r="B26" s="1033" t="s">
        <v>604</v>
      </c>
      <c r="C26" s="964" t="str">
        <f>IF(AND(Administration1!$B$15=0,TOPRESPONS=2),"Manque nom Coprésident.e    [B15]","-")</f>
        <v>-</v>
      </c>
      <c r="D26" s="967" t="b">
        <f>IF(AND(Administration1!$B$15=0,TOPRESPONS=2),FALSE,TRUE)</f>
        <v>1</v>
      </c>
      <c r="E26" s="824" t="s">
        <v>1038</v>
      </c>
      <c r="F26" s="1053">
        <f t="shared" si="0"/>
        <v>20</v>
      </c>
      <c r="G26" s="1204" t="s">
        <v>883</v>
      </c>
      <c r="H26" s="1071" t="s">
        <v>1042</v>
      </c>
      <c r="I26" s="1054"/>
      <c r="J26" s="819"/>
      <c r="K26" s="819"/>
      <c r="P26" s="1384"/>
      <c r="Q26" s="1384"/>
      <c r="R26" s="1384"/>
      <c r="S26" s="1384"/>
      <c r="T26" s="1384"/>
      <c r="U26" s="1384"/>
      <c r="V26" s="603"/>
      <c r="W26" s="603"/>
      <c r="X26" s="603"/>
      <c r="Y26" s="603"/>
      <c r="Z26" s="603"/>
      <c r="AA26" s="603"/>
      <c r="AB26" s="603"/>
      <c r="AC26" s="603"/>
      <c r="AD26" s="603"/>
      <c r="AE26" s="603"/>
      <c r="AF26" s="603"/>
      <c r="AG26" s="603"/>
    </row>
    <row r="27" spans="1:33" ht="19.5" customHeight="1">
      <c r="A27" s="884"/>
      <c r="B27" s="1035" t="s">
        <v>604</v>
      </c>
      <c r="C27" s="964" t="str">
        <f>+IF(Administration1!$B$9=0,"Manque nom  Secrétaire  [B19]","-")</f>
        <v>Manque nom  Secrétaire  [B19]</v>
      </c>
      <c r="D27" s="967" t="b">
        <f>Administration1!$B$9&lt;&gt;0</f>
        <v>0</v>
      </c>
      <c r="E27" s="824" t="s">
        <v>659</v>
      </c>
      <c r="F27" s="1053">
        <f t="shared" si="0"/>
        <v>21</v>
      </c>
      <c r="G27" s="1204" t="s">
        <v>884</v>
      </c>
      <c r="H27" s="1071" t="s">
        <v>741</v>
      </c>
      <c r="I27" s="1054"/>
      <c r="J27" s="819"/>
      <c r="K27" s="819"/>
      <c r="P27" s="1384"/>
      <c r="Q27" s="1384"/>
      <c r="R27" s="1384"/>
      <c r="S27" s="1384"/>
      <c r="T27" s="1384"/>
      <c r="U27" s="1384"/>
      <c r="V27" s="603"/>
      <c r="W27" s="603"/>
      <c r="X27" s="603"/>
      <c r="Y27" s="603"/>
      <c r="Z27" s="603"/>
      <c r="AA27" s="603"/>
      <c r="AB27" s="603"/>
      <c r="AC27" s="603"/>
      <c r="AD27" s="603"/>
      <c r="AE27" s="603"/>
      <c r="AF27" s="603"/>
      <c r="AG27" s="603"/>
    </row>
    <row r="28" spans="1:33" ht="19.5" customHeight="1">
      <c r="A28" s="884"/>
      <c r="B28" s="1033" t="s">
        <v>604</v>
      </c>
      <c r="C28" s="964" t="str">
        <f>+IF(Administration1!$B$12=0,"Manque nom du Trésorier  |B12]","-")</f>
        <v>Manque nom du Trésorier  |B12]</v>
      </c>
      <c r="D28" s="967" t="b">
        <f>Administration1!$B$12&lt;&gt;0</f>
        <v>0</v>
      </c>
      <c r="E28" s="824" t="s">
        <v>660</v>
      </c>
      <c r="F28" s="1053">
        <f t="shared" si="0"/>
        <v>22</v>
      </c>
      <c r="G28" s="1204" t="s">
        <v>885</v>
      </c>
      <c r="H28" s="1071" t="s">
        <v>742</v>
      </c>
      <c r="I28" s="1054"/>
      <c r="P28" s="1384"/>
      <c r="Q28" s="1384"/>
      <c r="R28" s="1384"/>
      <c r="S28" s="1384"/>
      <c r="T28" s="1384"/>
      <c r="U28" s="1384"/>
      <c r="V28" s="603"/>
      <c r="W28" s="603"/>
      <c r="X28" s="603"/>
      <c r="Y28" s="603"/>
      <c r="Z28" s="603"/>
      <c r="AA28" s="603"/>
      <c r="AB28" s="603"/>
      <c r="AC28" s="603"/>
      <c r="AD28" s="603"/>
      <c r="AE28" s="603"/>
      <c r="AF28" s="603"/>
      <c r="AG28" s="603"/>
    </row>
    <row r="29" spans="1:33" ht="19.5" customHeight="1">
      <c r="A29" s="884"/>
      <c r="B29" s="1033" t="s">
        <v>604</v>
      </c>
      <c r="C29" s="964" t="str">
        <f>+IF(Administration1!$B$24=0,"Manque nom du Correspondant OMS   [B24]","-")</f>
        <v>Manque nom du Correspondant OMS   [B24]</v>
      </c>
      <c r="D29" s="967" t="b">
        <f>+Administration1!$B$24&lt;&gt;0</f>
        <v>0</v>
      </c>
      <c r="E29" s="824" t="s">
        <v>661</v>
      </c>
      <c r="F29" s="1053">
        <f t="shared" si="0"/>
        <v>23</v>
      </c>
      <c r="G29" s="1204" t="s">
        <v>886</v>
      </c>
      <c r="H29" s="1071" t="s">
        <v>746</v>
      </c>
      <c r="I29" s="1054"/>
      <c r="P29" s="1384"/>
      <c r="Q29" s="1385"/>
      <c r="R29" s="1384"/>
      <c r="S29" s="1385"/>
      <c r="T29" s="1384"/>
      <c r="U29" s="1384"/>
      <c r="V29" s="603"/>
      <c r="W29" s="603"/>
      <c r="X29" s="603"/>
      <c r="Y29" s="603"/>
      <c r="Z29" s="603"/>
      <c r="AA29" s="603"/>
      <c r="AB29" s="603"/>
      <c r="AC29" s="603"/>
      <c r="AD29" s="603"/>
      <c r="AE29" s="603"/>
      <c r="AF29" s="603"/>
      <c r="AG29" s="603"/>
    </row>
    <row r="30" spans="1:33" ht="19.5" customHeight="1">
      <c r="A30" s="884"/>
      <c r="B30" s="897" t="s">
        <v>668</v>
      </c>
      <c r="C30" s="898"/>
      <c r="D30" s="604"/>
      <c r="E30" s="603"/>
      <c r="F30" s="1053">
        <f t="shared" si="0"/>
        <v>24</v>
      </c>
      <c r="G30" s="1207"/>
      <c r="H30" s="1069" t="s">
        <v>743</v>
      </c>
      <c r="I30" s="1054"/>
      <c r="P30" s="1384"/>
      <c r="Q30" s="1385"/>
      <c r="R30" s="1384"/>
      <c r="S30" s="1384"/>
      <c r="T30" s="1384"/>
      <c r="U30" s="1384"/>
      <c r="V30" s="603"/>
      <c r="W30" s="603"/>
      <c r="X30" s="603"/>
      <c r="Y30" s="603"/>
      <c r="Z30" s="603"/>
      <c r="AA30" s="603"/>
      <c r="AB30" s="603"/>
      <c r="AC30" s="603"/>
      <c r="AD30" s="603"/>
      <c r="AE30" s="603"/>
      <c r="AF30" s="603"/>
      <c r="AG30" s="603"/>
    </row>
    <row r="31" spans="1:33" ht="19.5" customHeight="1">
      <c r="A31" s="884"/>
      <c r="B31" s="1033" t="s">
        <v>604</v>
      </c>
      <c r="C31" s="1074" t="str">
        <f>IF(DATE_AG=0,"Manque date de votre AG    [G19]","-")</f>
        <v>Manque date de votre AG    [G19]</v>
      </c>
      <c r="D31" s="967" t="b">
        <f>DATE_AG&lt;&gt;0</f>
        <v>0</v>
      </c>
      <c r="E31" s="824" t="s">
        <v>662</v>
      </c>
      <c r="F31" s="1053">
        <f t="shared" si="0"/>
        <v>25</v>
      </c>
      <c r="G31" s="1204" t="s">
        <v>887</v>
      </c>
      <c r="H31" s="1071" t="s">
        <v>747</v>
      </c>
      <c r="I31" s="1054"/>
      <c r="J31" s="815"/>
      <c r="P31" s="1384"/>
      <c r="Q31" s="1384"/>
      <c r="R31" s="1384"/>
      <c r="S31" s="1384"/>
      <c r="T31" s="1384"/>
      <c r="U31" s="1384"/>
      <c r="V31" s="603"/>
      <c r="W31" s="603"/>
      <c r="X31" s="603"/>
      <c r="Y31" s="603"/>
      <c r="Z31" s="603"/>
      <c r="AA31" s="603"/>
      <c r="AB31" s="603"/>
      <c r="AC31" s="603"/>
      <c r="AD31" s="603"/>
      <c r="AE31" s="603"/>
      <c r="AF31" s="603"/>
      <c r="AG31" s="603"/>
    </row>
    <row r="32" spans="1:33" ht="19.5" customHeight="1">
      <c r="A32" s="884"/>
      <c r="B32" s="1033" t="s">
        <v>604</v>
      </c>
      <c r="C32" s="964" t="str">
        <f>IF(ASSUR="","Manque nom de votre Assureur Responsabilité civile   [G26]","-")</f>
        <v>Manque nom de votre Assureur Responsabilité civile   [G26]</v>
      </c>
      <c r="D32" s="967" t="b">
        <f>NOT(ASSUR="")</f>
        <v>0</v>
      </c>
      <c r="E32" s="824" t="s">
        <v>663</v>
      </c>
      <c r="F32" s="1053">
        <f t="shared" si="0"/>
        <v>26</v>
      </c>
      <c r="G32" s="1204" t="s">
        <v>888</v>
      </c>
      <c r="H32" s="1071" t="s">
        <v>748</v>
      </c>
      <c r="I32" s="1054"/>
      <c r="J32" s="816"/>
      <c r="P32" s="1384"/>
      <c r="Q32" s="1384"/>
      <c r="R32" s="1384"/>
      <c r="S32" s="1384"/>
      <c r="T32" s="1384"/>
      <c r="U32" s="1384"/>
      <c r="V32" s="603"/>
      <c r="W32" s="603"/>
      <c r="X32" s="603"/>
      <c r="Y32" s="603"/>
      <c r="Z32" s="603"/>
      <c r="AA32" s="603"/>
      <c r="AB32" s="603"/>
      <c r="AC32" s="603"/>
      <c r="AD32" s="603"/>
      <c r="AE32" s="603"/>
      <c r="AF32" s="603"/>
      <c r="AG32" s="603"/>
    </row>
    <row r="33" spans="1:33" ht="19.5" customHeight="1">
      <c r="A33" s="884"/>
      <c r="B33" s="899" t="s">
        <v>669</v>
      </c>
      <c r="C33" s="900"/>
      <c r="D33" s="604"/>
      <c r="F33" s="1053">
        <f t="shared" si="0"/>
        <v>27</v>
      </c>
      <c r="G33" s="1207"/>
      <c r="H33" s="1069" t="s">
        <v>761</v>
      </c>
      <c r="I33" s="1056"/>
      <c r="P33" s="1384"/>
      <c r="Q33" s="1384"/>
      <c r="R33" s="1384"/>
      <c r="S33" s="1384"/>
      <c r="T33" s="1384"/>
      <c r="U33" s="1384"/>
      <c r="V33" s="603"/>
      <c r="W33" s="603"/>
      <c r="X33" s="603"/>
      <c r="Y33" s="603"/>
      <c r="Z33" s="603"/>
      <c r="AA33" s="603"/>
      <c r="AB33" s="603"/>
      <c r="AC33" s="603"/>
      <c r="AD33" s="603"/>
      <c r="AE33" s="603"/>
      <c r="AF33" s="603"/>
      <c r="AG33" s="603"/>
    </row>
    <row r="34" spans="1:33" ht="19.5" customHeight="1">
      <c r="A34" s="884"/>
      <c r="B34" s="1033" t="s">
        <v>604</v>
      </c>
      <c r="C34" s="964" t="str">
        <f>IF(AND(REVERSION=FALSE,TOPAFFIL=1),"Manque le montant des reversions licences à votre Fédération  [M15:M24] ","-")</f>
        <v>-</v>
      </c>
      <c r="D34" s="967" t="b">
        <f>NOT(AND(REVERSION=FALSE,TOPAFFIL=1))</f>
        <v>1</v>
      </c>
      <c r="E34" s="824" t="s">
        <v>670</v>
      </c>
      <c r="F34" s="1053">
        <f t="shared" si="0"/>
        <v>28</v>
      </c>
      <c r="G34" s="1204" t="s">
        <v>889</v>
      </c>
      <c r="H34" s="1071" t="s">
        <v>749</v>
      </c>
      <c r="I34" s="1056"/>
      <c r="P34" s="1384"/>
      <c r="Q34" s="1384"/>
      <c r="R34" s="1384"/>
      <c r="S34" s="1384"/>
      <c r="T34" s="1384"/>
      <c r="U34" s="1384"/>
      <c r="V34" s="603"/>
      <c r="W34" s="603"/>
      <c r="X34" s="603"/>
      <c r="Y34" s="603"/>
      <c r="Z34" s="603"/>
      <c r="AA34" s="603"/>
      <c r="AB34" s="603"/>
      <c r="AC34" s="603"/>
      <c r="AD34" s="603"/>
      <c r="AE34" s="603"/>
      <c r="AF34" s="603"/>
      <c r="AG34" s="603"/>
    </row>
    <row r="35" spans="1:33" ht="19.5" customHeight="1">
      <c r="A35" s="884"/>
      <c r="B35" s="1036"/>
      <c r="C35" s="892"/>
      <c r="D35" s="604"/>
      <c r="F35" s="1053">
        <f t="shared" si="0"/>
        <v>29</v>
      </c>
      <c r="G35" s="1204"/>
      <c r="H35" s="1121"/>
      <c r="I35" s="1056"/>
      <c r="P35" s="1384"/>
      <c r="Q35" s="1384"/>
      <c r="R35" s="1384"/>
      <c r="S35" s="1384"/>
      <c r="T35" s="1384"/>
      <c r="U35" s="1384"/>
      <c r="V35" s="603"/>
      <c r="W35" s="603"/>
      <c r="X35" s="603"/>
      <c r="Y35" s="603"/>
      <c r="Z35" s="603"/>
      <c r="AA35" s="603"/>
      <c r="AB35" s="603"/>
      <c r="AC35" s="603"/>
      <c r="AD35" s="603"/>
      <c r="AE35" s="603"/>
      <c r="AF35" s="603"/>
      <c r="AG35" s="603"/>
    </row>
    <row r="36" spans="1:33" ht="19.5" customHeight="1">
      <c r="A36" s="884"/>
      <c r="B36" s="899" t="s">
        <v>641</v>
      </c>
      <c r="C36" s="900"/>
      <c r="D36" s="604"/>
      <c r="F36" s="1053">
        <f t="shared" si="0"/>
        <v>30</v>
      </c>
      <c r="G36" s="1204"/>
      <c r="H36" s="1121"/>
      <c r="I36" s="1056"/>
      <c r="P36" s="1384"/>
      <c r="Q36" s="1384"/>
      <c r="R36" s="1384"/>
      <c r="S36" s="1384"/>
      <c r="T36" s="1384"/>
      <c r="U36" s="1384"/>
      <c r="V36" s="603"/>
      <c r="W36" s="603"/>
      <c r="X36" s="603"/>
      <c r="Y36" s="603"/>
      <c r="Z36" s="603"/>
      <c r="AA36" s="603"/>
      <c r="AB36" s="603"/>
      <c r="AC36" s="603"/>
      <c r="AD36" s="603"/>
      <c r="AE36" s="603"/>
      <c r="AF36" s="603"/>
      <c r="AG36" s="603"/>
    </row>
    <row r="37" spans="1:33" ht="19.5" customHeight="1">
      <c r="A37" s="884"/>
      <c r="B37" s="1037" t="s">
        <v>604</v>
      </c>
      <c r="C37" s="1074" t="str">
        <f>IF(TOP_P5=FALSE,"Déclaré "&amp;TEXT(PCEybinois,"0%")&amp;" d'Eybinois!? &gt;Vérifier votre répartition ou valider dans la case noire (OUI)","-")</f>
        <v>-</v>
      </c>
      <c r="D37" s="967" t="b">
        <f>TOP_P5</f>
        <v>1</v>
      </c>
      <c r="E37" s="824" t="s">
        <v>671</v>
      </c>
      <c r="F37" s="1053">
        <f t="shared" si="0"/>
        <v>31</v>
      </c>
      <c r="G37" s="1204" t="s">
        <v>890</v>
      </c>
      <c r="H37" s="1071" t="s">
        <v>750</v>
      </c>
      <c r="I37" s="1056"/>
      <c r="P37" s="1384"/>
      <c r="Q37" s="1384"/>
      <c r="R37" s="1384"/>
      <c r="S37" s="1384"/>
      <c r="T37" s="1384"/>
      <c r="U37" s="1384"/>
      <c r="V37" s="603"/>
      <c r="W37" s="603"/>
      <c r="X37" s="603"/>
      <c r="Y37" s="603"/>
      <c r="Z37" s="603"/>
      <c r="AA37" s="603"/>
      <c r="AB37" s="603"/>
      <c r="AC37" s="603"/>
      <c r="AD37" s="603"/>
      <c r="AE37" s="603"/>
      <c r="AF37" s="603"/>
      <c r="AG37" s="603"/>
    </row>
    <row r="38" spans="1:33" ht="19.5" customHeight="1">
      <c r="A38" s="884"/>
      <c r="B38" s="1037" t="s">
        <v>604</v>
      </c>
      <c r="C38" s="892" t="str">
        <f>IF(VALID_P5="OUI","Vous avez validé une anomalie  - sera contrôlé par OMS","-")</f>
        <v>-</v>
      </c>
      <c r="D38" s="1003" t="str">
        <f>IF(VALID_P5="VALID","VALID","-")</f>
        <v>-</v>
      </c>
      <c r="E38" s="1079" t="s">
        <v>705</v>
      </c>
      <c r="F38" s="1053">
        <f t="shared" si="0"/>
        <v>32</v>
      </c>
      <c r="G38" s="1204"/>
      <c r="H38" s="1071" t="s">
        <v>751</v>
      </c>
      <c r="I38" s="1056"/>
      <c r="P38" s="1384"/>
      <c r="Q38" s="1384"/>
      <c r="R38" s="1384"/>
      <c r="S38" s="1384"/>
      <c r="T38" s="1384"/>
      <c r="U38" s="1384"/>
      <c r="V38" s="603"/>
      <c r="W38" s="603"/>
      <c r="X38" s="603"/>
      <c r="Y38" s="603"/>
      <c r="Z38" s="603"/>
      <c r="AA38" s="603"/>
      <c r="AB38" s="603"/>
      <c r="AC38" s="603"/>
      <c r="AD38" s="603"/>
      <c r="AE38" s="603"/>
      <c r="AF38" s="603"/>
      <c r="AG38" s="603"/>
    </row>
    <row r="39" spans="1:33" ht="19.5" customHeight="1">
      <c r="A39" s="884"/>
      <c r="B39" s="1033" t="s">
        <v>604</v>
      </c>
      <c r="C39" s="964" t="str">
        <f>IF(AND(TotLicen=0,VerifMembres&gt;1,REFOMS&lt;&gt;9),"Déclaré AFFILIÉ, Vous n'avez aucun membre déclaré licencié","-")</f>
        <v>Déclaré AFFILIÉ, Vous n'avez aucun membre déclaré licencié</v>
      </c>
      <c r="D39" s="967" t="b">
        <f>NOT(AND(TotLicen=0,VerifMembres&gt;1,REFOMS&lt;&gt;9))</f>
        <v>0</v>
      </c>
      <c r="E39" s="824" t="s">
        <v>744</v>
      </c>
      <c r="F39" s="1053">
        <f t="shared" si="0"/>
        <v>33</v>
      </c>
      <c r="G39" s="1204" t="s">
        <v>890</v>
      </c>
      <c r="H39" s="1071" t="s">
        <v>752</v>
      </c>
      <c r="I39" s="1119" t="s">
        <v>814</v>
      </c>
      <c r="P39" s="1384"/>
      <c r="Q39" s="1384"/>
      <c r="R39" s="1384"/>
      <c r="S39" s="1384"/>
      <c r="T39" s="1384"/>
      <c r="U39" s="1384"/>
      <c r="V39" s="603"/>
      <c r="W39" s="603"/>
      <c r="X39" s="603"/>
      <c r="Y39" s="603"/>
      <c r="Z39" s="603"/>
      <c r="AA39" s="603"/>
      <c r="AB39" s="603"/>
      <c r="AC39" s="603"/>
      <c r="AD39" s="603"/>
      <c r="AE39" s="603"/>
      <c r="AF39" s="603"/>
      <c r="AG39" s="603"/>
    </row>
    <row r="40" spans="1:33" ht="19.5" customHeight="1">
      <c r="A40" s="884"/>
      <c r="B40" s="1033" t="s">
        <v>604</v>
      </c>
      <c r="C40" s="964" t="str">
        <f>IF(AND(NBEQUIP=0,OR(TOPCOMPET=48,TOPCOMPET=240)),"Déclaré avec Equipes préciser le nombre d'équipes","-")</f>
        <v>-</v>
      </c>
      <c r="D40" s="967" t="b">
        <f>NOT(AND(NBEQUIP=0,OR(TOPCOMPET=48,TOPCOMPET=240)))</f>
        <v>1</v>
      </c>
      <c r="E40" s="824" t="s">
        <v>745</v>
      </c>
      <c r="F40" s="1053">
        <f t="shared" si="0"/>
        <v>34</v>
      </c>
      <c r="G40" s="1204" t="s">
        <v>891</v>
      </c>
      <c r="H40" s="1071" t="s">
        <v>753</v>
      </c>
      <c r="I40" s="1056"/>
      <c r="P40" s="1384"/>
      <c r="Q40" s="1384"/>
      <c r="R40" s="1384"/>
      <c r="S40" s="1384"/>
      <c r="T40" s="1384"/>
      <c r="U40" s="1384"/>
      <c r="V40" s="603"/>
      <c r="W40" s="603"/>
      <c r="X40" s="603"/>
      <c r="Y40" s="603"/>
      <c r="Z40" s="603"/>
      <c r="AA40" s="603"/>
      <c r="AB40" s="603"/>
      <c r="AC40" s="603"/>
      <c r="AD40" s="603"/>
      <c r="AE40" s="603"/>
      <c r="AF40" s="603"/>
      <c r="AG40" s="603"/>
    </row>
    <row r="41" spans="1:33" ht="19.5" customHeight="1">
      <c r="A41" s="884"/>
      <c r="B41" s="901" t="s">
        <v>642</v>
      </c>
      <c r="C41" s="902"/>
      <c r="D41" s="604"/>
      <c r="F41" s="1053">
        <f t="shared" si="0"/>
        <v>35</v>
      </c>
      <c r="G41" s="1207"/>
      <c r="H41" s="1069" t="s">
        <v>762</v>
      </c>
      <c r="I41" s="1056"/>
      <c r="P41" s="1384"/>
      <c r="Q41" s="1384"/>
      <c r="R41" s="1384"/>
      <c r="S41" s="1384"/>
      <c r="T41" s="1384"/>
      <c r="U41" s="1384"/>
      <c r="V41" s="603"/>
      <c r="W41" s="603"/>
      <c r="X41" s="603"/>
      <c r="Y41" s="603"/>
      <c r="Z41" s="603"/>
      <c r="AA41" s="603"/>
      <c r="AB41" s="603"/>
      <c r="AC41" s="603"/>
      <c r="AD41" s="603"/>
      <c r="AE41" s="603"/>
      <c r="AF41" s="603"/>
      <c r="AG41" s="603"/>
    </row>
    <row r="42" spans="1:33" ht="19.5" customHeight="1">
      <c r="A42" s="884"/>
      <c r="B42" s="1033" t="s">
        <v>604</v>
      </c>
      <c r="C42" s="1000" t="str">
        <f>IF(TOPENTRAIN=0,"Vous n'êtes pas concerné, selon votre déclaration 'Sans Entraineurs' ","-")</f>
        <v xml:space="preserve">Vous n'êtes pas concerné, selon votre déclaration 'Sans Entraineurs' </v>
      </c>
      <c r="D42" s="604"/>
      <c r="F42" s="1053">
        <f t="shared" si="0"/>
        <v>36</v>
      </c>
      <c r="G42" s="1210" t="s">
        <v>914</v>
      </c>
      <c r="H42" s="1071"/>
      <c r="I42" s="1056"/>
      <c r="P42" s="1384"/>
      <c r="Q42" s="1384"/>
      <c r="R42" s="1384"/>
      <c r="S42" s="1384"/>
      <c r="T42" s="1384"/>
      <c r="U42" s="1384"/>
      <c r="V42" s="603"/>
      <c r="W42" s="603"/>
      <c r="X42" s="603"/>
      <c r="Y42" s="603"/>
      <c r="Z42" s="603"/>
      <c r="AA42" s="603"/>
      <c r="AB42" s="603"/>
      <c r="AC42" s="603"/>
      <c r="AD42" s="603"/>
      <c r="AE42" s="603"/>
      <c r="AF42" s="603"/>
      <c r="AG42" s="603"/>
    </row>
    <row r="43" spans="1:33" ht="19.5" customHeight="1">
      <c r="A43" s="884"/>
      <c r="B43" s="1033" t="s">
        <v>604</v>
      </c>
      <c r="C43" s="1074" t="str">
        <f>IF(TOP_P6,"-","Incohérence entre nombre de stagiaires et déclarations de stages")</f>
        <v>-</v>
      </c>
      <c r="D43" s="967" t="b">
        <f>TOP_P6</f>
        <v>1</v>
      </c>
      <c r="E43" s="824" t="s">
        <v>672</v>
      </c>
      <c r="F43" s="1053">
        <f t="shared" si="0"/>
        <v>37</v>
      </c>
      <c r="G43" s="1204" t="s">
        <v>892</v>
      </c>
      <c r="H43" s="1071" t="s">
        <v>754</v>
      </c>
      <c r="I43" s="1056"/>
      <c r="P43" s="1384"/>
      <c r="Q43" s="1384"/>
      <c r="R43" s="1384"/>
      <c r="S43" s="1384"/>
      <c r="T43" s="1384"/>
      <c r="U43" s="1384"/>
      <c r="V43" s="603"/>
      <c r="W43" s="603"/>
      <c r="X43" s="603"/>
      <c r="Y43" s="603"/>
      <c r="Z43" s="603"/>
      <c r="AA43" s="603"/>
      <c r="AB43" s="603"/>
      <c r="AC43" s="603"/>
      <c r="AD43" s="603"/>
      <c r="AE43" s="603"/>
      <c r="AF43" s="603"/>
      <c r="AG43" s="603"/>
    </row>
    <row r="44" spans="1:33" ht="19.5" customHeight="1">
      <c r="A44" s="884"/>
      <c r="B44" s="1033" t="s">
        <v>604</v>
      </c>
      <c r="C44" s="1000" t="str">
        <f>IF(AND(Encadrement!$H$38&gt;0,TOPENTRAIN&lt;&gt;0),"Pensez à vérifier la concordance des nombres avec la page 7 liste des entraîneurs","-")</f>
        <v>-</v>
      </c>
      <c r="D44" s="1169" t="str">
        <f>IF(C44="-","-","INFO")</f>
        <v>-</v>
      </c>
      <c r="F44" s="1053">
        <f t="shared" si="0"/>
        <v>38</v>
      </c>
      <c r="G44" s="1210" t="s">
        <v>914</v>
      </c>
      <c r="H44" s="1071"/>
      <c r="I44" s="1056"/>
      <c r="P44" s="1384"/>
      <c r="Q44" s="1384"/>
      <c r="R44" s="1384"/>
      <c r="S44" s="1384"/>
      <c r="T44" s="1384"/>
      <c r="U44" s="1384"/>
      <c r="V44" s="603"/>
      <c r="W44" s="603"/>
      <c r="X44" s="603"/>
      <c r="Y44" s="603"/>
      <c r="Z44" s="603"/>
      <c r="AA44" s="603"/>
      <c r="AB44" s="603"/>
      <c r="AC44" s="603"/>
      <c r="AD44" s="603"/>
      <c r="AE44" s="603"/>
      <c r="AF44" s="603"/>
      <c r="AG44" s="603"/>
    </row>
    <row r="45" spans="1:33" ht="19.5" customHeight="1">
      <c r="A45" s="884"/>
      <c r="B45" s="901" t="s">
        <v>656</v>
      </c>
      <c r="C45" s="902"/>
      <c r="D45" s="604"/>
      <c r="F45" s="1053">
        <f t="shared" si="0"/>
        <v>39</v>
      </c>
      <c r="G45" s="1207"/>
      <c r="H45" s="1069" t="s">
        <v>763</v>
      </c>
      <c r="I45" s="1056"/>
      <c r="P45" s="1384"/>
      <c r="Q45" s="1384"/>
      <c r="R45" s="1384"/>
      <c r="S45" s="1384"/>
      <c r="T45" s="1384"/>
      <c r="U45" s="1384"/>
      <c r="V45" s="603"/>
      <c r="W45" s="603"/>
      <c r="X45" s="603"/>
      <c r="Y45" s="603"/>
      <c r="Z45" s="603"/>
      <c r="AA45" s="603"/>
      <c r="AB45" s="603"/>
      <c r="AC45" s="603"/>
      <c r="AD45" s="603"/>
      <c r="AE45" s="603"/>
      <c r="AF45" s="603"/>
      <c r="AG45" s="603"/>
    </row>
    <row r="46" spans="1:33" ht="19.899999999999999" customHeight="1">
      <c r="A46" s="884"/>
      <c r="B46" s="1052" t="s">
        <v>684</v>
      </c>
      <c r="C46" s="1000" t="str">
        <f>IF(Encadrement!$H$38&gt;0,"Vérifier que le nombre d'entraineurs est conformes à celui annoncé en page 6","-")</f>
        <v>-</v>
      </c>
      <c r="D46" s="993" t="str">
        <f>IF(C46="-","-","INFO")</f>
        <v>-</v>
      </c>
      <c r="F46" s="1053">
        <f t="shared" si="0"/>
        <v>40</v>
      </c>
      <c r="G46" s="1210" t="s">
        <v>914</v>
      </c>
      <c r="H46" s="1071" t="s">
        <v>768</v>
      </c>
      <c r="I46" s="1056"/>
      <c r="P46" s="1384"/>
      <c r="Q46" s="1384"/>
      <c r="R46" s="1384"/>
      <c r="S46" s="1384"/>
      <c r="T46" s="1384"/>
      <c r="U46" s="1384"/>
      <c r="V46" s="603"/>
      <c r="W46" s="603"/>
      <c r="X46" s="603"/>
      <c r="Y46" s="603"/>
      <c r="Z46" s="603"/>
      <c r="AA46" s="603"/>
      <c r="AB46" s="603"/>
      <c r="AC46" s="603"/>
      <c r="AD46" s="603"/>
      <c r="AE46" s="603"/>
      <c r="AF46" s="603"/>
      <c r="AG46" s="603"/>
    </row>
    <row r="47" spans="1:33" ht="19.5" customHeight="1">
      <c r="A47" s="884"/>
      <c r="B47" s="903"/>
      <c r="C47" s="1000"/>
      <c r="D47" s="604"/>
      <c r="F47" s="1053">
        <f t="shared" si="0"/>
        <v>41</v>
      </c>
      <c r="G47" s="1204"/>
      <c r="H47" s="1121"/>
      <c r="I47" s="1056"/>
      <c r="P47" s="1384"/>
      <c r="Q47" s="1384"/>
      <c r="R47" s="1384"/>
      <c r="S47" s="1384"/>
      <c r="T47" s="1384"/>
      <c r="U47" s="1384"/>
      <c r="V47" s="603"/>
      <c r="W47" s="603"/>
      <c r="X47" s="603"/>
      <c r="Y47" s="603"/>
      <c r="Z47" s="603"/>
      <c r="AA47" s="603"/>
      <c r="AB47" s="603"/>
      <c r="AC47" s="603"/>
      <c r="AD47" s="603"/>
      <c r="AE47" s="603"/>
      <c r="AF47" s="603"/>
      <c r="AG47" s="603"/>
    </row>
    <row r="48" spans="1:33" ht="19.5" customHeight="1">
      <c r="A48" s="884"/>
      <c r="B48" s="904" t="s">
        <v>644</v>
      </c>
      <c r="C48" s="905"/>
      <c r="D48" s="604"/>
      <c r="F48" s="1053">
        <f t="shared" si="0"/>
        <v>42</v>
      </c>
      <c r="G48" s="1207"/>
      <c r="H48" s="1069" t="s">
        <v>764</v>
      </c>
      <c r="I48" s="1056"/>
      <c r="P48" s="1384"/>
      <c r="Q48" s="1384"/>
      <c r="R48" s="1384"/>
      <c r="S48" s="1384"/>
      <c r="T48" s="1384"/>
      <c r="U48" s="1384"/>
      <c r="V48" s="603"/>
      <c r="W48" s="603"/>
      <c r="X48" s="603"/>
      <c r="Y48" s="603"/>
      <c r="Z48" s="603"/>
      <c r="AA48" s="603"/>
      <c r="AB48" s="603"/>
      <c r="AC48" s="603"/>
      <c r="AD48" s="603"/>
      <c r="AE48" s="603"/>
      <c r="AF48" s="603"/>
      <c r="AG48" s="603"/>
    </row>
    <row r="49" spans="1:33" ht="19.5" customHeight="1">
      <c r="A49" s="884"/>
      <c r="B49" s="1035" t="s">
        <v>604</v>
      </c>
      <c r="C49" s="1000" t="str">
        <f>IF(TOPOFFICIEL=0,"Vous n'êtes pas concerné, selon votre déclaration 'Sans Officiels' ","-")</f>
        <v xml:space="preserve">Vous n'êtes pas concerné, selon votre déclaration 'Sans Officiels' </v>
      </c>
      <c r="D49" s="604"/>
      <c r="E49" s="824"/>
      <c r="F49" s="1053">
        <f t="shared" si="0"/>
        <v>43</v>
      </c>
      <c r="G49" s="1210" t="s">
        <v>914</v>
      </c>
      <c r="I49" s="1056"/>
      <c r="P49" s="1384"/>
      <c r="Q49" s="1384"/>
      <c r="R49" s="1384"/>
      <c r="S49" s="1384"/>
      <c r="T49" s="1384"/>
      <c r="U49" s="1384"/>
      <c r="V49" s="603"/>
      <c r="W49" s="603"/>
      <c r="X49" s="603"/>
      <c r="Y49" s="603"/>
      <c r="Z49" s="603"/>
      <c r="AA49" s="603"/>
      <c r="AB49" s="603"/>
      <c r="AC49" s="603"/>
      <c r="AD49" s="603"/>
      <c r="AE49" s="603"/>
      <c r="AF49" s="603"/>
      <c r="AG49" s="603"/>
    </row>
    <row r="50" spans="1:33" ht="19.5" customHeight="1">
      <c r="A50" s="884"/>
      <c r="B50" s="1035" t="s">
        <v>604</v>
      </c>
      <c r="C50" s="896" t="str">
        <f>IF(AND(CroixOfficiel=FALSE,TOPOFFICIEL&lt;&gt;0),"Une seule croix par ligne (niveau de compétence le + élevé)","-")</f>
        <v>-</v>
      </c>
      <c r="D50" s="967" t="b">
        <f>NOT(AND(CroixOfficiel=FALSE,TOPOFFICIEL&lt;&gt;0))</f>
        <v>1</v>
      </c>
      <c r="E50" s="824" t="s">
        <v>673</v>
      </c>
      <c r="F50" s="1053">
        <f t="shared" si="0"/>
        <v>44</v>
      </c>
      <c r="G50" s="1204" t="s">
        <v>893</v>
      </c>
      <c r="H50" s="1071" t="s">
        <v>755</v>
      </c>
      <c r="I50" s="1056"/>
      <c r="P50" s="1384"/>
      <c r="Q50" s="1384"/>
      <c r="R50" s="1384"/>
      <c r="S50" s="1384"/>
      <c r="T50" s="1384"/>
      <c r="U50" s="1384"/>
      <c r="V50" s="603"/>
      <c r="W50" s="603"/>
      <c r="X50" s="603"/>
      <c r="Y50" s="603"/>
      <c r="Z50" s="603"/>
      <c r="AA50" s="603"/>
      <c r="AB50" s="603"/>
      <c r="AC50" s="603"/>
      <c r="AD50" s="603"/>
      <c r="AE50" s="603"/>
      <c r="AF50" s="603"/>
      <c r="AG50" s="603"/>
    </row>
    <row r="51" spans="1:33" ht="19.5" customHeight="1">
      <c r="A51" s="884"/>
      <c r="B51" s="906" t="s">
        <v>645</v>
      </c>
      <c r="C51" s="907"/>
      <c r="D51" s="604"/>
      <c r="F51" s="1053">
        <f t="shared" si="0"/>
        <v>45</v>
      </c>
      <c r="G51" s="1207"/>
      <c r="H51" s="1069" t="s">
        <v>765</v>
      </c>
      <c r="I51" s="1056"/>
      <c r="P51" s="1384"/>
      <c r="Q51" s="1384"/>
      <c r="R51" s="1384"/>
      <c r="S51" s="1384"/>
      <c r="T51" s="1384"/>
      <c r="U51" s="1384"/>
      <c r="V51" s="603"/>
      <c r="W51" s="603"/>
      <c r="X51" s="603"/>
      <c r="Y51" s="603"/>
      <c r="Z51" s="603"/>
      <c r="AA51" s="603"/>
      <c r="AB51" s="603"/>
      <c r="AC51" s="603"/>
      <c r="AD51" s="603"/>
      <c r="AE51" s="603"/>
      <c r="AF51" s="603"/>
      <c r="AG51" s="603"/>
    </row>
    <row r="52" spans="1:33" ht="19.5" customHeight="1">
      <c r="A52" s="884"/>
      <c r="B52" s="1038" t="s">
        <v>604</v>
      </c>
      <c r="C52" s="1077" t="str">
        <f>IF(AND(COCHEP9=0,_NBP9=0,OR(TOPCOMPET=48,TOPCOMPET=240)),"Pas de déclarations -&gt; veuillez cocher avec &lt;X&gt; la case dédiée  (K4) ","-")</f>
        <v>-</v>
      </c>
      <c r="D52" s="967" t="b">
        <f>C52="-"</f>
        <v>1</v>
      </c>
      <c r="E52" s="824" t="s">
        <v>677</v>
      </c>
      <c r="F52" s="1053">
        <f t="shared" si="0"/>
        <v>46</v>
      </c>
      <c r="G52" s="1204" t="s">
        <v>894</v>
      </c>
      <c r="H52" s="1071" t="s">
        <v>756</v>
      </c>
      <c r="I52" s="1056"/>
      <c r="P52" s="1384"/>
      <c r="Q52" s="1384"/>
      <c r="R52" s="1384"/>
      <c r="S52" s="1384"/>
      <c r="T52" s="1384"/>
      <c r="U52" s="1384"/>
      <c r="V52" s="603"/>
      <c r="W52" s="603"/>
      <c r="X52" s="603"/>
      <c r="Y52" s="603"/>
      <c r="Z52" s="603"/>
      <c r="AA52" s="603"/>
      <c r="AB52" s="603"/>
      <c r="AC52" s="603"/>
      <c r="AD52" s="603"/>
      <c r="AE52" s="603"/>
      <c r="AF52" s="603"/>
      <c r="AG52" s="603"/>
    </row>
    <row r="53" spans="1:33" ht="19.5" customHeight="1">
      <c r="A53" s="884"/>
      <c r="B53" s="1035" t="s">
        <v>604</v>
      </c>
      <c r="C53" s="1077" t="str">
        <f>IF(TOP_P9=FALSE,"Erreur de la colonne 7  ET/OU colonne 12 - ligne marquée en [colonne O]","-")</f>
        <v>-</v>
      </c>
      <c r="D53" s="967" t="b">
        <f>TOP_P9</f>
        <v>1</v>
      </c>
      <c r="E53" s="824" t="s">
        <v>679</v>
      </c>
      <c r="F53" s="1053">
        <f t="shared" si="0"/>
        <v>47</v>
      </c>
      <c r="G53" s="1204" t="s">
        <v>895</v>
      </c>
      <c r="H53" s="1071" t="s">
        <v>757</v>
      </c>
      <c r="I53" s="1056"/>
      <c r="P53" s="1384"/>
      <c r="Q53" s="1384"/>
      <c r="R53" s="1384"/>
      <c r="S53" s="1384"/>
      <c r="T53" s="1384"/>
      <c r="U53" s="1384"/>
      <c r="V53" s="603"/>
      <c r="W53" s="603"/>
      <c r="X53" s="603"/>
      <c r="Y53" s="603"/>
      <c r="Z53" s="603"/>
      <c r="AA53" s="603"/>
      <c r="AB53" s="603"/>
      <c r="AC53" s="603"/>
      <c r="AD53" s="603"/>
      <c r="AE53" s="603"/>
      <c r="AF53" s="603"/>
      <c r="AG53" s="603"/>
    </row>
    <row r="54" spans="1:33" ht="19.5" customHeight="1">
      <c r="A54" s="884"/>
      <c r="B54" s="1035" t="s">
        <v>604</v>
      </c>
      <c r="C54" s="1077" t="str">
        <f>IF(Compet_Equipe!I3,"-","Manque une ou plusieurs données colonne 8 &lt;Effectif&gt;")</f>
        <v>-</v>
      </c>
      <c r="D54" s="967" t="b">
        <f>Compet_Equipe!$I$3</f>
        <v>1</v>
      </c>
      <c r="E54" s="824" t="s">
        <v>674</v>
      </c>
      <c r="F54" s="1053">
        <f t="shared" si="0"/>
        <v>48</v>
      </c>
      <c r="G54" s="1204" t="s">
        <v>896</v>
      </c>
      <c r="H54" s="1071" t="s">
        <v>758</v>
      </c>
      <c r="I54" s="1056"/>
      <c r="P54" s="1384"/>
      <c r="Q54" s="1384"/>
      <c r="R54" s="1384"/>
      <c r="S54" s="1384"/>
      <c r="T54" s="1384"/>
      <c r="U54" s="1384"/>
      <c r="V54" s="603"/>
      <c r="W54" s="603"/>
      <c r="X54" s="603"/>
      <c r="Y54" s="603"/>
      <c r="Z54" s="603"/>
      <c r="AA54" s="603"/>
      <c r="AB54" s="603"/>
      <c r="AC54" s="603"/>
      <c r="AD54" s="603"/>
      <c r="AE54" s="603"/>
      <c r="AF54" s="603"/>
      <c r="AG54" s="603"/>
    </row>
    <row r="55" spans="1:33" ht="19.5" customHeight="1">
      <c r="A55" s="884"/>
      <c r="B55" s="1035" t="s">
        <v>604</v>
      </c>
      <c r="C55" s="1077" t="str">
        <f>IF(Compet_Equipe!C3,"-","Erreur dans les colonnes 2,3 ou 4  [X]   &lt;Niveau de Compétition&gt;")</f>
        <v>-</v>
      </c>
      <c r="D55" s="967" t="b">
        <f>Compet_Equipe!$C$3</f>
        <v>1</v>
      </c>
      <c r="E55" s="824" t="s">
        <v>678</v>
      </c>
      <c r="F55" s="1053">
        <f t="shared" si="0"/>
        <v>49</v>
      </c>
      <c r="G55" s="1204" t="s">
        <v>897</v>
      </c>
      <c r="H55" s="1071" t="s">
        <v>759</v>
      </c>
      <c r="I55" s="1056"/>
      <c r="P55" s="1384"/>
      <c r="Q55" s="1384"/>
      <c r="R55" s="1384"/>
      <c r="S55" s="1384"/>
      <c r="T55" s="1384"/>
      <c r="U55" s="1384"/>
      <c r="V55" s="603"/>
      <c r="W55" s="603"/>
      <c r="X55" s="603"/>
      <c r="Y55" s="603"/>
      <c r="Z55" s="603"/>
      <c r="AA55" s="603"/>
      <c r="AB55" s="603"/>
      <c r="AC55" s="603"/>
      <c r="AD55" s="603"/>
      <c r="AE55" s="603"/>
      <c r="AF55" s="603"/>
      <c r="AG55" s="603"/>
    </row>
    <row r="56" spans="1:33" ht="19.5" customHeight="1">
      <c r="A56" s="884"/>
      <c r="B56" s="1035" t="s">
        <v>604</v>
      </c>
      <c r="C56" s="1077" t="str">
        <f>IF(Compet_Equipe!F3,"-","Erreur les déclarations colonne 5    &lt;Nbr D'équipes / poule&gt;")</f>
        <v>-</v>
      </c>
      <c r="D56" s="967" t="b">
        <f>Compet_Equipe!F3</f>
        <v>1</v>
      </c>
      <c r="E56" s="824" t="s">
        <v>680</v>
      </c>
      <c r="F56" s="1053">
        <f t="shared" si="0"/>
        <v>50</v>
      </c>
      <c r="G56" s="1204" t="s">
        <v>898</v>
      </c>
      <c r="H56" s="1071" t="s">
        <v>760</v>
      </c>
      <c r="I56" s="1056"/>
      <c r="P56" s="1384"/>
      <c r="Q56" s="1384"/>
      <c r="R56" s="1384"/>
      <c r="S56" s="1384"/>
      <c r="T56" s="1384"/>
      <c r="U56" s="1384"/>
      <c r="V56" s="603"/>
      <c r="W56" s="603"/>
      <c r="X56" s="603"/>
      <c r="Y56" s="603"/>
      <c r="Z56" s="603"/>
      <c r="AA56" s="603"/>
      <c r="AB56" s="603"/>
      <c r="AC56" s="603"/>
      <c r="AD56" s="603"/>
      <c r="AE56" s="603"/>
      <c r="AF56" s="603"/>
      <c r="AG56" s="603"/>
    </row>
    <row r="57" spans="1:33" ht="19.5" customHeight="1">
      <c r="A57" s="884"/>
      <c r="B57" s="908" t="s">
        <v>646</v>
      </c>
      <c r="C57" s="909"/>
      <c r="D57" s="969"/>
      <c r="E57" s="824"/>
      <c r="F57" s="1053">
        <f t="shared" si="0"/>
        <v>51</v>
      </c>
      <c r="G57" s="1207"/>
      <c r="H57" s="1069" t="s">
        <v>766</v>
      </c>
      <c r="I57" s="1056"/>
      <c r="P57" s="1384"/>
      <c r="Q57" s="1384"/>
      <c r="R57" s="1384"/>
      <c r="S57" s="1384"/>
      <c r="T57" s="1384"/>
      <c r="U57" s="1384"/>
      <c r="V57" s="603"/>
      <c r="W57" s="603"/>
      <c r="X57" s="603"/>
      <c r="Y57" s="603"/>
      <c r="Z57" s="603"/>
      <c r="AA57" s="603"/>
      <c r="AB57" s="603"/>
      <c r="AC57" s="603"/>
      <c r="AD57" s="603"/>
      <c r="AE57" s="603"/>
      <c r="AF57" s="603"/>
      <c r="AG57" s="603"/>
    </row>
    <row r="58" spans="1:33" ht="19.5" customHeight="1">
      <c r="A58" s="884"/>
      <c r="B58" s="1037" t="s">
        <v>604</v>
      </c>
      <c r="C58" s="964" t="str">
        <f>IF(TOP_P10=FALSE,"Déclarations apparaissent erronées (Voir colonnes NBV) ","-")</f>
        <v>-</v>
      </c>
      <c r="D58" s="967" t="b">
        <f>TOP_P10</f>
        <v>1</v>
      </c>
      <c r="E58" s="824" t="s">
        <v>675</v>
      </c>
      <c r="F58" s="1053">
        <f t="shared" si="0"/>
        <v>52</v>
      </c>
      <c r="G58" s="1204" t="s">
        <v>899</v>
      </c>
      <c r="H58" s="1071" t="s">
        <v>769</v>
      </c>
      <c r="I58" s="1056"/>
      <c r="P58" s="1384"/>
      <c r="Q58" s="1384"/>
      <c r="R58" s="1384"/>
      <c r="S58" s="1384"/>
      <c r="T58" s="1384"/>
      <c r="U58" s="1384"/>
      <c r="V58" s="603"/>
      <c r="W58" s="603"/>
      <c r="X58" s="603"/>
      <c r="Y58" s="603"/>
      <c r="Z58" s="603"/>
      <c r="AA58" s="603"/>
      <c r="AB58" s="603"/>
      <c r="AC58" s="603"/>
      <c r="AD58" s="603"/>
      <c r="AE58" s="603"/>
      <c r="AF58" s="603"/>
      <c r="AG58" s="603"/>
    </row>
    <row r="59" spans="1:33" ht="19.5" customHeight="1">
      <c r="A59" s="884"/>
      <c r="B59" s="1037" t="s">
        <v>604</v>
      </c>
      <c r="C59" s="892" t="str">
        <f>IF(VALID_P10="x","Vous avez validé une anomalie NBV ou autre - sera vérifié par OMS","-")</f>
        <v>-</v>
      </c>
      <c r="D59" s="969" t="str">
        <f>IF(VALID_P10="X","VALID","")</f>
        <v/>
      </c>
      <c r="E59" s="1079" t="s">
        <v>652</v>
      </c>
      <c r="F59" s="1053">
        <f t="shared" si="0"/>
        <v>53</v>
      </c>
      <c r="G59" s="1204"/>
      <c r="H59" s="1071" t="s">
        <v>796</v>
      </c>
      <c r="I59" s="1056"/>
      <c r="P59" s="1384"/>
      <c r="Q59" s="1384"/>
      <c r="R59" s="1384"/>
      <c r="S59" s="1384"/>
      <c r="T59" s="1384"/>
      <c r="U59" s="1384"/>
      <c r="V59" s="603"/>
      <c r="W59" s="603"/>
      <c r="X59" s="603"/>
      <c r="Y59" s="603"/>
      <c r="Z59" s="603"/>
      <c r="AA59" s="603"/>
      <c r="AB59" s="603"/>
      <c r="AC59" s="603"/>
      <c r="AD59" s="603"/>
      <c r="AE59" s="603"/>
      <c r="AF59" s="603"/>
      <c r="AG59" s="603"/>
    </row>
    <row r="60" spans="1:33" ht="19.5" customHeight="1">
      <c r="A60" s="884"/>
      <c r="B60" s="1035" t="s">
        <v>604</v>
      </c>
      <c r="C60" s="964" t="str">
        <f>IF(AND(_NB_P10=0,COCHE_P10="",OR(TOPCOMPET=48,TOPCOMPET=240)),"Pas de déclaration de Résultats - Cocher la case appropriée","-")</f>
        <v>-</v>
      </c>
      <c r="D60" s="967" t="b">
        <f>NOT(AND(_NB_P10=0,COCHE_P10="",OR(TOPCOMPET=48,TOPCOMPET=240)))</f>
        <v>1</v>
      </c>
      <c r="E60" s="824" t="s">
        <v>676</v>
      </c>
      <c r="F60" s="1053">
        <f t="shared" si="0"/>
        <v>54</v>
      </c>
      <c r="G60" s="1204" t="s">
        <v>899</v>
      </c>
      <c r="H60" s="1071" t="s">
        <v>770</v>
      </c>
      <c r="I60" s="1056"/>
      <c r="J60" s="1041"/>
      <c r="P60" s="1384"/>
      <c r="Q60" s="1384"/>
      <c r="R60" s="1384"/>
      <c r="S60" s="1384"/>
      <c r="T60" s="1384"/>
      <c r="U60" s="1384"/>
      <c r="V60" s="603"/>
      <c r="W60" s="603"/>
      <c r="X60" s="603"/>
      <c r="Y60" s="603"/>
      <c r="Z60" s="603"/>
      <c r="AA60" s="603"/>
      <c r="AB60" s="603"/>
      <c r="AC60" s="603"/>
      <c r="AD60" s="603"/>
      <c r="AE60" s="603"/>
      <c r="AF60" s="603"/>
      <c r="AG60" s="603"/>
    </row>
    <row r="61" spans="1:33" ht="19.5" customHeight="1">
      <c r="A61" s="884"/>
      <c r="B61" s="1035" t="s">
        <v>604</v>
      </c>
      <c r="C61" s="964" t="str">
        <f>IF(AND(_NB_P10&gt;0,COCHE_P10="x"),"Case &lt;pas de déclaration est cochée&gt;, des mentions sont inscrites dans les plage résultats ???", "-")</f>
        <v>-</v>
      </c>
      <c r="D61" s="967" t="b">
        <f>NOT(AND(COCHE_P10="x",_NB_P10&gt;0))</f>
        <v>1</v>
      </c>
      <c r="E61" s="824" t="s">
        <v>683</v>
      </c>
      <c r="F61" s="1053">
        <f t="shared" si="0"/>
        <v>55</v>
      </c>
      <c r="G61" s="1204" t="s">
        <v>158</v>
      </c>
      <c r="H61" s="1071" t="s">
        <v>771</v>
      </c>
      <c r="I61" s="1056"/>
      <c r="P61" s="1384"/>
      <c r="Q61" s="1384"/>
      <c r="R61" s="1384"/>
      <c r="S61" s="1384"/>
      <c r="T61" s="1384"/>
      <c r="U61" s="1384"/>
      <c r="V61" s="603"/>
      <c r="W61" s="603"/>
      <c r="X61" s="603"/>
      <c r="Y61" s="603"/>
      <c r="Z61" s="603"/>
      <c r="AA61" s="603"/>
      <c r="AB61" s="603"/>
      <c r="AC61" s="603"/>
      <c r="AD61" s="603"/>
      <c r="AE61" s="603"/>
      <c r="AF61" s="603"/>
      <c r="AG61" s="603"/>
    </row>
    <row r="62" spans="1:33" ht="19.5" customHeight="1">
      <c r="A62" s="884"/>
      <c r="B62" s="938"/>
      <c r="C62" s="896"/>
      <c r="D62" s="969"/>
      <c r="E62" s="824"/>
      <c r="F62" s="1053">
        <f t="shared" si="0"/>
        <v>56</v>
      </c>
      <c r="G62" s="1204"/>
      <c r="H62" s="1071"/>
      <c r="I62" s="1056"/>
      <c r="P62" s="1384"/>
      <c r="Q62" s="1384"/>
      <c r="R62" s="1384"/>
      <c r="S62" s="1384"/>
      <c r="T62" s="1384"/>
      <c r="U62" s="1384"/>
      <c r="V62" s="603"/>
      <c r="W62" s="603"/>
      <c r="X62" s="603"/>
      <c r="Y62" s="603"/>
      <c r="Z62" s="603"/>
      <c r="AA62" s="603"/>
      <c r="AB62" s="603"/>
      <c r="AC62" s="603"/>
      <c r="AD62" s="603"/>
      <c r="AE62" s="603"/>
      <c r="AF62" s="603"/>
      <c r="AG62" s="603"/>
    </row>
    <row r="63" spans="1:33" ht="19.5" customHeight="1">
      <c r="A63" s="884"/>
      <c r="B63" s="906" t="s">
        <v>649</v>
      </c>
      <c r="C63" s="907"/>
      <c r="D63" s="969"/>
      <c r="E63" s="824"/>
      <c r="F63" s="1053">
        <f t="shared" si="0"/>
        <v>57</v>
      </c>
      <c r="G63" s="1207"/>
      <c r="H63" s="1069" t="s">
        <v>767</v>
      </c>
      <c r="I63" s="1056"/>
      <c r="P63" s="1384"/>
      <c r="Q63" s="1384"/>
      <c r="R63" s="1384"/>
      <c r="S63" s="1384"/>
      <c r="T63" s="1384"/>
      <c r="U63" s="1384"/>
      <c r="V63" s="603"/>
      <c r="W63" s="603"/>
      <c r="X63" s="603"/>
      <c r="Y63" s="603"/>
      <c r="Z63" s="603"/>
      <c r="AA63" s="603"/>
      <c r="AB63" s="603"/>
      <c r="AC63" s="603"/>
      <c r="AD63" s="603"/>
      <c r="AE63" s="603"/>
      <c r="AF63" s="603"/>
      <c r="AG63" s="603"/>
    </row>
    <row r="64" spans="1:33" ht="19.5" customHeight="1">
      <c r="A64" s="884"/>
      <c r="B64" s="1039" t="s">
        <v>604</v>
      </c>
      <c r="C64" s="1105" t="str">
        <f>IF(Compet_Individuel!$D$4,"-","Colonnes 2,3,4  présentent des anomalies- Vérifier doublons et/ou oublis")</f>
        <v>-</v>
      </c>
      <c r="D64" s="967" t="b">
        <f>Compet_Equipe!C3</f>
        <v>1</v>
      </c>
      <c r="E64" s="824" t="s">
        <v>702</v>
      </c>
      <c r="F64" s="1053">
        <f t="shared" si="0"/>
        <v>58</v>
      </c>
      <c r="G64" s="1204" t="s">
        <v>900</v>
      </c>
      <c r="H64" s="1071" t="s">
        <v>772</v>
      </c>
      <c r="I64" s="1056"/>
      <c r="P64" s="1384"/>
      <c r="Q64" s="1384"/>
      <c r="R64" s="1384"/>
      <c r="S64" s="1384"/>
      <c r="T64" s="1384"/>
      <c r="U64" s="1384"/>
      <c r="V64" s="603"/>
      <c r="W64" s="603"/>
      <c r="X64" s="603"/>
      <c r="Y64" s="603"/>
      <c r="Z64" s="603"/>
      <c r="AA64" s="603"/>
      <c r="AB64" s="603"/>
      <c r="AC64" s="603"/>
      <c r="AD64" s="603"/>
      <c r="AE64" s="603"/>
      <c r="AF64" s="603"/>
      <c r="AG64" s="603"/>
    </row>
    <row r="65" spans="1:33" ht="19.5" customHeight="1">
      <c r="A65" s="884"/>
      <c r="B65" s="1039" t="s">
        <v>604</v>
      </c>
      <c r="C65" s="964" t="str">
        <f>IF(AND(COCHEP11=0,_NB_P11=0,OR(TOPCOMPET=192,TOPCOMPET=240)),"Pas de déclarations -&gt; veuillez cocher avec &lt;X&gt; la case dédiée  (J4) ","-")</f>
        <v>-</v>
      </c>
      <c r="D65" s="967" t="b">
        <f>NOT(AND(COCHEP11=0,_NB_P11=0,OR(TOPCOMPET=192,TOPCOMPET=240)))</f>
        <v>1</v>
      </c>
      <c r="E65" s="824" t="s">
        <v>703</v>
      </c>
      <c r="F65" s="1053">
        <f t="shared" si="0"/>
        <v>59</v>
      </c>
      <c r="G65" s="1204" t="s">
        <v>901</v>
      </c>
      <c r="H65" s="1071" t="s">
        <v>770</v>
      </c>
      <c r="I65" s="1056"/>
      <c r="J65" s="1041"/>
      <c r="P65" s="1384"/>
      <c r="Q65" s="1384"/>
      <c r="R65" s="1384"/>
      <c r="S65" s="1384"/>
      <c r="T65" s="1384"/>
      <c r="U65" s="1384"/>
      <c r="V65" s="603"/>
      <c r="W65" s="603"/>
      <c r="X65" s="603"/>
      <c r="Y65" s="603"/>
      <c r="Z65" s="603"/>
      <c r="AA65" s="603"/>
      <c r="AB65" s="603"/>
      <c r="AC65" s="603"/>
      <c r="AD65" s="603"/>
      <c r="AE65" s="603"/>
      <c r="AF65" s="603"/>
      <c r="AG65" s="603"/>
    </row>
    <row r="66" spans="1:33" ht="19.5" customHeight="1">
      <c r="A66" s="884"/>
      <c r="B66" s="1039" t="s">
        <v>604</v>
      </c>
      <c r="C66" s="896" t="str">
        <f>IF(Compet_Individuel!$F$4,"-","Colonne 5 à vérifier- nombre de compétiteurs")</f>
        <v>-</v>
      </c>
      <c r="D66" s="967" t="b">
        <f>Compet_Individuel!$F$4</f>
        <v>1</v>
      </c>
      <c r="E66" s="824" t="s">
        <v>704</v>
      </c>
      <c r="F66" s="1053">
        <f t="shared" si="0"/>
        <v>60</v>
      </c>
      <c r="G66" s="1204" t="s">
        <v>902</v>
      </c>
      <c r="H66" s="1071" t="s">
        <v>794</v>
      </c>
      <c r="I66" s="1056"/>
      <c r="P66" s="1384"/>
      <c r="Q66" s="1384"/>
      <c r="R66" s="1384"/>
      <c r="S66" s="1384"/>
      <c r="T66" s="1384"/>
      <c r="U66" s="1384"/>
      <c r="V66" s="603"/>
      <c r="W66" s="603"/>
      <c r="X66" s="603"/>
      <c r="Y66" s="603"/>
      <c r="Z66" s="603"/>
      <c r="AA66" s="603"/>
      <c r="AB66" s="603"/>
      <c r="AC66" s="603"/>
      <c r="AD66" s="603"/>
      <c r="AE66" s="603"/>
      <c r="AF66" s="603"/>
      <c r="AG66" s="603"/>
    </row>
    <row r="67" spans="1:33" ht="19.5" customHeight="1">
      <c r="A67" s="884"/>
      <c r="B67" s="1039" t="s">
        <v>604</v>
      </c>
      <c r="C67" s="964" t="str">
        <f>IF(Compet_Individuel!$G$4,"-","Colonne 6  manque département + ville")</f>
        <v>-</v>
      </c>
      <c r="D67" s="967" t="b">
        <f>Compet_Individuel!$G$4</f>
        <v>1</v>
      </c>
      <c r="E67" s="824" t="s">
        <v>773</v>
      </c>
      <c r="F67" s="1053">
        <f t="shared" si="0"/>
        <v>61</v>
      </c>
      <c r="G67" s="1204" t="s">
        <v>1024</v>
      </c>
      <c r="H67" s="1071" t="s">
        <v>1025</v>
      </c>
      <c r="I67" s="1056"/>
      <c r="P67" s="1384"/>
      <c r="Q67" s="1384"/>
      <c r="R67" s="1384"/>
      <c r="S67" s="1384"/>
      <c r="T67" s="1384"/>
      <c r="U67" s="1384"/>
      <c r="V67" s="603"/>
      <c r="W67" s="603"/>
      <c r="X67" s="603"/>
      <c r="Y67" s="603"/>
      <c r="Z67" s="603"/>
      <c r="AA67" s="603"/>
      <c r="AB67" s="603"/>
      <c r="AC67" s="603"/>
      <c r="AD67" s="603"/>
      <c r="AE67" s="603"/>
      <c r="AF67" s="603"/>
      <c r="AG67" s="603"/>
    </row>
    <row r="68" spans="1:33" ht="19.5" customHeight="1">
      <c r="A68" s="884"/>
      <c r="B68" s="908" t="s">
        <v>648</v>
      </c>
      <c r="C68" s="909"/>
      <c r="D68" s="969"/>
      <c r="E68" s="824"/>
      <c r="F68" s="1053">
        <f t="shared" si="0"/>
        <v>62</v>
      </c>
      <c r="G68" s="1208"/>
      <c r="H68" s="1095" t="s">
        <v>779</v>
      </c>
      <c r="I68" s="1056"/>
      <c r="P68" s="1384"/>
      <c r="Q68" s="1384"/>
      <c r="R68" s="1384"/>
      <c r="S68" s="1384"/>
      <c r="T68" s="1384"/>
      <c r="U68" s="1384"/>
      <c r="V68" s="603"/>
      <c r="W68" s="603"/>
      <c r="X68" s="603"/>
      <c r="Y68" s="603"/>
      <c r="Z68" s="603"/>
      <c r="AA68" s="603"/>
      <c r="AB68" s="603"/>
      <c r="AC68" s="603"/>
      <c r="AD68" s="603"/>
      <c r="AE68" s="603"/>
      <c r="AF68" s="603"/>
      <c r="AG68" s="603"/>
    </row>
    <row r="69" spans="1:33" ht="19.5" customHeight="1">
      <c r="A69" s="884"/>
      <c r="B69" s="1037" t="s">
        <v>604</v>
      </c>
      <c r="C69" s="964" t="str">
        <f>IF(TOP_P12=FALSE,"Déclarations erronées voir les Colonnes ages en regard de chaque nom ou Validation","-")</f>
        <v>-</v>
      </c>
      <c r="D69" s="967" t="b">
        <f>TOP_P12</f>
        <v>1</v>
      </c>
      <c r="E69" s="824" t="s">
        <v>730</v>
      </c>
      <c r="F69" s="1053">
        <f t="shared" si="0"/>
        <v>63</v>
      </c>
      <c r="G69" s="1204" t="s">
        <v>903</v>
      </c>
      <c r="H69" s="1071" t="s">
        <v>795</v>
      </c>
      <c r="I69" s="1056"/>
      <c r="P69" s="1384"/>
      <c r="Q69" s="1384"/>
      <c r="R69" s="1384"/>
      <c r="S69" s="1384"/>
      <c r="T69" s="1384"/>
      <c r="U69" s="1384"/>
      <c r="V69" s="603"/>
      <c r="W69" s="603"/>
      <c r="X69" s="603"/>
      <c r="Y69" s="603"/>
      <c r="Z69" s="603"/>
      <c r="AA69" s="603"/>
      <c r="AB69" s="603"/>
      <c r="AC69" s="603"/>
      <c r="AD69" s="603"/>
      <c r="AE69" s="603"/>
      <c r="AF69" s="603"/>
      <c r="AG69" s="603"/>
    </row>
    <row r="70" spans="1:33" ht="19.5" customHeight="1">
      <c r="A70" s="884"/>
      <c r="B70" s="1037" t="s">
        <v>604</v>
      </c>
      <c r="C70" s="892" t="str">
        <f>IF(VALID_P12="x","Vous avez validé une anomalie  - sera vérifié par OMS","-")</f>
        <v>-</v>
      </c>
      <c r="D70" s="969" t="str">
        <f>IF(VALID_P12="X","VALID","")</f>
        <v/>
      </c>
      <c r="E70" s="1079" t="s">
        <v>706</v>
      </c>
      <c r="F70" s="1053">
        <f t="shared" si="0"/>
        <v>64</v>
      </c>
      <c r="G70" s="1204"/>
      <c r="H70" s="1071" t="s">
        <v>796</v>
      </c>
      <c r="I70" s="1056"/>
      <c r="P70" s="1384"/>
      <c r="Q70" s="1384"/>
      <c r="R70" s="1384"/>
      <c r="S70" s="1384"/>
      <c r="T70" s="1384"/>
      <c r="U70" s="1384"/>
      <c r="V70" s="603"/>
      <c r="W70" s="603"/>
      <c r="X70" s="603"/>
      <c r="Y70" s="603"/>
      <c r="Z70" s="603"/>
      <c r="AA70" s="603"/>
      <c r="AB70" s="603"/>
      <c r="AC70" s="603"/>
      <c r="AD70" s="603"/>
      <c r="AE70" s="603"/>
      <c r="AF70" s="603"/>
      <c r="AG70" s="603"/>
    </row>
    <row r="71" spans="1:33" ht="19.5" customHeight="1">
      <c r="A71" s="884"/>
      <c r="B71" s="1035" t="s">
        <v>604</v>
      </c>
      <c r="C71" s="964" t="str">
        <f>IF(AND(_NB_P12=0,COCHE_P12="",OR(TOPCOMPET=192,TOPCOMPET=240)),"Pas déclarations de résultats,  cocher la case appropriée", "-")</f>
        <v>-</v>
      </c>
      <c r="D71" s="967" t="b">
        <f>NOT(AND(_NB_P12=0,COCHE_P12="",OR(TOPCOMPET=192,TOPCOMPET=240)))</f>
        <v>1</v>
      </c>
      <c r="E71" s="824" t="s">
        <v>732</v>
      </c>
      <c r="F71" s="1053">
        <f t="shared" si="0"/>
        <v>65</v>
      </c>
      <c r="G71" s="1204" t="s">
        <v>899</v>
      </c>
      <c r="H71" s="1071" t="s">
        <v>797</v>
      </c>
      <c r="I71" s="1056"/>
      <c r="P71" s="1384"/>
      <c r="Q71" s="1384"/>
      <c r="R71" s="1384"/>
      <c r="S71" s="1384"/>
      <c r="T71" s="1384"/>
      <c r="U71" s="1384"/>
      <c r="V71" s="603"/>
      <c r="W71" s="603"/>
      <c r="X71" s="603"/>
      <c r="Y71" s="603"/>
      <c r="Z71" s="603"/>
      <c r="AA71" s="603"/>
      <c r="AB71" s="603"/>
      <c r="AC71" s="603"/>
      <c r="AD71" s="603"/>
      <c r="AE71" s="603"/>
      <c r="AF71" s="603"/>
      <c r="AG71" s="603"/>
    </row>
    <row r="72" spans="1:33" ht="19.5" customHeight="1">
      <c r="A72" s="884"/>
      <c r="B72" s="1035" t="s">
        <v>604</v>
      </c>
      <c r="C72" s="964" t="str">
        <f>IF(AND(_NB_P12&gt;0,COCHE_P12="X"),"Case [Pas de déclaration] est cochée ET des mentions sont inscrites dans les plages résultats ???", "-")</f>
        <v>-</v>
      </c>
      <c r="D72" s="967" t="b">
        <f>NOT(AND(_NB_P12&gt;0,COCHE_P12="X"))</f>
        <v>1</v>
      </c>
      <c r="E72" s="824" t="s">
        <v>731</v>
      </c>
      <c r="F72" s="1053">
        <f t="shared" si="0"/>
        <v>66</v>
      </c>
      <c r="G72" s="1204" t="s">
        <v>158</v>
      </c>
      <c r="H72" s="1071" t="s">
        <v>798</v>
      </c>
      <c r="I72" s="1056"/>
      <c r="P72" s="1384"/>
      <c r="Q72" s="1384"/>
      <c r="R72" s="1384"/>
      <c r="S72" s="1384"/>
      <c r="T72" s="1384"/>
      <c r="U72" s="1384"/>
      <c r="V72" s="603"/>
      <c r="W72" s="603"/>
      <c r="X72" s="603"/>
      <c r="Y72" s="603"/>
      <c r="Z72" s="603"/>
      <c r="AA72" s="603"/>
      <c r="AB72" s="603"/>
      <c r="AC72" s="603"/>
      <c r="AD72" s="603"/>
      <c r="AE72" s="603"/>
      <c r="AF72" s="603"/>
      <c r="AG72" s="603"/>
    </row>
    <row r="73" spans="1:33" ht="19.5" customHeight="1">
      <c r="A73" s="884"/>
      <c r="B73" s="939"/>
      <c r="C73" s="896"/>
      <c r="D73" s="969"/>
      <c r="E73" s="824"/>
      <c r="F73" s="1053">
        <f t="shared" ref="F73:F112" si="1">ROW(E73)-6</f>
        <v>67</v>
      </c>
      <c r="G73" s="1204"/>
      <c r="H73" s="1071"/>
      <c r="I73" s="1056"/>
      <c r="P73" s="1384"/>
      <c r="Q73" s="1384"/>
      <c r="R73" s="1384"/>
      <c r="S73" s="1384"/>
      <c r="T73" s="1384"/>
      <c r="U73" s="1384"/>
      <c r="V73" s="603"/>
      <c r="W73" s="603"/>
      <c r="X73" s="603"/>
      <c r="Y73" s="603"/>
      <c r="Z73" s="603"/>
      <c r="AA73" s="603"/>
      <c r="AB73" s="603"/>
      <c r="AC73" s="603"/>
      <c r="AD73" s="603"/>
      <c r="AE73" s="603"/>
      <c r="AF73" s="603"/>
      <c r="AG73" s="603"/>
    </row>
    <row r="74" spans="1:33" ht="19.5" customHeight="1">
      <c r="A74" s="884"/>
      <c r="B74" s="889" t="s">
        <v>654</v>
      </c>
      <c r="C74" s="890"/>
      <c r="D74" s="604"/>
      <c r="E74" s="603"/>
      <c r="F74" s="1053">
        <f t="shared" si="1"/>
        <v>68</v>
      </c>
      <c r="G74" s="1209"/>
      <c r="H74" s="1096" t="s">
        <v>780</v>
      </c>
      <c r="I74" s="1056"/>
      <c r="J74" s="815"/>
      <c r="P74" s="1384"/>
      <c r="Q74" s="1384"/>
      <c r="R74" s="1384"/>
      <c r="S74" s="1384"/>
      <c r="T74" s="1384"/>
      <c r="U74" s="1384"/>
      <c r="V74" s="603"/>
      <c r="W74" s="603"/>
      <c r="X74" s="603"/>
      <c r="Y74" s="603"/>
      <c r="Z74" s="603"/>
      <c r="AA74" s="603"/>
      <c r="AB74" s="603"/>
      <c r="AC74" s="603"/>
      <c r="AD74" s="603"/>
      <c r="AE74" s="603"/>
      <c r="AF74" s="603"/>
      <c r="AG74" s="603"/>
    </row>
    <row r="75" spans="1:33" ht="19.5" customHeight="1">
      <c r="A75" s="884"/>
      <c r="B75" s="1033" t="s">
        <v>604</v>
      </c>
      <c r="C75" s="1077" t="str">
        <f>+IF(DebutExercice&lt;&gt;0,"-","Manque date de début d'exercice")</f>
        <v>Manque date de début d'exercice</v>
      </c>
      <c r="D75" s="967" t="b">
        <f>DebutExercice&lt;&gt;0</f>
        <v>0</v>
      </c>
      <c r="E75" s="824" t="s">
        <v>686</v>
      </c>
      <c r="F75" s="1053">
        <f t="shared" si="1"/>
        <v>69</v>
      </c>
      <c r="G75" s="1204" t="s">
        <v>904</v>
      </c>
      <c r="H75" s="1071" t="s">
        <v>799</v>
      </c>
      <c r="I75" s="1056"/>
      <c r="J75" s="815"/>
      <c r="P75" s="1384"/>
      <c r="Q75" s="1384"/>
      <c r="R75" s="1384"/>
      <c r="S75" s="1384"/>
      <c r="T75" s="1384"/>
      <c r="U75" s="1384"/>
      <c r="V75" s="603"/>
      <c r="W75" s="603"/>
      <c r="X75" s="603"/>
      <c r="Y75" s="603"/>
      <c r="Z75" s="603"/>
      <c r="AA75" s="603"/>
      <c r="AB75" s="603"/>
      <c r="AC75" s="603"/>
      <c r="AD75" s="603"/>
      <c r="AE75" s="603"/>
      <c r="AF75" s="603"/>
      <c r="AG75" s="603"/>
    </row>
    <row r="76" spans="1:33" ht="19.5" customHeight="1">
      <c r="A76" s="884"/>
      <c r="B76" s="1033" t="s">
        <v>604</v>
      </c>
      <c r="C76" s="964" t="str">
        <f>+IF(DFinExercice&lt;&gt;0,"-","Manque date de fin d'exercice")</f>
        <v>Manque date de fin d'exercice</v>
      </c>
      <c r="D76" s="967" t="b">
        <f>DFinExercice&lt;&gt;0</f>
        <v>0</v>
      </c>
      <c r="E76" s="824" t="s">
        <v>687</v>
      </c>
      <c r="F76" s="1053">
        <f t="shared" si="1"/>
        <v>70</v>
      </c>
      <c r="G76" s="1204" t="s">
        <v>904</v>
      </c>
      <c r="H76" s="1071" t="s">
        <v>800</v>
      </c>
      <c r="I76" s="1056"/>
      <c r="J76" s="815"/>
      <c r="P76" s="1384"/>
      <c r="Q76" s="1384"/>
      <c r="R76" s="1384"/>
      <c r="S76" s="1384"/>
      <c r="T76" s="1384"/>
      <c r="U76" s="1384"/>
      <c r="V76" s="603"/>
      <c r="W76" s="603"/>
      <c r="X76" s="603"/>
      <c r="Y76" s="603"/>
      <c r="Z76" s="603"/>
      <c r="AA76" s="603"/>
      <c r="AB76" s="603"/>
      <c r="AC76" s="603"/>
      <c r="AD76" s="603"/>
      <c r="AE76" s="603"/>
      <c r="AF76" s="603"/>
      <c r="AG76" s="603"/>
    </row>
    <row r="77" spans="1:33" ht="19.5" customHeight="1">
      <c r="A77" s="884"/>
      <c r="B77" s="1033" t="s">
        <v>604</v>
      </c>
      <c r="C77" s="964" t="str">
        <f>+IF(OR(B83&lt;0,B83&gt;366,B83&lt;365),"Dates exercice incorrectes, durée&gt; Revoir SVP","-")</f>
        <v>Dates exercice incorrectes, durée&gt; Revoir SVP</v>
      </c>
      <c r="D77" s="967" t="b">
        <f>C77="-"</f>
        <v>0</v>
      </c>
      <c r="E77" s="824" t="s">
        <v>689</v>
      </c>
      <c r="F77" s="1053">
        <f t="shared" si="1"/>
        <v>71</v>
      </c>
      <c r="G77" s="1204" t="s">
        <v>904</v>
      </c>
      <c r="H77" s="1071" t="s">
        <v>802</v>
      </c>
      <c r="I77" s="1056"/>
      <c r="J77" s="815"/>
      <c r="P77" s="1384"/>
      <c r="Q77" s="1384"/>
      <c r="R77" s="1384"/>
      <c r="S77" s="1384"/>
      <c r="T77" s="1384"/>
      <c r="U77" s="1384"/>
      <c r="V77" s="603"/>
      <c r="W77" s="603"/>
      <c r="X77" s="603"/>
      <c r="Y77" s="603"/>
      <c r="Z77" s="603"/>
      <c r="AA77" s="603"/>
      <c r="AB77" s="603"/>
      <c r="AC77" s="603"/>
      <c r="AD77" s="603"/>
      <c r="AE77" s="603"/>
      <c r="AF77" s="603"/>
      <c r="AG77" s="603"/>
    </row>
    <row r="78" spans="1:33" ht="19.5" customHeight="1">
      <c r="A78" s="884"/>
      <c r="B78" s="1033" t="s">
        <v>604</v>
      </c>
      <c r="C78" s="964" t="str">
        <f>+IF(DATEBILAN&lt;&gt;DFinExercice,"Date de fin d'exercice  DIFFERENT de date du Bilan","-")</f>
        <v>Date de fin d'exercice  DIFFERENT de date du Bilan</v>
      </c>
      <c r="D78" s="967" t="b">
        <f>BILAN!$G$3=Charges!$D$4</f>
        <v>0</v>
      </c>
      <c r="E78" s="824" t="s">
        <v>688</v>
      </c>
      <c r="F78" s="1053">
        <f t="shared" si="1"/>
        <v>72</v>
      </c>
      <c r="G78" s="1204" t="s">
        <v>904</v>
      </c>
      <c r="H78" s="1071" t="s">
        <v>801</v>
      </c>
      <c r="I78" s="1056"/>
      <c r="J78" s="815"/>
      <c r="P78" s="1384"/>
      <c r="Q78" s="1384"/>
      <c r="R78" s="1384"/>
      <c r="S78" s="1384"/>
      <c r="T78" s="1384"/>
      <c r="U78" s="1384"/>
      <c r="V78" s="603"/>
      <c r="W78" s="603"/>
      <c r="X78" s="603"/>
      <c r="Y78" s="603"/>
      <c r="Z78" s="603"/>
      <c r="AA78" s="603"/>
      <c r="AB78" s="603"/>
      <c r="AC78" s="603"/>
      <c r="AD78" s="603"/>
      <c r="AE78" s="603"/>
      <c r="AF78" s="603"/>
      <c r="AG78" s="603"/>
    </row>
    <row r="79" spans="1:33" ht="19.5" customHeight="1">
      <c r="A79" s="884"/>
      <c r="B79" s="1033" t="s">
        <v>604</v>
      </c>
      <c r="C79" s="964" t="str">
        <f>+IF($C$86=FALSE,"Vérifier la durée de l'exercice qui semble non conforme","-")</f>
        <v>Vérifier la durée de l'exercice qui semble non conforme</v>
      </c>
      <c r="D79" s="967" t="b">
        <f>C86</f>
        <v>0</v>
      </c>
      <c r="E79" s="824" t="s">
        <v>685</v>
      </c>
      <c r="F79" s="1053">
        <f t="shared" si="1"/>
        <v>73</v>
      </c>
      <c r="G79" s="1204" t="s">
        <v>904</v>
      </c>
      <c r="H79" s="1071" t="s">
        <v>803</v>
      </c>
      <c r="I79" s="1056"/>
      <c r="J79" s="815"/>
      <c r="P79" s="1384"/>
      <c r="Q79" s="1384"/>
      <c r="R79" s="1384"/>
      <c r="S79" s="1384"/>
      <c r="T79" s="1384"/>
      <c r="U79" s="1384"/>
      <c r="V79" s="603"/>
      <c r="W79" s="603"/>
      <c r="X79" s="603"/>
      <c r="Y79" s="603"/>
      <c r="Z79" s="603"/>
      <c r="AA79" s="603"/>
      <c r="AB79" s="603"/>
      <c r="AC79" s="603"/>
      <c r="AD79" s="603"/>
      <c r="AE79" s="603"/>
      <c r="AF79" s="603"/>
      <c r="AG79" s="603"/>
    </row>
    <row r="80" spans="1:33" ht="19.5" customHeight="1">
      <c r="A80" s="884"/>
      <c r="B80" s="1033" t="s">
        <v>604</v>
      </c>
      <c r="C80" s="964" t="str">
        <f>+IF(AND(MOD(YEAR(DFinExercice),4)=0,MONTH(DFinExercice)=2,DAY(DFinExercice)=28),"Attention Année Bissextile indiquer 29 février","-")</f>
        <v>-</v>
      </c>
      <c r="D80" s="967" t="b">
        <f>NOT(AND(MOD(YEAR(DFinExercice),4)=0,MONTH(DFinExercice)=2,DAY(DFinExercice)=28))</f>
        <v>1</v>
      </c>
      <c r="E80" s="824" t="s">
        <v>690</v>
      </c>
      <c r="F80" s="1053">
        <f t="shared" si="1"/>
        <v>74</v>
      </c>
      <c r="G80" s="1204"/>
      <c r="H80" s="1071" t="s">
        <v>804</v>
      </c>
      <c r="I80" s="1056"/>
      <c r="J80" s="815"/>
      <c r="P80" s="1384"/>
      <c r="Q80" s="1384"/>
      <c r="R80" s="1384"/>
      <c r="S80" s="1384"/>
      <c r="T80" s="1384"/>
      <c r="U80" s="1384"/>
      <c r="V80" s="603"/>
      <c r="W80" s="603"/>
      <c r="X80" s="603"/>
      <c r="Y80" s="603"/>
      <c r="Z80" s="603"/>
      <c r="AA80" s="603"/>
      <c r="AB80" s="603"/>
      <c r="AC80" s="603"/>
      <c r="AD80" s="603"/>
      <c r="AE80" s="603"/>
      <c r="AF80" s="603"/>
      <c r="AG80" s="603"/>
    </row>
    <row r="81" spans="1:33" ht="19.5" customHeight="1">
      <c r="A81" s="884"/>
      <c r="B81" s="1033" t="s">
        <v>604</v>
      </c>
      <c r="C81" s="964" t="str">
        <f>IF(P13LIGV=FALSE," Libellé non renseigné dans la colonne [B]  en regard d'un montant   Voir marqueur ROUGE","-")</f>
        <v>-</v>
      </c>
      <c r="D81" s="1175" t="b">
        <f>P13LIGV</f>
        <v>1</v>
      </c>
      <c r="E81" s="824" t="s">
        <v>691</v>
      </c>
      <c r="F81" s="1053">
        <f t="shared" si="1"/>
        <v>75</v>
      </c>
      <c r="G81" s="1204" t="s">
        <v>905</v>
      </c>
      <c r="H81" s="1071" t="s">
        <v>806</v>
      </c>
      <c r="I81" s="1056"/>
      <c r="J81" s="815"/>
      <c r="P81" s="1384"/>
      <c r="Q81" s="1384"/>
      <c r="R81" s="1384"/>
      <c r="S81" s="1384"/>
      <c r="T81" s="1384"/>
      <c r="U81" s="1384"/>
      <c r="V81" s="603"/>
      <c r="W81" s="603"/>
      <c r="X81" s="603"/>
      <c r="Y81" s="603"/>
      <c r="Z81" s="603"/>
      <c r="AA81" s="603"/>
      <c r="AB81" s="603"/>
      <c r="AC81" s="603"/>
      <c r="AD81" s="603"/>
      <c r="AE81" s="603"/>
      <c r="AF81" s="603"/>
      <c r="AG81" s="603"/>
    </row>
    <row r="82" spans="1:33" ht="19.5" customHeight="1">
      <c r="A82" s="1416" t="s">
        <v>1047</v>
      </c>
      <c r="B82" s="1033" t="s">
        <v>604</v>
      </c>
      <c r="C82" s="964" t="str">
        <f>IF(AND(REVERSION=TRUE,Charges!$C$38=0),"Manque montant de reversement des licences CPC 6583","-")</f>
        <v>-</v>
      </c>
      <c r="D82" s="1418" t="b">
        <f>C82="-"</f>
        <v>1</v>
      </c>
      <c r="E82" s="824" t="s">
        <v>855</v>
      </c>
      <c r="F82" s="1053">
        <f t="shared" si="1"/>
        <v>76</v>
      </c>
      <c r="G82" s="1204" t="s">
        <v>899</v>
      </c>
      <c r="H82" s="1071" t="s">
        <v>856</v>
      </c>
      <c r="I82" s="1186" t="s">
        <v>866</v>
      </c>
      <c r="J82" s="815"/>
      <c r="P82" s="1384"/>
      <c r="Q82" s="1384"/>
      <c r="R82" s="1384"/>
      <c r="S82" s="1384"/>
      <c r="T82" s="1384"/>
      <c r="U82" s="1384"/>
      <c r="V82" s="603"/>
      <c r="W82" s="603"/>
      <c r="X82" s="603"/>
      <c r="Y82" s="603"/>
      <c r="Z82" s="603"/>
      <c r="AA82" s="603"/>
      <c r="AB82" s="603"/>
      <c r="AC82" s="603"/>
      <c r="AD82" s="603"/>
      <c r="AE82" s="603"/>
      <c r="AF82" s="603"/>
      <c r="AG82" s="603"/>
    </row>
    <row r="83" spans="1:33" ht="19.5" hidden="1" customHeight="1">
      <c r="A83" s="1417"/>
      <c r="B83" s="1019">
        <f>+DFinExercice-DebutExercice+1</f>
        <v>1</v>
      </c>
      <c r="C83" s="956" t="s">
        <v>496</v>
      </c>
      <c r="D83" s="604"/>
      <c r="E83" s="603"/>
      <c r="F83" s="1053">
        <f t="shared" si="1"/>
        <v>77</v>
      </c>
      <c r="G83" s="1204"/>
      <c r="H83" s="1071"/>
      <c r="I83" s="1056"/>
      <c r="J83" s="815"/>
      <c r="P83" s="1384"/>
      <c r="Q83" s="1384"/>
      <c r="R83" s="1384"/>
      <c r="S83" s="1384"/>
      <c r="T83" s="1384"/>
      <c r="U83" s="1384"/>
      <c r="V83" s="603"/>
      <c r="W83" s="603"/>
      <c r="X83" s="603"/>
      <c r="Y83" s="603"/>
      <c r="Z83" s="603"/>
      <c r="AA83" s="603"/>
      <c r="AB83" s="603"/>
      <c r="AC83" s="603"/>
      <c r="AD83" s="603"/>
      <c r="AE83" s="603"/>
      <c r="AF83" s="603"/>
      <c r="AG83" s="603"/>
    </row>
    <row r="84" spans="1:33" ht="19.5" hidden="1" customHeight="1">
      <c r="A84" s="1417"/>
      <c r="B84" s="1020">
        <f>+IF(AND(MOD(YEAR(DebutExercice),4)=0,MONTH(DebutExercice)&lt;=2),366,365)</f>
        <v>366</v>
      </c>
      <c r="C84" s="957" t="s">
        <v>497</v>
      </c>
      <c r="D84" s="604"/>
      <c r="E84" s="603"/>
      <c r="F84" s="1053">
        <f t="shared" si="1"/>
        <v>78</v>
      </c>
      <c r="G84" s="1204"/>
      <c r="H84" s="1071"/>
      <c r="I84" s="1056"/>
      <c r="J84" s="815"/>
      <c r="P84" s="1384"/>
      <c r="Q84" s="1384"/>
      <c r="R84" s="1384"/>
      <c r="S84" s="1384"/>
      <c r="T84" s="1384"/>
      <c r="U84" s="1384"/>
      <c r="V84" s="603"/>
      <c r="W84" s="603"/>
      <c r="X84" s="603"/>
      <c r="Y84" s="603"/>
      <c r="Z84" s="603"/>
      <c r="AA84" s="603"/>
      <c r="AB84" s="603"/>
      <c r="AC84" s="603"/>
      <c r="AD84" s="603"/>
      <c r="AE84" s="603"/>
      <c r="AF84" s="603"/>
      <c r="AG84" s="603"/>
    </row>
    <row r="85" spans="1:33" ht="19.5" hidden="1" customHeight="1">
      <c r="A85" s="1417"/>
      <c r="B85" s="1020">
        <f>+IF(AND(MOD(YEAR(DFinExercice),4)=0,MONTH(DFinExercice)&gt;2),366,IF(AND(DAY(DFinExercice)=29,MONTH(DFinExercice)=2),366,365))</f>
        <v>365</v>
      </c>
      <c r="C85" s="957" t="s">
        <v>498</v>
      </c>
      <c r="D85" s="604"/>
      <c r="E85" s="603"/>
      <c r="F85" s="1053">
        <f t="shared" si="1"/>
        <v>79</v>
      </c>
      <c r="G85" s="1204"/>
      <c r="H85" s="1071"/>
      <c r="I85" s="1056"/>
      <c r="J85" s="815"/>
      <c r="P85" s="1384"/>
      <c r="Q85" s="1384"/>
      <c r="R85" s="1384"/>
      <c r="S85" s="1384"/>
      <c r="T85" s="1384"/>
      <c r="U85" s="1384"/>
      <c r="V85" s="603"/>
      <c r="W85" s="603"/>
      <c r="X85" s="603"/>
      <c r="Y85" s="603"/>
      <c r="Z85" s="603"/>
      <c r="AA85" s="603"/>
      <c r="AB85" s="603"/>
      <c r="AC85" s="603"/>
      <c r="AD85" s="603"/>
      <c r="AE85" s="603"/>
      <c r="AF85" s="603"/>
      <c r="AG85" s="603"/>
    </row>
    <row r="86" spans="1:33" ht="19.5" hidden="1" customHeight="1">
      <c r="A86" s="1417"/>
      <c r="B86" s="1021"/>
      <c r="C86" s="1022" t="b">
        <f>AND(B83=B84,B83=B85)</f>
        <v>0</v>
      </c>
      <c r="D86" s="604"/>
      <c r="E86" s="603"/>
      <c r="F86" s="1053">
        <f t="shared" si="1"/>
        <v>80</v>
      </c>
      <c r="G86" s="1204"/>
      <c r="H86" s="1071"/>
      <c r="I86" s="1056"/>
      <c r="J86" s="815"/>
      <c r="P86" s="1384"/>
      <c r="Q86" s="1384"/>
      <c r="R86" s="1384"/>
      <c r="S86" s="1384"/>
      <c r="T86" s="1384"/>
      <c r="U86" s="1384"/>
      <c r="V86" s="603"/>
      <c r="W86" s="603"/>
      <c r="X86" s="603"/>
      <c r="Y86" s="603"/>
      <c r="Z86" s="603"/>
      <c r="AA86" s="603"/>
      <c r="AB86" s="603"/>
      <c r="AC86" s="603"/>
      <c r="AD86" s="603"/>
      <c r="AE86" s="603"/>
      <c r="AF86" s="603"/>
      <c r="AG86" s="603"/>
    </row>
    <row r="87" spans="1:33" ht="19.5" hidden="1" customHeight="1">
      <c r="A87" s="1417"/>
      <c r="B87" s="958"/>
      <c r="C87" s="955"/>
      <c r="D87" s="604"/>
      <c r="E87" s="603"/>
      <c r="F87" s="1053">
        <f t="shared" si="1"/>
        <v>81</v>
      </c>
      <c r="G87" s="1204"/>
      <c r="H87" s="1071"/>
      <c r="I87" s="1056"/>
      <c r="J87" s="815"/>
      <c r="P87" s="1384"/>
      <c r="Q87" s="1384"/>
      <c r="R87" s="1384"/>
      <c r="S87" s="1384"/>
      <c r="T87" s="1384"/>
      <c r="U87" s="1384"/>
      <c r="V87" s="603"/>
      <c r="W87" s="603"/>
      <c r="X87" s="603"/>
      <c r="Y87" s="603"/>
      <c r="Z87" s="603"/>
      <c r="AA87" s="603"/>
      <c r="AB87" s="603"/>
      <c r="AC87" s="603"/>
      <c r="AD87" s="603"/>
      <c r="AE87" s="603"/>
      <c r="AF87" s="603"/>
      <c r="AG87" s="603"/>
    </row>
    <row r="88" spans="1:33" ht="19.5" customHeight="1">
      <c r="A88" s="1416" t="s">
        <v>1048</v>
      </c>
      <c r="B88" s="889" t="s">
        <v>653</v>
      </c>
      <c r="C88" s="890"/>
      <c r="D88" s="604"/>
      <c r="E88" s="603"/>
      <c r="F88" s="1053">
        <f t="shared" si="1"/>
        <v>82</v>
      </c>
      <c r="G88" s="1209"/>
      <c r="H88" s="1096" t="s">
        <v>781</v>
      </c>
      <c r="I88" s="1056"/>
      <c r="J88" s="815"/>
      <c r="P88" s="1384"/>
      <c r="Q88" s="1384"/>
      <c r="R88" s="1384"/>
      <c r="S88" s="1384"/>
      <c r="T88" s="1384"/>
      <c r="U88" s="1384"/>
      <c r="V88" s="603"/>
      <c r="W88" s="603"/>
      <c r="X88" s="603"/>
      <c r="Y88" s="603"/>
      <c r="Z88" s="603"/>
      <c r="AA88" s="603"/>
      <c r="AB88" s="603"/>
      <c r="AC88" s="603"/>
      <c r="AD88" s="603"/>
      <c r="AE88" s="603"/>
      <c r="AF88" s="603"/>
      <c r="AG88" s="603"/>
    </row>
    <row r="89" spans="1:33" ht="19.5" customHeight="1">
      <c r="A89" s="884"/>
      <c r="B89" s="1033" t="s">
        <v>604</v>
      </c>
      <c r="C89" s="1077" t="str">
        <f>+IF(Produits.Result!$D$43&lt;=0,"Problème dans le total de vos produits &lt; = 0 ","-")</f>
        <v xml:space="preserve">Problème dans le total de vos produits &lt; = 0 </v>
      </c>
      <c r="D89" s="967" t="b">
        <f>NOT(Produits.Result!$D$43&lt;=0)</f>
        <v>0</v>
      </c>
      <c r="E89" s="824" t="s">
        <v>619</v>
      </c>
      <c r="F89" s="1053">
        <f t="shared" si="1"/>
        <v>83</v>
      </c>
      <c r="G89" s="1204" t="s">
        <v>906</v>
      </c>
      <c r="H89" s="1071" t="s">
        <v>805</v>
      </c>
      <c r="I89" s="1056"/>
      <c r="J89" s="815"/>
      <c r="P89" s="1384"/>
      <c r="Q89" s="1384"/>
      <c r="R89" s="1384"/>
      <c r="S89" s="1384"/>
      <c r="T89" s="1384"/>
      <c r="U89" s="1384"/>
      <c r="V89" s="603"/>
      <c r="W89" s="603"/>
      <c r="X89" s="603"/>
      <c r="Y89" s="603"/>
      <c r="Z89" s="603"/>
      <c r="AA89" s="603"/>
      <c r="AB89" s="603"/>
      <c r="AC89" s="603"/>
      <c r="AD89" s="603"/>
      <c r="AE89" s="603"/>
      <c r="AF89" s="603"/>
      <c r="AG89" s="603"/>
    </row>
    <row r="90" spans="1:33" ht="19.5" customHeight="1">
      <c r="A90" s="884"/>
      <c r="B90" s="1033" t="s">
        <v>604</v>
      </c>
      <c r="C90" s="964" t="str">
        <f>IF(P14LIGV=FALSE," Libellé non renseigné dans la colonne [B] Voir marqueur ROUGE","-")</f>
        <v>-</v>
      </c>
      <c r="D90" s="967" t="b">
        <f>P14LIGV</f>
        <v>1</v>
      </c>
      <c r="E90" s="824" t="s">
        <v>692</v>
      </c>
      <c r="F90" s="1053">
        <f t="shared" si="1"/>
        <v>84</v>
      </c>
      <c r="G90" s="1204" t="s">
        <v>906</v>
      </c>
      <c r="H90" s="1071" t="s">
        <v>806</v>
      </c>
      <c r="I90" s="1056"/>
      <c r="J90" s="815"/>
      <c r="P90" s="1384"/>
      <c r="Q90" s="1384"/>
      <c r="R90" s="1384"/>
      <c r="S90" s="1384"/>
      <c r="T90" s="1384"/>
      <c r="U90" s="1384"/>
      <c r="V90" s="603"/>
      <c r="W90" s="603"/>
      <c r="X90" s="603"/>
      <c r="Y90" s="603"/>
      <c r="Z90" s="603"/>
      <c r="AA90" s="603"/>
      <c r="AB90" s="603"/>
      <c r="AC90" s="603"/>
      <c r="AD90" s="603"/>
      <c r="AE90" s="603"/>
      <c r="AF90" s="603"/>
      <c r="AG90" s="603"/>
    </row>
    <row r="91" spans="1:33" ht="19.5" customHeight="1">
      <c r="A91" s="884"/>
      <c r="B91" s="1033" t="s">
        <v>604</v>
      </c>
      <c r="C91" s="1077" t="str">
        <f>IF(OR(ENTRAINEUR=0,(AND(ENTRAINEUR&gt;=1,COUNTA(SUBV_EYB)&gt;1))),"-","Les subventions de la Ville d'Eybens n'ont pas été détaillées- Corriger SVP")</f>
        <v>Les subventions de la Ville d'Eybens n'ont pas été détaillées- Corriger SVP</v>
      </c>
      <c r="D91" s="967" t="b">
        <f>OR(ENTRAINEUR=0,(AND(ENTRAINEUR&gt;=1,COUNTA(SUBV_EYB)&gt;1)))</f>
        <v>0</v>
      </c>
      <c r="E91" s="824" t="s">
        <v>733</v>
      </c>
      <c r="F91" s="1053">
        <f t="shared" si="1"/>
        <v>85</v>
      </c>
      <c r="G91" s="1204" t="s">
        <v>906</v>
      </c>
      <c r="H91" s="1071" t="s">
        <v>807</v>
      </c>
      <c r="I91" s="1056"/>
      <c r="J91" s="815"/>
      <c r="P91" s="1384"/>
      <c r="Q91" s="1384"/>
      <c r="R91" s="1384"/>
      <c r="S91" s="1384"/>
      <c r="T91" s="1384"/>
      <c r="U91" s="1384"/>
      <c r="V91" s="603"/>
      <c r="W91" s="603"/>
      <c r="X91" s="603"/>
      <c r="Y91" s="603"/>
      <c r="Z91" s="603"/>
      <c r="AA91" s="603"/>
      <c r="AB91" s="603"/>
      <c r="AC91" s="603"/>
      <c r="AD91" s="603"/>
      <c r="AE91" s="603"/>
      <c r="AF91" s="603"/>
      <c r="AG91" s="603"/>
    </row>
    <row r="92" spans="1:33" ht="19.5" customHeight="1">
      <c r="A92" s="884"/>
      <c r="B92" s="1034"/>
      <c r="C92" s="961"/>
      <c r="D92" s="967"/>
      <c r="E92" s="824"/>
      <c r="F92" s="1053">
        <f t="shared" si="1"/>
        <v>86</v>
      </c>
      <c r="G92" s="1204"/>
      <c r="H92" s="1071"/>
      <c r="I92" s="1056"/>
      <c r="J92" s="815"/>
      <c r="P92" s="1384"/>
      <c r="Q92" s="1384"/>
      <c r="R92" s="1384"/>
      <c r="S92" s="1384"/>
      <c r="T92" s="1384"/>
      <c r="U92" s="1384"/>
      <c r="V92" s="603"/>
      <c r="W92" s="603"/>
      <c r="X92" s="603"/>
      <c r="Y92" s="603"/>
      <c r="Z92" s="603"/>
      <c r="AA92" s="603"/>
      <c r="AB92" s="603"/>
      <c r="AC92" s="603"/>
      <c r="AD92" s="603"/>
      <c r="AE92" s="603"/>
      <c r="AF92" s="603"/>
      <c r="AG92" s="603"/>
    </row>
    <row r="93" spans="1:33" ht="19.5" customHeight="1">
      <c r="A93" s="884"/>
      <c r="B93" s="959" t="s">
        <v>608</v>
      </c>
      <c r="C93" s="960"/>
      <c r="D93" s="604"/>
      <c r="E93" s="603"/>
      <c r="F93" s="1053">
        <f t="shared" si="1"/>
        <v>87</v>
      </c>
      <c r="G93" s="1210"/>
      <c r="H93" s="1097" t="s">
        <v>782</v>
      </c>
      <c r="I93" s="1056"/>
      <c r="J93" s="815"/>
      <c r="P93" s="1384"/>
      <c r="Q93" s="1384"/>
      <c r="R93" s="1384"/>
      <c r="S93" s="1384"/>
      <c r="T93" s="1384"/>
      <c r="U93" s="1384"/>
      <c r="V93" s="603"/>
      <c r="W93" s="603"/>
      <c r="X93" s="603"/>
      <c r="Y93" s="603"/>
      <c r="Z93" s="603"/>
      <c r="AA93" s="603"/>
      <c r="AB93" s="603"/>
      <c r="AC93" s="603"/>
      <c r="AD93" s="603"/>
      <c r="AE93" s="603"/>
      <c r="AF93" s="603"/>
      <c r="AG93" s="603"/>
    </row>
    <row r="94" spans="1:33" ht="19.5" customHeight="1">
      <c r="A94" s="884"/>
      <c r="B94" s="1033" t="s">
        <v>604</v>
      </c>
      <c r="C94" s="964" t="str">
        <f>+IF(BILAN!$G$3&lt;&gt;0,"-","Manque date de Bilan")</f>
        <v>-</v>
      </c>
      <c r="D94" s="967" t="b">
        <f>BILAN!$G$3&lt;&gt;0</f>
        <v>1</v>
      </c>
      <c r="E94" s="824" t="s">
        <v>618</v>
      </c>
      <c r="F94" s="1053">
        <f t="shared" si="1"/>
        <v>88</v>
      </c>
      <c r="G94" s="1204" t="s">
        <v>908</v>
      </c>
      <c r="H94" s="1071" t="s">
        <v>907</v>
      </c>
      <c r="I94" s="1056"/>
      <c r="J94" s="815"/>
      <c r="P94" s="1384"/>
      <c r="Q94" s="1384"/>
      <c r="R94" s="1384"/>
      <c r="S94" s="1384"/>
      <c r="T94" s="1384"/>
      <c r="U94" s="1384"/>
      <c r="V94" s="603"/>
      <c r="W94" s="603"/>
      <c r="X94" s="603"/>
      <c r="Y94" s="603"/>
      <c r="Z94" s="603"/>
      <c r="AA94" s="603"/>
      <c r="AB94" s="603"/>
      <c r="AC94" s="603"/>
      <c r="AD94" s="603"/>
      <c r="AE94" s="603"/>
      <c r="AF94" s="603"/>
      <c r="AG94" s="603"/>
    </row>
    <row r="95" spans="1:33" ht="19.5" customHeight="1">
      <c r="A95" s="884"/>
      <c r="B95" s="1033" t="s">
        <v>604</v>
      </c>
      <c r="C95" s="964" t="str">
        <f>+IF(DATEBILAN&lt;&gt;DFinExercice,"Date de BILAN erronée voir Cpte de Résultat- Charges -","-")</f>
        <v>Date de BILAN erronée voir Cpte de Résultat- Charges -</v>
      </c>
      <c r="D95" s="967" t="b">
        <f>BILAN!$G$3=Charges!$D$4</f>
        <v>0</v>
      </c>
      <c r="E95" s="824" t="s">
        <v>617</v>
      </c>
      <c r="F95" s="1053">
        <f t="shared" si="1"/>
        <v>89</v>
      </c>
      <c r="G95" s="1204" t="s">
        <v>908</v>
      </c>
      <c r="H95" s="1071" t="s">
        <v>808</v>
      </c>
      <c r="I95" s="1056"/>
      <c r="J95" s="815"/>
      <c r="P95" s="1384"/>
      <c r="Q95" s="1384"/>
      <c r="R95" s="1384"/>
      <c r="S95" s="1384"/>
      <c r="T95" s="1384"/>
      <c r="U95" s="1384"/>
      <c r="V95" s="603"/>
      <c r="W95" s="603"/>
      <c r="X95" s="603"/>
      <c r="Y95" s="603"/>
      <c r="Z95" s="603"/>
      <c r="AA95" s="603"/>
      <c r="AB95" s="603"/>
      <c r="AC95" s="603"/>
      <c r="AD95" s="603"/>
      <c r="AE95" s="603"/>
      <c r="AF95" s="603"/>
      <c r="AG95" s="603"/>
    </row>
    <row r="96" spans="1:33" ht="19.5" customHeight="1">
      <c r="A96" s="884"/>
      <c r="B96" s="1033" t="s">
        <v>604</v>
      </c>
      <c r="C96" s="964" t="str">
        <f>+IF(BILAN!$I$13&lt;&gt;Produits.Result!$D$47,"ERREUR DE REPORT DU RESULTAT - non conforme au montant de l'onglet Produits","-")</f>
        <v>-</v>
      </c>
      <c r="D96" s="967" t="b">
        <f>BILAN!$I$13=Produits.Result!$D$47</f>
        <v>1</v>
      </c>
      <c r="E96" s="824" t="s">
        <v>615</v>
      </c>
      <c r="F96" s="1053">
        <f t="shared" si="1"/>
        <v>90</v>
      </c>
      <c r="G96" s="1204" t="s">
        <v>909</v>
      </c>
      <c r="H96" s="1071" t="s">
        <v>809</v>
      </c>
      <c r="I96" s="1056"/>
      <c r="J96" s="815"/>
      <c r="P96" s="1384"/>
      <c r="Q96" s="1384"/>
      <c r="R96" s="1384"/>
      <c r="S96" s="1384"/>
      <c r="T96" s="1384"/>
      <c r="U96" s="1384"/>
      <c r="V96" s="603"/>
      <c r="W96" s="603"/>
      <c r="X96" s="603"/>
      <c r="Y96" s="603"/>
      <c r="Z96" s="603"/>
      <c r="AA96" s="603"/>
      <c r="AB96" s="603"/>
      <c r="AC96" s="603"/>
      <c r="AD96" s="603"/>
      <c r="AE96" s="603"/>
      <c r="AF96" s="603"/>
      <c r="AG96" s="603"/>
    </row>
    <row r="97" spans="1:33" ht="19.5" customHeight="1">
      <c r="A97" s="884"/>
      <c r="B97" s="1034" t="s">
        <v>604</v>
      </c>
      <c r="C97" s="964" t="str">
        <f>+IF(BILAN!$D$35&lt;&gt;BILAN!$I$35,"Total ACTIF différent du  Total PASSIF -  ERREUR !","-")</f>
        <v>-</v>
      </c>
      <c r="D97" s="967" t="b">
        <f>+BILAN!$D$35=BILAN!$I$35</f>
        <v>1</v>
      </c>
      <c r="E97" s="824" t="s">
        <v>616</v>
      </c>
      <c r="F97" s="1053">
        <f t="shared" si="1"/>
        <v>91</v>
      </c>
      <c r="G97" s="1204" t="s">
        <v>910</v>
      </c>
      <c r="H97" s="1071" t="s">
        <v>810</v>
      </c>
      <c r="I97" s="1056"/>
      <c r="J97" s="815"/>
      <c r="P97" s="1384"/>
      <c r="Q97" s="1384"/>
      <c r="R97" s="1384"/>
      <c r="S97" s="1384"/>
      <c r="T97" s="1384"/>
      <c r="U97" s="1384"/>
      <c r="V97" s="603"/>
      <c r="W97" s="603"/>
      <c r="X97" s="603"/>
      <c r="Y97" s="603"/>
      <c r="Z97" s="603"/>
      <c r="AA97" s="603"/>
      <c r="AB97" s="603"/>
      <c r="AC97" s="603"/>
      <c r="AD97" s="603"/>
      <c r="AE97" s="603"/>
      <c r="AF97" s="603"/>
      <c r="AG97" s="603"/>
    </row>
    <row r="98" spans="1:33" ht="19.5" customHeight="1">
      <c r="A98" s="884"/>
      <c r="B98" s="889" t="s">
        <v>694</v>
      </c>
      <c r="C98" s="890"/>
      <c r="D98" s="604"/>
      <c r="E98" s="603"/>
      <c r="F98" s="1053">
        <f t="shared" si="1"/>
        <v>92</v>
      </c>
      <c r="G98" s="1209"/>
      <c r="H98" s="1096" t="s">
        <v>783</v>
      </c>
      <c r="I98" s="1056"/>
      <c r="J98" s="815"/>
      <c r="P98" s="1384"/>
      <c r="Q98" s="1384"/>
      <c r="R98" s="1384"/>
      <c r="S98" s="1384"/>
      <c r="T98" s="1384"/>
      <c r="U98" s="1384"/>
      <c r="V98" s="603"/>
      <c r="W98" s="603"/>
      <c r="X98" s="603"/>
      <c r="Y98" s="603"/>
      <c r="Z98" s="603"/>
      <c r="AA98" s="603"/>
      <c r="AB98" s="603"/>
      <c r="AC98" s="603"/>
      <c r="AD98" s="603"/>
      <c r="AE98" s="603"/>
      <c r="AF98" s="603"/>
      <c r="AG98" s="603"/>
    </row>
    <row r="99" spans="1:33" ht="19.5" customHeight="1">
      <c r="A99" s="884"/>
      <c r="B99" s="1033" t="s">
        <v>604</v>
      </c>
      <c r="C99" s="1077" t="str">
        <f>+IF('Charges(Prévi)'!$D$3&lt;&gt;0,"-","Manque date de Début d'exercice")</f>
        <v>Manque date de Début d'exercice</v>
      </c>
      <c r="D99" s="967" t="b">
        <f>('Charges(Prévi)'!$D$3&lt;&gt;0)</f>
        <v>0</v>
      </c>
      <c r="E99" s="824" t="s">
        <v>696</v>
      </c>
      <c r="F99" s="1053">
        <f t="shared" si="1"/>
        <v>93</v>
      </c>
      <c r="G99" s="1204" t="s">
        <v>911</v>
      </c>
      <c r="H99" s="1071" t="s">
        <v>811</v>
      </c>
      <c r="I99" s="1056"/>
      <c r="J99" s="815"/>
      <c r="P99" s="1384"/>
      <c r="Q99" s="1384"/>
      <c r="R99" s="1384"/>
      <c r="S99" s="1384"/>
      <c r="T99" s="1384"/>
      <c r="U99" s="1384"/>
      <c r="V99" s="603"/>
      <c r="W99" s="603"/>
      <c r="X99" s="603"/>
      <c r="Y99" s="603"/>
      <c r="Z99" s="603"/>
      <c r="AA99" s="603"/>
      <c r="AB99" s="603"/>
      <c r="AC99" s="603"/>
      <c r="AD99" s="603"/>
      <c r="AE99" s="603"/>
      <c r="AF99" s="603"/>
      <c r="AG99" s="603"/>
    </row>
    <row r="100" spans="1:33" ht="19.5" customHeight="1">
      <c r="A100" s="884"/>
      <c r="B100" s="1033" t="s">
        <v>604</v>
      </c>
      <c r="C100" s="1077" t="str">
        <f>+IF('Charges(Prévi)'!$D$4&lt;&gt;0,"-","Manque date de Fin d'exercice")</f>
        <v>Manque date de Fin d'exercice</v>
      </c>
      <c r="D100" s="967" t="b">
        <f>('Charges(Prévi)'!$D$4&lt;&gt;0)</f>
        <v>0</v>
      </c>
      <c r="E100" s="824" t="s">
        <v>697</v>
      </c>
      <c r="F100" s="1053">
        <f t="shared" si="1"/>
        <v>94</v>
      </c>
      <c r="G100" s="1204" t="s">
        <v>911</v>
      </c>
      <c r="H100" s="1071" t="s">
        <v>812</v>
      </c>
      <c r="I100" s="1056"/>
      <c r="J100" s="815"/>
      <c r="P100" s="1384"/>
      <c r="Q100" s="1384"/>
      <c r="R100" s="1384"/>
      <c r="S100" s="1384"/>
      <c r="T100" s="1384"/>
      <c r="U100" s="1384"/>
      <c r="V100" s="603"/>
      <c r="W100" s="603"/>
      <c r="X100" s="603"/>
      <c r="Y100" s="603"/>
      <c r="Z100" s="603"/>
      <c r="AA100" s="603"/>
      <c r="AB100" s="603"/>
      <c r="AC100" s="603"/>
      <c r="AD100" s="603"/>
      <c r="AE100" s="603"/>
      <c r="AF100" s="603"/>
      <c r="AG100" s="603"/>
    </row>
    <row r="101" spans="1:33" ht="19.5" customHeight="1">
      <c r="A101" s="884"/>
      <c r="B101" s="1033" t="s">
        <v>604</v>
      </c>
      <c r="C101" s="1077" t="str">
        <f>IF('Charges(Prévi)'!$D$50&lt;&gt;'Produits(Prévi)'!$D$43,"PREVISIONNEL Les Montants des CHARGES &amp; PRODUITS doivent être égaux","-")</f>
        <v>-</v>
      </c>
      <c r="D101" s="967" t="b">
        <f>NOT('Charges(Prévi)'!$D$50&lt;&gt;'Produits(Prévi)'!$D$43)</f>
        <v>1</v>
      </c>
      <c r="E101" s="824" t="s">
        <v>698</v>
      </c>
      <c r="F101" s="1053">
        <f t="shared" si="1"/>
        <v>95</v>
      </c>
      <c r="G101" s="1204" t="s">
        <v>899</v>
      </c>
      <c r="H101" s="1071" t="s">
        <v>915</v>
      </c>
      <c r="I101" s="1056"/>
      <c r="J101" s="815"/>
      <c r="P101" s="1384"/>
      <c r="Q101" s="1384"/>
      <c r="R101" s="1384"/>
      <c r="S101" s="1384"/>
      <c r="T101" s="1384"/>
      <c r="U101" s="1384"/>
      <c r="V101" s="603"/>
      <c r="W101" s="603"/>
      <c r="X101" s="603"/>
      <c r="Y101" s="603"/>
      <c r="Z101" s="603"/>
      <c r="AA101" s="603"/>
      <c r="AB101" s="603"/>
      <c r="AC101" s="603"/>
      <c r="AD101" s="603"/>
      <c r="AE101" s="603"/>
      <c r="AF101" s="603"/>
      <c r="AG101" s="603"/>
    </row>
    <row r="102" spans="1:33" ht="19.5" customHeight="1">
      <c r="A102" s="884"/>
      <c r="B102" s="889" t="s">
        <v>695</v>
      </c>
      <c r="C102" s="890"/>
      <c r="D102" s="604"/>
      <c r="E102" s="603"/>
      <c r="F102" s="1053">
        <f t="shared" si="1"/>
        <v>96</v>
      </c>
      <c r="G102" s="1209"/>
      <c r="H102" s="1096" t="s">
        <v>784</v>
      </c>
      <c r="I102" s="1056"/>
      <c r="J102" s="815"/>
      <c r="P102" s="1384"/>
      <c r="Q102" s="1384"/>
      <c r="R102" s="1384"/>
      <c r="S102" s="1384"/>
      <c r="T102" s="1384"/>
      <c r="U102" s="1384"/>
      <c r="V102" s="603"/>
      <c r="W102" s="603"/>
      <c r="X102" s="603"/>
      <c r="Y102" s="603"/>
      <c r="Z102" s="603"/>
      <c r="AA102" s="603"/>
      <c r="AB102" s="603"/>
      <c r="AC102" s="603"/>
      <c r="AD102" s="603"/>
      <c r="AE102" s="603"/>
      <c r="AF102" s="603"/>
      <c r="AG102" s="603"/>
    </row>
    <row r="103" spans="1:33" ht="19.5" customHeight="1">
      <c r="A103" s="884"/>
      <c r="B103" s="1033" t="s">
        <v>604</v>
      </c>
      <c r="C103" s="1077" t="str">
        <f>+IF('Produits(Prévi)'!$D$3&lt;&gt;0,"-","Manque date de Début d'exercice à renseigner sur onglet Charges")</f>
        <v>Manque date de Début d'exercice à renseigner sur onglet Charges</v>
      </c>
      <c r="D103" s="967" t="b">
        <f>+('Produits(Prévi)'!$D$3&lt;&gt;0)</f>
        <v>0</v>
      </c>
      <c r="E103" s="824" t="s">
        <v>699</v>
      </c>
      <c r="F103" s="1053">
        <f t="shared" si="1"/>
        <v>97</v>
      </c>
      <c r="G103" s="1204" t="s">
        <v>912</v>
      </c>
      <c r="H103" s="1071" t="s">
        <v>811</v>
      </c>
      <c r="I103" s="1056"/>
      <c r="J103" s="815"/>
      <c r="P103" s="1384"/>
      <c r="Q103" s="1384"/>
      <c r="R103" s="1384"/>
      <c r="S103" s="1384"/>
      <c r="T103" s="1384"/>
      <c r="U103" s="1384"/>
      <c r="V103" s="603"/>
      <c r="W103" s="603"/>
      <c r="X103" s="603"/>
      <c r="Y103" s="603"/>
      <c r="Z103" s="603"/>
      <c r="AA103" s="603"/>
      <c r="AB103" s="603"/>
      <c r="AC103" s="603"/>
      <c r="AD103" s="603"/>
      <c r="AE103" s="603"/>
      <c r="AF103" s="603"/>
      <c r="AG103" s="603"/>
    </row>
    <row r="104" spans="1:33" ht="19.5" customHeight="1">
      <c r="A104" s="884"/>
      <c r="B104" s="1033" t="s">
        <v>604</v>
      </c>
      <c r="C104" s="1077" t="str">
        <f>+IF('Produits(Prévi)'!$D$4&lt;&gt;0,"-","Manque date de Fin d'exercice à renseigner sur Onglet Charges")</f>
        <v>Manque date de Fin d'exercice à renseigner sur Onglet Charges</v>
      </c>
      <c r="D104" s="967" t="b">
        <f>('Produits(Prévi)'!$D$4&lt;&gt;0)</f>
        <v>0</v>
      </c>
      <c r="E104" s="824" t="s">
        <v>700</v>
      </c>
      <c r="F104" s="1053">
        <f t="shared" si="1"/>
        <v>98</v>
      </c>
      <c r="G104" s="1204" t="s">
        <v>912</v>
      </c>
      <c r="H104" s="1071" t="s">
        <v>812</v>
      </c>
      <c r="I104" s="1056"/>
      <c r="J104" s="815"/>
      <c r="P104" s="1384"/>
      <c r="Q104" s="1384"/>
      <c r="R104" s="1384"/>
      <c r="S104" s="1384"/>
      <c r="T104" s="1384"/>
      <c r="U104" s="1384"/>
      <c r="V104" s="603"/>
      <c r="W104" s="603"/>
      <c r="X104" s="603"/>
      <c r="Y104" s="603"/>
      <c r="Z104" s="603"/>
      <c r="AA104" s="603"/>
      <c r="AB104" s="603"/>
      <c r="AC104" s="603"/>
      <c r="AD104" s="603"/>
      <c r="AE104" s="603"/>
      <c r="AF104" s="603"/>
      <c r="AG104" s="603"/>
    </row>
    <row r="105" spans="1:33" ht="19.5" customHeight="1">
      <c r="A105" s="884"/>
      <c r="B105" s="1033" t="s">
        <v>604</v>
      </c>
      <c r="C105" s="1077" t="str">
        <f>IF('Charges(Prévi)'!$D$50&lt;&gt;'Produits(Prévi)'!D43,"PREVISIONNEL Les Montants des CHARGES &amp; PRODUITS doivent être égaux","-")</f>
        <v>-</v>
      </c>
      <c r="D105" s="967" t="b">
        <f>('Charges(Prévi)'!$D$50='Produits(Prévi)'!$D$43)</f>
        <v>1</v>
      </c>
      <c r="E105" s="824" t="s">
        <v>701</v>
      </c>
      <c r="F105" s="1053">
        <f t="shared" si="1"/>
        <v>99</v>
      </c>
      <c r="G105" s="1204" t="s">
        <v>913</v>
      </c>
      <c r="H105" s="1071" t="s">
        <v>915</v>
      </c>
      <c r="I105" s="1056"/>
      <c r="J105" s="815"/>
      <c r="P105" s="1384"/>
      <c r="Q105" s="1384"/>
      <c r="R105" s="1384"/>
      <c r="S105" s="1384"/>
      <c r="T105" s="1384"/>
      <c r="U105" s="1384"/>
      <c r="V105" s="603"/>
      <c r="W105" s="603"/>
      <c r="X105" s="603"/>
      <c r="Y105" s="603"/>
      <c r="Z105" s="603"/>
      <c r="AA105" s="603"/>
      <c r="AB105" s="603"/>
      <c r="AC105" s="603"/>
      <c r="AD105" s="603"/>
      <c r="AE105" s="603"/>
      <c r="AF105" s="603"/>
      <c r="AG105" s="603"/>
    </row>
    <row r="106" spans="1:33" ht="19.5" customHeight="1">
      <c r="A106" s="884"/>
      <c r="B106" s="906" t="s">
        <v>785</v>
      </c>
      <c r="C106" s="907"/>
      <c r="D106" s="604"/>
      <c r="F106" s="1053">
        <f t="shared" si="1"/>
        <v>100</v>
      </c>
      <c r="G106" s="1211"/>
      <c r="H106" s="1098" t="s">
        <v>786</v>
      </c>
      <c r="I106" s="1056"/>
      <c r="P106" s="1384"/>
      <c r="Q106" s="1384"/>
      <c r="R106" s="1384"/>
      <c r="S106" s="1384"/>
      <c r="T106" s="1384"/>
      <c r="U106" s="1384"/>
      <c r="V106" s="603"/>
      <c r="W106" s="603"/>
      <c r="X106" s="603"/>
      <c r="Y106" s="603"/>
      <c r="Z106" s="603"/>
      <c r="AA106" s="603"/>
      <c r="AB106" s="603"/>
      <c r="AC106" s="603"/>
      <c r="AD106" s="603"/>
      <c r="AE106" s="603"/>
      <c r="AF106" s="603"/>
      <c r="AG106" s="603"/>
    </row>
    <row r="107" spans="1:33" ht="19.5" customHeight="1">
      <c r="A107" s="884"/>
      <c r="B107" s="1033" t="s">
        <v>604</v>
      </c>
      <c r="C107" s="892" t="str">
        <f>IF(VALID_P12="x","Vous avez pris connaissance des anomalies relevées  - sera vérifié par OMS","-")</f>
        <v>-</v>
      </c>
      <c r="D107" s="967" t="str">
        <f>IF(VALID_P18="X","VALID","")</f>
        <v/>
      </c>
      <c r="E107" s="1079" t="s">
        <v>707</v>
      </c>
      <c r="F107" s="1053">
        <f t="shared" si="1"/>
        <v>101</v>
      </c>
      <c r="G107" s="1204" t="s">
        <v>899</v>
      </c>
      <c r="H107" s="1071" t="s">
        <v>813</v>
      </c>
      <c r="I107" s="1056"/>
      <c r="P107" s="1384"/>
      <c r="Q107" s="1384"/>
      <c r="R107" s="1384"/>
      <c r="S107" s="1384"/>
      <c r="T107" s="1384"/>
      <c r="U107" s="1384"/>
      <c r="V107" s="603"/>
      <c r="W107" s="603"/>
      <c r="X107" s="603"/>
      <c r="Y107" s="603"/>
      <c r="Z107" s="603"/>
      <c r="AA107" s="603"/>
      <c r="AB107" s="603"/>
      <c r="AC107" s="603"/>
      <c r="AD107" s="603"/>
      <c r="AE107" s="603"/>
      <c r="AF107" s="603"/>
      <c r="AG107" s="603"/>
    </row>
    <row r="108" spans="1:33" ht="19.5" customHeight="1">
      <c r="A108" s="884"/>
      <c r="B108" s="1033"/>
      <c r="C108" s="1077"/>
      <c r="D108" s="969"/>
      <c r="E108" s="824"/>
      <c r="F108" s="1053"/>
      <c r="G108" s="1204"/>
      <c r="H108" s="1071"/>
      <c r="I108" s="1056"/>
      <c r="P108" s="1384"/>
      <c r="Q108" s="1384"/>
      <c r="R108" s="1384"/>
      <c r="S108" s="1384"/>
      <c r="T108" s="1384"/>
      <c r="U108" s="1384"/>
      <c r="V108" s="603"/>
      <c r="W108" s="603"/>
      <c r="X108" s="603"/>
      <c r="Y108" s="603"/>
      <c r="Z108" s="603"/>
      <c r="AA108" s="603"/>
      <c r="AB108" s="603"/>
      <c r="AC108" s="603"/>
      <c r="AD108" s="603"/>
      <c r="AE108" s="603"/>
      <c r="AF108" s="603"/>
      <c r="AG108" s="603"/>
    </row>
    <row r="109" spans="1:33" ht="19.5" customHeight="1">
      <c r="A109" s="884"/>
      <c r="B109" s="1024" t="s">
        <v>708</v>
      </c>
      <c r="C109" s="1025"/>
      <c r="D109" s="969"/>
      <c r="E109" s="824"/>
      <c r="F109" s="1053">
        <f t="shared" si="1"/>
        <v>103</v>
      </c>
      <c r="G109" s="1204"/>
      <c r="H109" s="1071"/>
      <c r="I109" s="1056"/>
      <c r="P109" s="1384"/>
      <c r="Q109" s="1384"/>
      <c r="R109" s="1384"/>
      <c r="S109" s="1384"/>
      <c r="T109" s="1384"/>
      <c r="U109" s="1384"/>
      <c r="V109" s="603"/>
      <c r="W109" s="603"/>
      <c r="X109" s="603"/>
      <c r="Y109" s="603"/>
      <c r="Z109" s="603"/>
      <c r="AA109" s="603"/>
      <c r="AB109" s="603"/>
      <c r="AC109" s="603"/>
      <c r="AD109" s="603"/>
      <c r="AE109" s="603"/>
      <c r="AF109" s="603"/>
      <c r="AG109" s="603"/>
    </row>
    <row r="110" spans="1:33" ht="19.5" customHeight="1">
      <c r="A110" s="884"/>
      <c r="C110" s="164"/>
      <c r="D110" s="604"/>
      <c r="E110" s="824" t="s">
        <v>391</v>
      </c>
      <c r="F110" s="1053">
        <f t="shared" si="1"/>
        <v>104</v>
      </c>
      <c r="G110" s="1186"/>
      <c r="H110" s="1071"/>
      <c r="I110" s="1056"/>
      <c r="P110" s="1384"/>
      <c r="Q110" s="1384"/>
      <c r="R110" s="1384"/>
      <c r="S110" s="1384"/>
      <c r="T110" s="1384"/>
      <c r="U110" s="1384"/>
      <c r="V110" s="603"/>
      <c r="W110" s="603"/>
      <c r="X110" s="603"/>
      <c r="Y110" s="603"/>
      <c r="Z110" s="603"/>
      <c r="AA110" s="603"/>
      <c r="AB110" s="603"/>
      <c r="AC110" s="603"/>
      <c r="AD110" s="603"/>
      <c r="AE110" s="603"/>
      <c r="AF110" s="603"/>
      <c r="AG110" s="603"/>
    </row>
    <row r="111" spans="1:33" ht="19.5" customHeight="1">
      <c r="A111" s="884"/>
      <c r="C111" s="164"/>
      <c r="D111" s="604"/>
      <c r="E111" s="824" t="s">
        <v>389</v>
      </c>
      <c r="F111" s="1053">
        <f t="shared" si="1"/>
        <v>105</v>
      </c>
      <c r="G111" s="1186"/>
      <c r="H111" s="1071"/>
      <c r="I111" s="1056"/>
      <c r="P111" s="1384"/>
      <c r="Q111" s="1384"/>
      <c r="R111" s="1384"/>
      <c r="S111" s="1384"/>
      <c r="T111" s="1384"/>
      <c r="U111" s="1384"/>
      <c r="V111" s="603"/>
      <c r="W111" s="603"/>
      <c r="X111" s="603"/>
      <c r="Y111" s="603"/>
      <c r="Z111" s="603"/>
      <c r="AA111" s="603"/>
      <c r="AB111" s="603"/>
      <c r="AC111" s="603"/>
      <c r="AD111" s="603"/>
      <c r="AE111" s="603"/>
      <c r="AF111" s="603"/>
      <c r="AG111" s="603"/>
    </row>
    <row r="112" spans="1:33" ht="19.5" customHeight="1">
      <c r="A112" s="884"/>
      <c r="C112" s="164"/>
      <c r="D112" s="604"/>
      <c r="F112" s="1053">
        <f t="shared" si="1"/>
        <v>106</v>
      </c>
      <c r="G112" s="1186"/>
      <c r="H112" s="1056"/>
      <c r="I112" s="1056"/>
      <c r="P112" s="1384"/>
      <c r="Q112" s="1384"/>
      <c r="R112" s="1384"/>
      <c r="S112" s="1384"/>
      <c r="T112" s="1384"/>
      <c r="U112" s="1384"/>
      <c r="V112" s="603"/>
      <c r="W112" s="603"/>
      <c r="X112" s="603"/>
      <c r="Y112" s="603"/>
      <c r="Z112" s="603"/>
      <c r="AA112" s="603"/>
      <c r="AB112" s="603"/>
      <c r="AC112" s="603"/>
      <c r="AD112" s="603"/>
      <c r="AE112" s="603"/>
      <c r="AF112" s="603"/>
      <c r="AG112" s="603"/>
    </row>
    <row r="113" spans="1:33" ht="19.5" customHeight="1">
      <c r="A113" s="884"/>
      <c r="C113" s="164"/>
      <c r="D113" s="604"/>
      <c r="F113" s="1094"/>
      <c r="G113" s="1187"/>
      <c r="H113" s="603"/>
      <c r="I113" s="603"/>
      <c r="P113" s="1384"/>
      <c r="Q113" s="1384"/>
      <c r="R113" s="1384"/>
      <c r="S113" s="1384"/>
      <c r="T113" s="1384"/>
      <c r="U113" s="1384"/>
      <c r="V113" s="603"/>
      <c r="W113" s="603"/>
      <c r="X113" s="603"/>
      <c r="Y113" s="603"/>
      <c r="Z113" s="603"/>
      <c r="AA113" s="603"/>
      <c r="AB113" s="603"/>
      <c r="AC113" s="603"/>
      <c r="AD113" s="603"/>
      <c r="AE113" s="603"/>
      <c r="AF113" s="603"/>
      <c r="AG113" s="603"/>
    </row>
    <row r="114" spans="1:33" ht="19.5" customHeight="1">
      <c r="A114" s="884"/>
      <c r="C114" s="164"/>
      <c r="D114" s="604"/>
      <c r="F114" s="1094"/>
      <c r="G114" s="1187"/>
      <c r="H114" s="603"/>
      <c r="I114" s="603"/>
      <c r="P114" s="1384"/>
      <c r="Q114" s="1384"/>
      <c r="R114" s="1384"/>
      <c r="S114" s="1384"/>
      <c r="T114" s="1384"/>
      <c r="U114" s="1384"/>
      <c r="V114" s="603"/>
      <c r="W114" s="603"/>
      <c r="X114" s="603"/>
      <c r="Y114" s="603"/>
      <c r="Z114" s="603"/>
      <c r="AA114" s="603"/>
      <c r="AB114" s="603"/>
      <c r="AC114" s="603"/>
      <c r="AD114" s="603"/>
      <c r="AE114" s="603"/>
      <c r="AF114" s="603"/>
      <c r="AG114" s="603"/>
    </row>
    <row r="115" spans="1:33" ht="19.5" customHeight="1">
      <c r="A115" s="884"/>
      <c r="C115" s="164"/>
      <c r="D115" s="604"/>
      <c r="F115" s="1094"/>
      <c r="G115" s="1187"/>
      <c r="H115" s="603"/>
      <c r="I115" s="603"/>
      <c r="S115" s="603"/>
      <c r="T115" s="603"/>
      <c r="U115" s="603"/>
      <c r="V115" s="603"/>
      <c r="W115" s="603"/>
      <c r="X115" s="603"/>
      <c r="Y115" s="603"/>
      <c r="Z115" s="603"/>
      <c r="AA115" s="603"/>
      <c r="AB115" s="603"/>
      <c r="AC115" s="603"/>
      <c r="AD115" s="603"/>
      <c r="AE115" s="603"/>
      <c r="AF115" s="603"/>
      <c r="AG115" s="603"/>
    </row>
    <row r="116" spans="1:33" ht="19.5" customHeight="1">
      <c r="A116" s="884"/>
      <c r="C116" s="164"/>
      <c r="D116" s="604"/>
      <c r="F116" s="1094"/>
      <c r="G116" s="1187"/>
      <c r="H116" s="603"/>
      <c r="I116" s="603"/>
      <c r="S116" s="603"/>
      <c r="T116" s="603"/>
      <c r="U116" s="603"/>
      <c r="V116" s="603"/>
      <c r="W116" s="603"/>
      <c r="X116" s="603"/>
      <c r="Y116" s="603"/>
      <c r="Z116" s="603"/>
      <c r="AA116" s="603"/>
      <c r="AB116" s="603"/>
      <c r="AC116" s="603"/>
      <c r="AD116" s="603"/>
      <c r="AE116" s="603"/>
      <c r="AF116" s="603"/>
      <c r="AG116" s="603"/>
    </row>
    <row r="117" spans="1:33" ht="19.5" customHeight="1">
      <c r="A117" s="884"/>
      <c r="C117" s="164"/>
      <c r="D117" s="604"/>
      <c r="F117" s="1094"/>
      <c r="G117" s="1187"/>
      <c r="H117" s="603"/>
      <c r="I117" s="603"/>
      <c r="S117" s="603"/>
      <c r="T117" s="603"/>
      <c r="U117" s="603"/>
      <c r="V117" s="603"/>
      <c r="W117" s="603"/>
      <c r="X117" s="603"/>
      <c r="Y117" s="603"/>
      <c r="Z117" s="603"/>
      <c r="AA117" s="603"/>
      <c r="AB117" s="603"/>
      <c r="AC117" s="603"/>
      <c r="AD117" s="603"/>
      <c r="AE117" s="603"/>
      <c r="AF117" s="603"/>
      <c r="AG117" s="603"/>
    </row>
    <row r="118" spans="1:33" ht="19.5" customHeight="1">
      <c r="A118" s="884"/>
      <c r="C118" s="164"/>
      <c r="D118" s="604"/>
      <c r="F118" s="1094"/>
      <c r="G118" s="1187"/>
      <c r="H118" s="603"/>
      <c r="I118" s="603"/>
      <c r="S118" s="603"/>
      <c r="T118" s="603"/>
      <c r="U118" s="603"/>
      <c r="V118" s="603"/>
      <c r="W118" s="603"/>
      <c r="X118" s="603"/>
      <c r="Y118" s="603"/>
      <c r="Z118" s="603"/>
      <c r="AA118" s="603"/>
      <c r="AB118" s="603"/>
      <c r="AC118" s="603"/>
      <c r="AD118" s="603"/>
      <c r="AE118" s="603"/>
      <c r="AF118" s="603"/>
      <c r="AG118" s="603"/>
    </row>
    <row r="119" spans="1:33" ht="19.5" customHeight="1">
      <c r="A119" s="884"/>
      <c r="C119" s="164"/>
      <c r="D119" s="604"/>
      <c r="F119" s="1094"/>
      <c r="G119" s="1187"/>
      <c r="H119" s="603"/>
      <c r="I119" s="603"/>
      <c r="P119" s="1384"/>
      <c r="Q119" s="1384"/>
      <c r="R119" s="1384"/>
      <c r="S119" s="1384"/>
      <c r="T119" s="1384"/>
      <c r="U119" s="1384"/>
      <c r="V119" s="603"/>
      <c r="W119" s="603"/>
      <c r="X119" s="603"/>
      <c r="Y119" s="603"/>
      <c r="Z119" s="603"/>
      <c r="AA119" s="603"/>
      <c r="AB119" s="603"/>
      <c r="AC119" s="603"/>
      <c r="AD119" s="603"/>
      <c r="AE119" s="603"/>
      <c r="AF119" s="603"/>
      <c r="AG119" s="603"/>
    </row>
    <row r="120" spans="1:33" ht="19.5" customHeight="1">
      <c r="A120" s="884"/>
      <c r="C120" s="164"/>
      <c r="D120" s="604"/>
      <c r="F120" s="1094"/>
      <c r="G120" s="1187"/>
      <c r="H120" s="603"/>
      <c r="I120" s="603"/>
      <c r="P120" s="1410" t="s">
        <v>1043</v>
      </c>
      <c r="Q120" s="1409"/>
      <c r="R120" s="1409"/>
      <c r="S120" s="1409"/>
      <c r="T120" s="1409"/>
      <c r="U120" s="1409"/>
      <c r="V120" s="603"/>
      <c r="W120" s="603"/>
      <c r="X120" s="603"/>
      <c r="Y120" s="603"/>
      <c r="Z120" s="603"/>
      <c r="AA120" s="603"/>
      <c r="AB120" s="603"/>
      <c r="AC120" s="603"/>
      <c r="AD120" s="603"/>
      <c r="AE120" s="603"/>
      <c r="AF120" s="603"/>
      <c r="AG120" s="603"/>
    </row>
    <row r="121" spans="1:33" ht="19.5" customHeight="1">
      <c r="A121" s="884"/>
      <c r="B121" s="1002"/>
      <c r="C121" s="1002"/>
      <c r="D121" s="604"/>
      <c r="E121" s="603"/>
      <c r="F121" s="815"/>
      <c r="G121" s="1187"/>
      <c r="H121" s="603"/>
      <c r="I121" s="603"/>
      <c r="Q121" s="603" t="s">
        <v>931</v>
      </c>
      <c r="S121" s="603"/>
      <c r="T121" s="603"/>
      <c r="U121" s="603"/>
      <c r="V121" s="603"/>
      <c r="W121" s="603"/>
      <c r="X121" s="603"/>
      <c r="Y121" s="603"/>
      <c r="Z121" s="603"/>
      <c r="AA121" s="603"/>
      <c r="AB121" s="603"/>
      <c r="AC121" s="603"/>
      <c r="AD121" s="603"/>
      <c r="AE121" s="603"/>
      <c r="AF121" s="603"/>
      <c r="AG121" s="603"/>
    </row>
    <row r="122" spans="1:33" ht="15" thickBot="1">
      <c r="A122" s="983"/>
      <c r="B122" s="984"/>
      <c r="C122" s="984"/>
      <c r="D122" s="603"/>
      <c r="E122" s="603"/>
      <c r="F122" s="603"/>
      <c r="G122" s="1187"/>
      <c r="H122" s="603"/>
      <c r="I122" s="603"/>
      <c r="S122" s="603"/>
      <c r="T122" s="603"/>
      <c r="U122" s="603"/>
      <c r="V122" s="603"/>
      <c r="W122" s="603"/>
      <c r="X122" s="603"/>
      <c r="Y122" s="603"/>
      <c r="Z122" s="603"/>
      <c r="AA122" s="603"/>
      <c r="AB122" s="603"/>
      <c r="AC122" s="603"/>
      <c r="AD122" s="603"/>
      <c r="AE122" s="603"/>
      <c r="AF122" s="603"/>
      <c r="AG122" s="603"/>
    </row>
    <row r="123" spans="1:33">
      <c r="A123" s="983"/>
      <c r="B123" s="984"/>
      <c r="C123" s="984"/>
      <c r="D123" s="603"/>
      <c r="E123" s="603"/>
      <c r="F123" s="603"/>
      <c r="G123" s="1187"/>
      <c r="H123" s="603"/>
      <c r="I123" s="603"/>
      <c r="P123" s="1411">
        <v>1</v>
      </c>
      <c r="Q123" s="1057" t="str">
        <f>INDEX(ZONE_CTRL,MATCH(FALSE,DEBUT:FINL,0),2)</f>
        <v>P2STADAT</v>
      </c>
      <c r="R123" s="1058">
        <f>MATCH(FALSE,DEBUT:FINL,0)</f>
        <v>2</v>
      </c>
      <c r="S123" s="603"/>
      <c r="T123" s="1062" t="e">
        <f>INDEX(ZONE_CTRL,MATCH("VALID",DEBUT:(FINL),0),2)</f>
        <v>#N/A</v>
      </c>
      <c r="U123" s="1063" t="e">
        <f>MATCH("VALID",DEBUT:(FINL),0)</f>
        <v>#N/A</v>
      </c>
      <c r="V123" s="603"/>
      <c r="W123" s="603"/>
      <c r="X123" s="970"/>
      <c r="Y123" s="1002"/>
      <c r="Z123" s="603"/>
      <c r="AA123" s="603"/>
      <c r="AB123" s="603"/>
      <c r="AC123" s="603"/>
      <c r="AD123" s="603"/>
      <c r="AE123" s="603"/>
      <c r="AF123" s="603"/>
      <c r="AG123" s="603"/>
    </row>
    <row r="124" spans="1:33">
      <c r="A124" s="983"/>
      <c r="B124" s="984"/>
      <c r="C124" s="984"/>
      <c r="D124" s="603"/>
      <c r="E124" s="603"/>
      <c r="F124" s="603"/>
      <c r="G124" s="1187"/>
      <c r="H124" s="603"/>
      <c r="I124" s="603"/>
      <c r="P124" s="1066">
        <v>2</v>
      </c>
      <c r="Q124" s="1059" t="str">
        <f ca="1">INDEX(ZONE_CTRL,R123+MATCH(FALSE,OFFSET(DEBUT,R123,0):FINL,0),2)</f>
        <v>P2STANUM</v>
      </c>
      <c r="R124" s="1060">
        <f ca="1">R123+MATCH(FALSE,OFFSET(DEBUT,R123,0):FINL,0)</f>
        <v>3</v>
      </c>
      <c r="S124" s="603"/>
      <c r="T124" s="1064" t="e">
        <f ca="1">INDEX(ZONE_CTRL,U123+MATCH("VALID",OFFSET(DEBUT,U123,0):FINL,0),2)</f>
        <v>#N/A</v>
      </c>
      <c r="U124" s="1065" t="e">
        <f ca="1">U123+MATCH("VALID",OFFSET(DEBUT,U123,0):FINL,0)</f>
        <v>#N/A</v>
      </c>
      <c r="V124" s="603"/>
      <c r="W124" s="603"/>
      <c r="X124" s="970"/>
      <c r="Y124" s="1120"/>
      <c r="Z124" s="603"/>
      <c r="AA124" s="603"/>
      <c r="AB124" s="603"/>
      <c r="AC124" s="603"/>
      <c r="AD124" s="603"/>
      <c r="AE124" s="603"/>
      <c r="AF124" s="603"/>
      <c r="AG124" s="603"/>
    </row>
    <row r="125" spans="1:33">
      <c r="A125" s="983"/>
      <c r="B125" s="984"/>
      <c r="C125" s="984"/>
      <c r="D125" s="603"/>
      <c r="E125" s="603"/>
      <c r="F125" s="603"/>
      <c r="G125" s="1187"/>
      <c r="H125" s="603"/>
      <c r="I125" s="603"/>
      <c r="P125" s="1066">
        <v>3</v>
      </c>
      <c r="Q125" s="1059" t="str">
        <f ca="1">INDEX(ZONE_CTRL,R124+MATCH(FALSE,OFFSET(DEBUT,R124,0):FINL,0),2)</f>
        <v>P2BQXX</v>
      </c>
      <c r="R125" s="1060">
        <f ca="1">R124+MATCH(FALSE,OFFSET(DEBUT,R124,0):FINL,0)</f>
        <v>15</v>
      </c>
      <c r="S125" s="603"/>
      <c r="T125" s="1064" t="e">
        <f ca="1">INDEX(ZONE_CTRL,U124+MATCH("VALID",OFFSET(DEBUT,U124,0):FINL,0),2)</f>
        <v>#N/A</v>
      </c>
      <c r="U125" s="1065" t="e">
        <f ca="1">U124+MATCH("VALID",OFFSET(DEBUT,U124,0):FINL,0)</f>
        <v>#N/A</v>
      </c>
      <c r="V125" s="603"/>
      <c r="W125" s="603"/>
      <c r="X125" s="603"/>
      <c r="Y125" s="603"/>
      <c r="Z125" s="603"/>
      <c r="AA125" s="603"/>
      <c r="AB125" s="603"/>
      <c r="AC125" s="603"/>
      <c r="AD125" s="603"/>
      <c r="AE125" s="603"/>
      <c r="AF125" s="603"/>
      <c r="AG125" s="603"/>
    </row>
    <row r="126" spans="1:33">
      <c r="A126" s="983"/>
      <c r="B126" s="984"/>
      <c r="C126" s="984"/>
      <c r="D126" s="603"/>
      <c r="E126" s="603"/>
      <c r="F126" s="603"/>
      <c r="G126" s="1187"/>
      <c r="H126" s="603"/>
      <c r="I126" s="603"/>
      <c r="P126" s="1066">
        <v>4</v>
      </c>
      <c r="Q126" s="1059" t="str">
        <f ca="1">INDEX(ZONE_CTRL,R125+MATCH(FALSE,OFFSET(DEBUT,R125,0):FINL,0),2)</f>
        <v>P3PRESID</v>
      </c>
      <c r="R126" s="1060">
        <f ca="1">R125+MATCH(FALSE,OFFSET(DEBUT,R125,0):FINL,0)</f>
        <v>18</v>
      </c>
      <c r="S126" s="603"/>
      <c r="T126" s="1064" t="e">
        <f ca="1">INDEX(ZONE_CTRL,U125+MATCH("VALID",OFFSET(DEBUT,U125,0):FINL,0),2)</f>
        <v>#N/A</v>
      </c>
      <c r="U126" s="1065" t="e">
        <f ca="1">U125+MATCH("VALID",OFFSET(DEBUT,U125,0):FINL,0)</f>
        <v>#N/A</v>
      </c>
      <c r="V126" s="603"/>
      <c r="W126" s="603"/>
      <c r="X126" s="603"/>
      <c r="Y126" s="603"/>
      <c r="Z126" s="603"/>
      <c r="AA126" s="603"/>
      <c r="AB126" s="603"/>
      <c r="AC126" s="603"/>
      <c r="AD126" s="603"/>
      <c r="AE126" s="603"/>
      <c r="AF126" s="603"/>
      <c r="AG126" s="603"/>
    </row>
    <row r="127" spans="1:33">
      <c r="A127" s="983"/>
      <c r="B127" s="984"/>
      <c r="C127" s="984"/>
      <c r="D127" s="603"/>
      <c r="E127" s="603"/>
      <c r="F127" s="603"/>
      <c r="G127" s="1187"/>
      <c r="H127" s="603"/>
      <c r="I127" s="603"/>
      <c r="P127" s="1066">
        <v>5</v>
      </c>
      <c r="Q127" s="1059" t="str">
        <f ca="1">INDEX(ZONE_CTRL,R126+MATCH(FALSE,OFFSET(DEBUT,R126,0):FINL,0),2)</f>
        <v>P3SECRET</v>
      </c>
      <c r="R127" s="1060">
        <f ca="1">R126+MATCH(FALSE,OFFSET(DEBUT,R126,0):FINL,0)</f>
        <v>21</v>
      </c>
      <c r="S127" s="603"/>
      <c r="T127" s="1064" t="e">
        <f ca="1">INDEX(ZONE_CTRL,U126+MATCH("VALID",OFFSET(DEBUT,U126,0):FINL,0),2)</f>
        <v>#N/A</v>
      </c>
      <c r="U127" s="1065" t="e">
        <f ca="1">U126+MATCH("VALID",OFFSET(DEBUT,U126,0):FINL,0)</f>
        <v>#N/A</v>
      </c>
      <c r="V127" s="603"/>
      <c r="W127" s="603"/>
      <c r="X127" s="603"/>
      <c r="Y127" s="603"/>
      <c r="Z127" s="603"/>
      <c r="AA127" s="603"/>
      <c r="AB127" s="603"/>
      <c r="AC127" s="603"/>
      <c r="AD127" s="603"/>
      <c r="AE127" s="603"/>
      <c r="AF127" s="603"/>
      <c r="AG127" s="603"/>
    </row>
    <row r="128" spans="1:33">
      <c r="A128" s="983"/>
      <c r="B128" s="984"/>
      <c r="C128" s="984"/>
      <c r="D128" s="603"/>
      <c r="E128" s="603"/>
      <c r="F128" s="603"/>
      <c r="G128" s="1187"/>
      <c r="H128" s="603"/>
      <c r="I128" s="603"/>
      <c r="P128" s="1066">
        <v>6</v>
      </c>
      <c r="Q128" s="1059" t="str">
        <f ca="1">INDEX(ZONE_CTRL,R127+MATCH(FALSE,OFFSET(DEBUT,R127,0):FINL,0),2)</f>
        <v>P3TRESOR</v>
      </c>
      <c r="R128" s="1060">
        <f ca="1">R127+MATCH(FALSE,OFFSET(DEBUT,R127,0):FINL,0)</f>
        <v>22</v>
      </c>
      <c r="S128" s="603"/>
      <c r="T128" s="1064" t="e">
        <f ca="1">INDEX(ZONE_CTRL,U127+MATCH("VALID",OFFSET(DEBUT,U127,0):FINL,0),2)</f>
        <v>#N/A</v>
      </c>
      <c r="U128" s="1065" t="e">
        <f ca="1">U127+MATCH("VALID",OFFSET(DEBUT,U127,0):FINL,0)</f>
        <v>#N/A</v>
      </c>
      <c r="V128" s="603"/>
      <c r="W128" s="603"/>
      <c r="X128" s="603"/>
      <c r="Y128" s="603"/>
      <c r="Z128" s="603"/>
      <c r="AA128" s="603"/>
      <c r="AB128" s="603"/>
      <c r="AC128" s="603"/>
      <c r="AD128" s="603"/>
      <c r="AE128" s="603"/>
      <c r="AF128" s="603"/>
      <c r="AG128" s="603"/>
    </row>
    <row r="129" spans="1:33" ht="15" thickBot="1">
      <c r="A129" s="983"/>
      <c r="B129" s="984"/>
      <c r="C129" s="984"/>
      <c r="D129" s="603"/>
      <c r="E129" s="603"/>
      <c r="F129" s="603"/>
      <c r="G129" s="1187"/>
      <c r="H129" s="603"/>
      <c r="I129" s="603"/>
      <c r="P129" s="1066">
        <v>7</v>
      </c>
      <c r="Q129" s="1059" t="str">
        <f ca="1">INDEX(ZONE_CTRL,R128+MATCH(FALSE,OFFSET(DEBUT,R128,0):FINL,0),2)</f>
        <v>P3CORRES</v>
      </c>
      <c r="R129" s="1060">
        <f ca="1">R128+MATCH(FALSE,OFFSET(DEBUT,R128,0):FINL,0)</f>
        <v>23</v>
      </c>
      <c r="S129" s="603"/>
      <c r="T129" s="1086"/>
      <c r="U129" s="1087"/>
      <c r="V129" s="603"/>
      <c r="W129" s="603"/>
      <c r="X129" s="603"/>
      <c r="Y129" s="603"/>
      <c r="Z129" s="603"/>
      <c r="AA129" s="603"/>
      <c r="AB129" s="603"/>
      <c r="AC129" s="603"/>
      <c r="AD129" s="603"/>
      <c r="AE129" s="603"/>
      <c r="AF129" s="603"/>
      <c r="AG129" s="603"/>
    </row>
    <row r="130" spans="1:33">
      <c r="A130" s="983"/>
      <c r="B130" s="984"/>
      <c r="C130" s="984"/>
      <c r="D130" s="603"/>
      <c r="E130" s="603"/>
      <c r="F130" s="603"/>
      <c r="G130" s="1187"/>
      <c r="H130" s="603"/>
      <c r="I130" s="603"/>
      <c r="P130" s="1066">
        <v>8</v>
      </c>
      <c r="Q130" s="1059" t="str">
        <f ca="1">INDEX(ZONE_CTRL,R129+MATCH(FALSE,OFFSET(DEBUT,R129,0):FINL,0),2)</f>
        <v>P4PVAG</v>
      </c>
      <c r="R130" s="1060">
        <f ca="1">R129+MATCH(FALSE,OFFSET(DEBUT,R129,0):FINL,0)</f>
        <v>25</v>
      </c>
      <c r="S130" s="603"/>
      <c r="T130" s="603"/>
      <c r="U130" s="603"/>
      <c r="V130" s="603"/>
      <c r="W130" s="603"/>
      <c r="X130" s="603"/>
      <c r="Y130" s="603"/>
      <c r="Z130" s="603"/>
      <c r="AA130" s="603"/>
      <c r="AB130" s="603"/>
      <c r="AC130" s="603"/>
      <c r="AD130" s="603"/>
      <c r="AE130" s="603"/>
      <c r="AF130" s="603"/>
      <c r="AG130" s="603"/>
    </row>
    <row r="131" spans="1:33">
      <c r="A131" s="983"/>
      <c r="B131" s="984"/>
      <c r="C131" s="984"/>
      <c r="D131" s="603"/>
      <c r="E131" s="603"/>
      <c r="F131" s="603"/>
      <c r="G131" s="1187"/>
      <c r="H131" s="603"/>
      <c r="I131" s="603"/>
      <c r="P131" s="1066">
        <v>9</v>
      </c>
      <c r="Q131" s="1059" t="str">
        <f ca="1">INDEX(ZONE_CTRL,R130+MATCH(FALSE,OFFSET(DEBUT,R130,0):FINL,0),2)</f>
        <v>P4ASSUR</v>
      </c>
      <c r="R131" s="1060">
        <f ca="1">R130+MATCH(FALSE,OFFSET(DEBUT,R130,0):FINL,0)</f>
        <v>26</v>
      </c>
      <c r="S131" s="603"/>
      <c r="T131" s="603"/>
      <c r="U131" s="603"/>
      <c r="V131" s="603"/>
      <c r="W131" s="603"/>
      <c r="X131" s="603"/>
      <c r="Y131" s="603"/>
      <c r="Z131" s="603"/>
      <c r="AA131" s="603"/>
      <c r="AB131" s="603"/>
      <c r="AC131" s="603"/>
      <c r="AD131" s="603"/>
      <c r="AE131" s="603"/>
      <c r="AF131" s="603"/>
      <c r="AG131" s="603"/>
    </row>
    <row r="132" spans="1:33">
      <c r="A132" s="983"/>
      <c r="B132" s="984"/>
      <c r="C132" s="984"/>
      <c r="D132" s="603"/>
      <c r="E132" s="603"/>
      <c r="F132" s="603"/>
      <c r="G132" s="1187"/>
      <c r="H132" s="603"/>
      <c r="I132" s="603"/>
      <c r="P132" s="1066">
        <v>10</v>
      </c>
      <c r="Q132" s="1059" t="str">
        <f ca="1">INDEX(ZONE_CTRL,R131+MATCH(FALSE,OFFSET(DEBUT,R131,0):FINL,0),2)</f>
        <v>P5LICEN</v>
      </c>
      <c r="R132" s="1060">
        <f ca="1">R131+MATCH(FALSE,OFFSET(DEBUT,R131,0):FINL,0)</f>
        <v>33</v>
      </c>
      <c r="S132" s="603"/>
      <c r="T132" s="603"/>
      <c r="U132" s="603"/>
      <c r="V132" s="603"/>
      <c r="W132" s="603"/>
      <c r="X132" s="603"/>
      <c r="Y132" s="603"/>
      <c r="Z132" s="603"/>
      <c r="AA132" s="603"/>
      <c r="AB132" s="603"/>
      <c r="AC132" s="603"/>
      <c r="AD132" s="603"/>
      <c r="AE132" s="603"/>
      <c r="AF132" s="603"/>
      <c r="AG132" s="603"/>
    </row>
    <row r="133" spans="1:33">
      <c r="A133" s="983"/>
      <c r="B133" s="984"/>
      <c r="C133" s="984"/>
      <c r="D133" s="603"/>
      <c r="E133" s="603"/>
      <c r="F133" s="603"/>
      <c r="G133" s="1187"/>
      <c r="H133" s="603"/>
      <c r="I133" s="603"/>
      <c r="P133" s="1067">
        <v>11</v>
      </c>
      <c r="Q133" s="1059" t="str">
        <f ca="1">INDEX(ZONE_CTRL,R132+MATCH(FALSE,OFFSET(DEBUT,R132,0):FINL,0),2)</f>
        <v>P13DEBUT</v>
      </c>
      <c r="R133" s="1060">
        <f ca="1">R132+MATCH(FALSE,OFFSET(DEBUT,R132,0):FINL,0)</f>
        <v>69</v>
      </c>
      <c r="S133" s="603"/>
      <c r="T133" s="603"/>
      <c r="U133" s="603"/>
      <c r="V133" s="603"/>
      <c r="W133" s="603"/>
      <c r="X133" s="603"/>
      <c r="Y133" s="603"/>
      <c r="Z133" s="603"/>
      <c r="AA133" s="603"/>
      <c r="AB133" s="603"/>
      <c r="AC133" s="603"/>
      <c r="AD133" s="603"/>
      <c r="AE133" s="603"/>
      <c r="AF133" s="603"/>
      <c r="AG133" s="603"/>
    </row>
    <row r="134" spans="1:33">
      <c r="A134" s="983"/>
      <c r="B134" s="984"/>
      <c r="C134" s="984"/>
      <c r="D134" s="603"/>
      <c r="E134" s="603"/>
      <c r="F134" s="603"/>
      <c r="G134" s="1187"/>
      <c r="H134" s="603"/>
      <c r="I134" s="603"/>
      <c r="P134" s="1067">
        <v>12</v>
      </c>
      <c r="Q134" s="1059" t="str">
        <f ca="1">INDEX(ZONE_CTRL,R133+MATCH(FALSE,OFFSET(DEBUT,R133,0):FINL,0),2)</f>
        <v>P13FIN</v>
      </c>
      <c r="R134" s="1060">
        <f ca="1">R133+MATCH(FALSE,OFFSET(DEBUT,R133,0):FINL,0)</f>
        <v>70</v>
      </c>
      <c r="S134" s="603"/>
      <c r="T134" s="603"/>
      <c r="U134" s="603"/>
      <c r="V134" s="603"/>
      <c r="W134" s="603"/>
      <c r="X134" s="603"/>
      <c r="Y134" s="603"/>
      <c r="Z134" s="603"/>
      <c r="AA134" s="603"/>
      <c r="AB134" s="603"/>
      <c r="AC134" s="603"/>
      <c r="AD134" s="603"/>
      <c r="AE134" s="603"/>
      <c r="AF134" s="603"/>
      <c r="AG134" s="603"/>
    </row>
    <row r="135" spans="1:33">
      <c r="A135" s="983"/>
      <c r="B135" s="984"/>
      <c r="C135" s="984"/>
      <c r="D135" s="603"/>
      <c r="E135" s="603"/>
      <c r="F135" s="603"/>
      <c r="G135" s="1187"/>
      <c r="H135" s="603"/>
      <c r="I135" s="603"/>
      <c r="P135" s="1067">
        <v>13</v>
      </c>
      <c r="Q135" s="1059" t="str">
        <f ca="1">INDEX(ZONE_CTRL,R134+MATCH(FALSE,OFFSET(DEBUT,R134,0):FINL,0),2)</f>
        <v>P13DATNC</v>
      </c>
      <c r="R135" s="1060">
        <f ca="1">R134+MATCH(FALSE,OFFSET(DEBUT,R134,0):FINL,0)</f>
        <v>71</v>
      </c>
      <c r="S135" s="603"/>
      <c r="T135" s="603"/>
      <c r="U135" s="603"/>
      <c r="V135" s="603"/>
      <c r="W135" s="603"/>
      <c r="X135" s="603"/>
      <c r="Y135" s="603"/>
      <c r="Z135" s="603"/>
      <c r="AA135" s="603"/>
      <c r="AB135" s="603"/>
      <c r="AC135" s="603"/>
      <c r="AD135" s="603"/>
      <c r="AE135" s="603"/>
      <c r="AF135" s="603"/>
      <c r="AG135" s="603"/>
    </row>
    <row r="136" spans="1:33">
      <c r="A136" s="983"/>
      <c r="B136" s="984"/>
      <c r="C136" s="984"/>
      <c r="D136" s="603"/>
      <c r="E136" s="603"/>
      <c r="F136" s="603"/>
      <c r="G136" s="1187"/>
      <c r="H136" s="603"/>
      <c r="I136" s="603"/>
      <c r="P136" s="1067">
        <v>14</v>
      </c>
      <c r="Q136" s="1059" t="str">
        <f ca="1">INDEX(ZONE_CTRL,R135+MATCH(FALSE,OFFSET(DEBUT,R135,0):FINL,0),2)</f>
        <v>P13DATES</v>
      </c>
      <c r="R136" s="1060">
        <f ca="1">R135+MATCH(FALSE,OFFSET(DEBUT,R135,0):FINL,0)</f>
        <v>72</v>
      </c>
      <c r="S136" s="603"/>
      <c r="T136" s="603"/>
      <c r="U136" s="603"/>
      <c r="V136" s="603"/>
      <c r="W136" s="603"/>
      <c r="X136" s="603"/>
      <c r="Y136" s="603"/>
      <c r="Z136" s="603"/>
      <c r="AA136" s="603"/>
      <c r="AB136" s="603"/>
      <c r="AC136" s="603"/>
      <c r="AD136" s="603"/>
      <c r="AE136" s="603"/>
      <c r="AF136" s="603"/>
      <c r="AG136" s="603"/>
    </row>
    <row r="137" spans="1:33">
      <c r="A137" s="983"/>
      <c r="B137" s="984"/>
      <c r="C137" s="984"/>
      <c r="D137" s="603"/>
      <c r="E137" s="603"/>
      <c r="F137" s="603"/>
      <c r="G137" s="1187"/>
      <c r="H137" s="603"/>
      <c r="I137" s="603"/>
      <c r="P137" s="1067">
        <v>15</v>
      </c>
      <c r="Q137" s="1059" t="str">
        <f ca="1">INDEX(ZONE_CTRL,R136+MATCH(FALSE,OFFSET(DEBUT,R136,0):FINL,0),2)</f>
        <v>P13DUREE</v>
      </c>
      <c r="R137" s="1060">
        <f ca="1">R136+MATCH(FALSE,OFFSET(DEBUT,R136,0):FINL,0)</f>
        <v>73</v>
      </c>
      <c r="S137" s="603"/>
      <c r="T137" s="603"/>
      <c r="U137" s="603"/>
      <c r="V137" s="603"/>
      <c r="W137" s="603"/>
      <c r="X137" s="603"/>
      <c r="Y137" s="603"/>
      <c r="Z137" s="603"/>
      <c r="AA137" s="603"/>
      <c r="AB137" s="603"/>
      <c r="AC137" s="603"/>
      <c r="AD137" s="603"/>
      <c r="AE137" s="603"/>
      <c r="AF137" s="603"/>
      <c r="AG137" s="603"/>
    </row>
    <row r="138" spans="1:33">
      <c r="A138" s="983"/>
      <c r="B138" s="984"/>
      <c r="C138" s="984"/>
      <c r="D138" s="603"/>
      <c r="E138" s="603"/>
      <c r="F138" s="603"/>
      <c r="G138" s="1187"/>
      <c r="H138" s="603"/>
      <c r="I138" s="603"/>
      <c r="P138" s="1067">
        <v>16</v>
      </c>
      <c r="Q138" s="1059" t="str">
        <f ca="1">INDEX(ZONE_CTRL,R137+MATCH(FALSE,OFFSET(DEBUT,R137,0):FINL,0),2)</f>
        <v>P14TOTAL</v>
      </c>
      <c r="R138" s="1060">
        <f ca="1">R137+MATCH(FALSE,OFFSET(DEBUT,R137,0):FINL,0)</f>
        <v>83</v>
      </c>
      <c r="S138" s="603"/>
      <c r="T138" s="603"/>
      <c r="U138" s="603"/>
      <c r="V138" s="603"/>
      <c r="W138" s="603"/>
      <c r="X138" s="603"/>
      <c r="Y138" s="603"/>
      <c r="Z138" s="603"/>
      <c r="AA138" s="603"/>
      <c r="AB138" s="603"/>
      <c r="AC138" s="603"/>
      <c r="AD138" s="603"/>
      <c r="AE138" s="603"/>
      <c r="AF138" s="603"/>
      <c r="AG138" s="603"/>
    </row>
    <row r="139" spans="1:33">
      <c r="D139" s="603"/>
      <c r="E139" s="603"/>
      <c r="F139" s="603"/>
      <c r="G139" s="1187"/>
      <c r="H139" s="603"/>
      <c r="I139" s="603"/>
      <c r="P139" s="1067">
        <v>17</v>
      </c>
      <c r="Q139" s="1059" t="str">
        <f ca="1">INDEX(ZONE_CTRL,R138+MATCH(FALSE,OFFSET(DEBUT,R138,0):FINL,0),2)</f>
        <v>P14SUBV</v>
      </c>
      <c r="R139" s="1060">
        <f ca="1">R138+MATCH(FALSE,OFFSET(DEBUT,R138,0):FINL,0)</f>
        <v>85</v>
      </c>
      <c r="S139" s="603"/>
      <c r="T139" s="603"/>
      <c r="U139" s="603"/>
      <c r="V139" s="603"/>
      <c r="W139" s="603"/>
      <c r="X139" s="603"/>
      <c r="Y139" s="603"/>
      <c r="Z139" s="603"/>
      <c r="AA139" s="603"/>
      <c r="AB139" s="603"/>
      <c r="AC139" s="603"/>
      <c r="AD139" s="603"/>
      <c r="AE139" s="603"/>
      <c r="AF139" s="603"/>
      <c r="AG139" s="603"/>
    </row>
    <row r="140" spans="1:33">
      <c r="D140" s="603"/>
      <c r="E140" s="603"/>
      <c r="F140" s="603"/>
      <c r="G140" s="1187"/>
      <c r="H140" s="603"/>
      <c r="I140" s="603"/>
      <c r="P140" s="1067">
        <v>18</v>
      </c>
      <c r="Q140" s="1059" t="str">
        <f ca="1">INDEX(ZONE_CTRL,R139+MATCH(FALSE,OFFSET(DEBUT,R139,0):FINL,0),2)</f>
        <v>P15ERDATE</v>
      </c>
      <c r="R140" s="1060">
        <f ca="1">R139+MATCH(FALSE,OFFSET(DEBUT,R139,0):FINL,0)</f>
        <v>89</v>
      </c>
      <c r="S140" s="603"/>
      <c r="T140" s="603"/>
      <c r="U140" s="603"/>
      <c r="V140" s="603"/>
      <c r="W140" s="603"/>
      <c r="X140" s="603"/>
      <c r="Y140" s="603"/>
      <c r="Z140" s="603"/>
      <c r="AA140" s="603"/>
      <c r="AB140" s="603"/>
      <c r="AC140" s="603"/>
      <c r="AD140" s="603"/>
      <c r="AE140" s="603"/>
      <c r="AF140" s="603"/>
      <c r="AG140" s="603"/>
    </row>
    <row r="141" spans="1:33">
      <c r="D141" s="603"/>
      <c r="E141" s="603"/>
      <c r="F141" s="603"/>
      <c r="G141" s="1187"/>
      <c r="H141" s="603"/>
      <c r="I141" s="603"/>
      <c r="P141" s="1067">
        <v>19</v>
      </c>
      <c r="Q141" s="1059" t="str">
        <f ca="1">INDEX(ZONE_CTRL,R140+MATCH(FALSE,OFFSET(DEBUT,R140,0):FINL,0),2)</f>
        <v>P16DEBUT</v>
      </c>
      <c r="R141" s="1060">
        <f ca="1">R140+MATCH(FALSE,OFFSET(DEBUT,R140,0):FINL,0)</f>
        <v>93</v>
      </c>
      <c r="S141" s="603"/>
      <c r="T141" s="603"/>
      <c r="U141" s="603"/>
      <c r="V141" s="603"/>
      <c r="W141" s="603"/>
      <c r="X141" s="603"/>
      <c r="Y141" s="603"/>
      <c r="Z141" s="603"/>
      <c r="AA141" s="603"/>
      <c r="AB141" s="603"/>
      <c r="AC141" s="603"/>
      <c r="AD141" s="603"/>
      <c r="AE141" s="603"/>
      <c r="AF141" s="603"/>
      <c r="AG141" s="603"/>
    </row>
    <row r="142" spans="1:33">
      <c r="D142" s="603"/>
      <c r="E142" s="603"/>
      <c r="F142" s="603"/>
      <c r="G142" s="1187"/>
      <c r="H142" s="603"/>
      <c r="I142" s="603"/>
      <c r="P142" s="1067">
        <v>20</v>
      </c>
      <c r="Q142" s="1059" t="str">
        <f ca="1">INDEX(ZONE_CTRL,R141+MATCH(FALSE,OFFSET(DEBUT,R141,0):FINL,0),2)</f>
        <v>P16FIN</v>
      </c>
      <c r="R142" s="1060">
        <f ca="1">R141+MATCH(FALSE,OFFSET(DEBUT,R141,0):FINL,0)</f>
        <v>94</v>
      </c>
      <c r="S142" s="603"/>
      <c r="T142" s="603"/>
      <c r="U142" s="603"/>
      <c r="V142" s="603"/>
      <c r="W142" s="603"/>
      <c r="X142" s="603"/>
      <c r="Y142" s="603"/>
      <c r="Z142" s="603"/>
      <c r="AA142" s="603"/>
      <c r="AB142" s="603"/>
      <c r="AC142" s="603"/>
      <c r="AD142" s="603"/>
      <c r="AE142" s="603"/>
      <c r="AF142" s="603"/>
      <c r="AG142" s="603"/>
    </row>
    <row r="143" spans="1:33">
      <c r="D143" s="603"/>
      <c r="E143" s="603"/>
      <c r="F143" s="603"/>
      <c r="G143" s="1187"/>
      <c r="H143" s="603"/>
      <c r="I143" s="603"/>
      <c r="P143" s="1068">
        <v>21</v>
      </c>
      <c r="Q143" s="1059" t="str">
        <f ca="1">INDEX(ZONE_CTRL,R142+MATCH(FALSE,OFFSET(DEBUT,R142,0):FINL,0),2)</f>
        <v>P17DEBUT</v>
      </c>
      <c r="R143" s="1060">
        <f ca="1">R142+MATCH(FALSE,OFFSET(DEBUT,R142,0):FINL,0)</f>
        <v>97</v>
      </c>
      <c r="S143" s="603"/>
      <c r="T143" s="603"/>
      <c r="U143" s="603"/>
      <c r="V143" s="603"/>
      <c r="W143" s="603"/>
      <c r="X143" s="603"/>
      <c r="Y143" s="603"/>
      <c r="Z143" s="603"/>
      <c r="AA143" s="603"/>
      <c r="AB143" s="603"/>
      <c r="AC143" s="603"/>
      <c r="AD143" s="603"/>
      <c r="AE143" s="603"/>
      <c r="AF143" s="603"/>
      <c r="AG143" s="603"/>
    </row>
    <row r="144" spans="1:33">
      <c r="D144" s="603"/>
      <c r="E144" s="603"/>
      <c r="F144" s="603"/>
      <c r="G144" s="1187"/>
      <c r="H144" s="603"/>
      <c r="I144" s="603"/>
      <c r="P144" s="1068">
        <v>22</v>
      </c>
      <c r="Q144" s="1059" t="str">
        <f ca="1">INDEX(ZONE_CTRL,R143+MATCH(FALSE,OFFSET(DEBUT,R143,0):FINL,0),2)</f>
        <v>P17FIN</v>
      </c>
      <c r="R144" s="1060">
        <f ca="1">R143+MATCH(FALSE,OFFSET(DEBUT,R143,0):FINL,0)</f>
        <v>98</v>
      </c>
      <c r="S144" s="603"/>
      <c r="T144" s="603"/>
      <c r="U144" s="603"/>
      <c r="V144" s="603"/>
      <c r="W144" s="603"/>
      <c r="X144" s="603"/>
      <c r="Y144" s="603"/>
      <c r="Z144" s="603"/>
      <c r="AA144" s="603"/>
      <c r="AB144" s="603"/>
      <c r="AC144" s="603"/>
      <c r="AD144" s="603"/>
      <c r="AE144" s="603"/>
      <c r="AF144" s="603"/>
      <c r="AG144" s="603"/>
    </row>
    <row r="145" spans="4:33">
      <c r="D145" s="603"/>
      <c r="E145" s="603"/>
      <c r="F145" s="603"/>
      <c r="G145" s="1187"/>
      <c r="H145" s="603"/>
      <c r="I145" s="603"/>
      <c r="P145" s="1068">
        <v>23</v>
      </c>
      <c r="Q145" s="1059" t="e">
        <f ca="1">INDEX(ZONE_CTRL,R144+MATCH(FALSE,OFFSET(DEBUT,R144,0):FINL,0),2)</f>
        <v>#N/A</v>
      </c>
      <c r="R145" s="1060" t="e">
        <f ca="1">R144+MATCH(FALSE,OFFSET(DEBUT,R144,0):FINL,0)</f>
        <v>#N/A</v>
      </c>
      <c r="S145" s="603"/>
      <c r="T145" s="603"/>
      <c r="U145" s="603"/>
      <c r="V145" s="603"/>
      <c r="W145" s="603"/>
      <c r="X145" s="603"/>
      <c r="Y145" s="603"/>
      <c r="Z145" s="603"/>
      <c r="AA145" s="603"/>
      <c r="AB145" s="603"/>
      <c r="AC145" s="603"/>
      <c r="AD145" s="603"/>
      <c r="AE145" s="603"/>
      <c r="AF145" s="603"/>
      <c r="AG145" s="603"/>
    </row>
    <row r="146" spans="4:33">
      <c r="D146" s="603"/>
      <c r="E146" s="603"/>
      <c r="F146" s="603"/>
      <c r="G146" s="1187"/>
      <c r="H146" s="603"/>
      <c r="I146" s="603"/>
      <c r="P146" s="1068">
        <v>24</v>
      </c>
      <c r="Q146" s="1059" t="e">
        <f ca="1">INDEX(ZONE_CTRL,R145+MATCH(FALSE,OFFSET(DEBUT,R145,0):FINL,0),2)</f>
        <v>#N/A</v>
      </c>
      <c r="R146" s="1060" t="e">
        <f ca="1">R145+MATCH(FALSE,OFFSET(DEBUT,R145,0):FINL,0)</f>
        <v>#N/A</v>
      </c>
      <c r="S146" s="603"/>
      <c r="T146" s="603"/>
      <c r="U146" s="603"/>
      <c r="V146" s="603"/>
      <c r="W146" s="603"/>
      <c r="X146" s="603"/>
      <c r="Y146" s="603"/>
      <c r="Z146" s="603"/>
      <c r="AA146" s="603"/>
      <c r="AB146" s="603"/>
      <c r="AC146" s="603"/>
      <c r="AD146" s="603"/>
      <c r="AE146" s="603"/>
      <c r="AF146" s="603"/>
      <c r="AG146" s="603"/>
    </row>
    <row r="147" spans="4:33">
      <c r="D147" s="603"/>
      <c r="E147" s="603"/>
      <c r="F147" s="603"/>
      <c r="G147" s="1187"/>
      <c r="H147" s="603"/>
      <c r="I147" s="603"/>
      <c r="P147" s="1068">
        <v>25</v>
      </c>
      <c r="Q147" s="1059" t="e">
        <f ca="1">INDEX(ZONE_CTRL,R146+MATCH(FALSE,OFFSET(DEBUT,R146,0):FINL,0),2)</f>
        <v>#N/A</v>
      </c>
      <c r="R147" s="1060" t="e">
        <f ca="1">R146+MATCH(FALSE,OFFSET(DEBUT,R146,0):FINL,0)</f>
        <v>#N/A</v>
      </c>
      <c r="S147" s="603"/>
      <c r="T147" s="603"/>
      <c r="U147" s="603"/>
      <c r="V147" s="603"/>
      <c r="W147" s="603"/>
      <c r="X147" s="603"/>
      <c r="Y147" s="603"/>
      <c r="Z147" s="603"/>
      <c r="AA147" s="603"/>
      <c r="AB147" s="603"/>
      <c r="AC147" s="603"/>
      <c r="AD147" s="603"/>
      <c r="AE147" s="603"/>
      <c r="AF147" s="603"/>
      <c r="AG147" s="603"/>
    </row>
    <row r="148" spans="4:33">
      <c r="D148" s="603"/>
      <c r="E148" s="603"/>
      <c r="F148" s="603"/>
      <c r="G148" s="1187"/>
      <c r="H148" s="603"/>
      <c r="I148" s="603"/>
      <c r="P148" s="1068">
        <v>26</v>
      </c>
      <c r="Q148" s="1059" t="e">
        <f ca="1">INDEX(ZONE_CTRL,R147+MATCH(FALSE,OFFSET(DEBUT,R147,0):FINL,0),2)</f>
        <v>#N/A</v>
      </c>
      <c r="R148" s="1060" t="e">
        <f ca="1">R147+MATCH(FALSE,OFFSET(DEBUT,R147,0):FINL,0)</f>
        <v>#N/A</v>
      </c>
      <c r="S148" s="603"/>
      <c r="T148" s="603"/>
      <c r="U148" s="603"/>
      <c r="V148" s="603"/>
      <c r="W148" s="603"/>
      <c r="X148" s="603"/>
      <c r="Y148" s="603"/>
      <c r="Z148" s="603"/>
      <c r="AA148" s="603"/>
      <c r="AB148" s="603"/>
      <c r="AC148" s="603"/>
      <c r="AD148" s="603"/>
      <c r="AE148" s="603"/>
      <c r="AF148" s="603"/>
      <c r="AG148" s="603"/>
    </row>
    <row r="149" spans="4:33" ht="15" thickBot="1">
      <c r="D149" s="603"/>
      <c r="E149" s="603"/>
      <c r="F149" s="603"/>
      <c r="G149" s="1187"/>
      <c r="H149" s="603"/>
      <c r="I149" s="603"/>
      <c r="P149" s="1068">
        <v>27</v>
      </c>
      <c r="Q149" s="1059" t="e">
        <f ca="1">INDEX(ZONE_CTRL,R148+MATCH(FALSE,OFFSET(DEBUT,R148,0):FINL,0),2)</f>
        <v>#N/A</v>
      </c>
      <c r="R149" s="1061" t="e">
        <f ca="1">R148+MATCH(FALSE,OFFSET(DEBUT,R148,0):FINL,0)</f>
        <v>#N/A</v>
      </c>
      <c r="S149" s="603"/>
      <c r="T149" s="603"/>
      <c r="U149" s="603"/>
      <c r="V149" s="603"/>
      <c r="W149" s="603"/>
      <c r="X149" s="603"/>
      <c r="Y149" s="603"/>
      <c r="Z149" s="603"/>
      <c r="AA149" s="603"/>
      <c r="AB149" s="603"/>
      <c r="AC149" s="603"/>
      <c r="AD149" s="603"/>
      <c r="AE149" s="603"/>
      <c r="AF149" s="603"/>
      <c r="AG149" s="603"/>
    </row>
    <row r="150" spans="4:33" ht="15" thickBot="1">
      <c r="D150" s="603"/>
      <c r="E150" s="603"/>
      <c r="F150" s="603"/>
      <c r="G150" s="1187"/>
      <c r="H150" s="603"/>
      <c r="I150" s="603"/>
      <c r="P150" s="1068">
        <v>28</v>
      </c>
      <c r="Q150" s="1059" t="e">
        <f ca="1">INDEX(ZONE_CTRL,R149+MATCH(FALSE,OFFSET(DEBUT,R149,0):FINL,0),2)</f>
        <v>#N/A</v>
      </c>
      <c r="R150" s="1061" t="e">
        <f ca="1">R149+MATCH(FALSE,OFFSET(DEBUT,R149,0):FINL,0)</f>
        <v>#N/A</v>
      </c>
      <c r="S150" s="603"/>
      <c r="T150" s="603"/>
      <c r="U150" s="603"/>
      <c r="V150" s="603"/>
      <c r="W150" s="603"/>
      <c r="X150" s="603"/>
      <c r="Y150" s="603"/>
      <c r="Z150" s="603"/>
      <c r="AA150" s="603"/>
      <c r="AB150" s="603"/>
      <c r="AC150" s="603"/>
      <c r="AD150" s="603"/>
      <c r="AE150" s="603"/>
      <c r="AF150" s="603"/>
      <c r="AG150" s="603"/>
    </row>
    <row r="151" spans="4:33" ht="15" thickBot="1">
      <c r="D151" s="603"/>
      <c r="E151" s="603"/>
      <c r="F151" s="603"/>
      <c r="G151" s="1187"/>
      <c r="H151" s="603"/>
      <c r="I151" s="603"/>
      <c r="P151" s="1068">
        <v>29</v>
      </c>
      <c r="Q151" s="1059" t="e">
        <f ca="1">INDEX(ZONE_CTRL,R150+MATCH(FALSE,OFFSET(DEBUT,R150,0):FINL,0),2)</f>
        <v>#N/A</v>
      </c>
      <c r="R151" s="1061" t="e">
        <f ca="1">R150+MATCH(FALSE,OFFSET(DEBUT,R150,0):FINL,0)</f>
        <v>#N/A</v>
      </c>
      <c r="S151" s="603"/>
      <c r="T151" s="603"/>
      <c r="U151" s="603"/>
      <c r="V151" s="603"/>
      <c r="W151" s="603"/>
      <c r="X151" s="603"/>
      <c r="Y151" s="603"/>
      <c r="Z151" s="603"/>
      <c r="AA151" s="603"/>
      <c r="AB151" s="603"/>
      <c r="AC151" s="603"/>
      <c r="AD151" s="603"/>
      <c r="AE151" s="603"/>
      <c r="AF151" s="603"/>
      <c r="AG151" s="603"/>
    </row>
    <row r="152" spans="4:33" ht="15" thickBot="1">
      <c r="D152" s="603"/>
      <c r="E152" s="603"/>
      <c r="F152" s="603"/>
      <c r="G152" s="1187"/>
      <c r="H152" s="603"/>
      <c r="I152" s="603"/>
      <c r="P152" s="1068">
        <v>30</v>
      </c>
      <c r="Q152" s="1059" t="e">
        <f ca="1">INDEX(ZONE_CTRL,R151+MATCH(FALSE,OFFSET(DEBUT,R151,0):FINL,0),2)</f>
        <v>#N/A</v>
      </c>
      <c r="R152" s="1061" t="e">
        <f ca="1">R151+MATCH(FALSE,OFFSET(DEBUT,R151,0):FINL,0)</f>
        <v>#N/A</v>
      </c>
      <c r="S152" s="603"/>
      <c r="T152" s="603"/>
      <c r="U152" s="603"/>
      <c r="V152" s="603"/>
      <c r="W152" s="603"/>
      <c r="X152" s="603"/>
      <c r="Y152" s="603"/>
      <c r="Z152" s="603"/>
      <c r="AA152" s="603"/>
      <c r="AB152" s="603"/>
      <c r="AC152" s="603"/>
      <c r="AD152" s="603"/>
      <c r="AE152" s="603"/>
      <c r="AF152" s="603"/>
      <c r="AG152" s="603"/>
    </row>
    <row r="153" spans="4:33" ht="15" thickBot="1">
      <c r="D153" s="603"/>
      <c r="E153" s="603"/>
      <c r="F153" s="603"/>
      <c r="G153" s="1187"/>
      <c r="H153" s="603"/>
      <c r="I153" s="603"/>
      <c r="P153" s="1068">
        <v>31</v>
      </c>
      <c r="Q153" s="1059" t="e">
        <f ca="1">INDEX(ZONE_CTRL,R152+MATCH(FALSE,OFFSET(DEBUT,R152,0):FINL,0),2)</f>
        <v>#N/A</v>
      </c>
      <c r="R153" s="1061" t="e">
        <f ca="1">R152+MATCH(FALSE,OFFSET(DEBUT,R152,0):FINL,0)</f>
        <v>#N/A</v>
      </c>
      <c r="S153" s="603"/>
      <c r="T153" s="603"/>
      <c r="U153" s="603"/>
      <c r="V153" s="603"/>
      <c r="W153" s="603"/>
      <c r="X153" s="603"/>
      <c r="Y153" s="603"/>
      <c r="Z153" s="603"/>
      <c r="AA153" s="603"/>
      <c r="AB153" s="603"/>
      <c r="AC153" s="603"/>
      <c r="AD153" s="603"/>
      <c r="AE153" s="603"/>
      <c r="AF153" s="603"/>
      <c r="AG153" s="603"/>
    </row>
    <row r="154" spans="4:33" ht="15" thickBot="1">
      <c r="D154" s="603"/>
      <c r="E154" s="603"/>
      <c r="F154" s="603"/>
      <c r="G154" s="1187"/>
      <c r="H154" s="603"/>
      <c r="I154" s="603"/>
      <c r="P154" s="1068">
        <v>32</v>
      </c>
      <c r="Q154" s="1059" t="e">
        <f ca="1">INDEX(ZONE_CTRL,R153+MATCH(FALSE,OFFSET(DEBUT,R153,0):FINL,0),2)</f>
        <v>#N/A</v>
      </c>
      <c r="R154" s="1061" t="e">
        <f ca="1">R153+MATCH(FALSE,OFFSET(DEBUT,R153,0):FINL,0)</f>
        <v>#N/A</v>
      </c>
      <c r="S154" s="603"/>
      <c r="T154" s="603"/>
      <c r="U154" s="603"/>
      <c r="V154" s="603"/>
      <c r="W154" s="603"/>
      <c r="X154" s="603"/>
      <c r="Y154" s="603"/>
      <c r="Z154" s="603"/>
      <c r="AA154" s="603"/>
      <c r="AB154" s="603"/>
      <c r="AC154" s="603"/>
      <c r="AD154" s="603"/>
      <c r="AE154" s="603"/>
      <c r="AF154" s="603"/>
      <c r="AG154" s="603"/>
    </row>
    <row r="155" spans="4:33" ht="15" thickBot="1">
      <c r="D155" s="603"/>
      <c r="E155" s="603"/>
      <c r="F155" s="603"/>
      <c r="G155" s="1187"/>
      <c r="H155" s="603"/>
      <c r="I155" s="603"/>
      <c r="P155" s="1068">
        <v>33</v>
      </c>
      <c r="Q155" s="1059" t="e">
        <f ca="1">INDEX(ZONE_CTRL,R154+MATCH(FALSE,OFFSET(DEBUT,R154,0):FINL,0),2)</f>
        <v>#N/A</v>
      </c>
      <c r="R155" s="1061" t="e">
        <f ca="1">R154+MATCH(FALSE,OFFSET(DEBUT,R154,0):FINL,0)</f>
        <v>#N/A</v>
      </c>
      <c r="S155" s="603"/>
      <c r="T155" s="603"/>
      <c r="U155" s="603"/>
      <c r="V155" s="603"/>
      <c r="W155" s="603"/>
      <c r="X155" s="603"/>
      <c r="Y155" s="603"/>
      <c r="Z155" s="603"/>
      <c r="AA155" s="603"/>
      <c r="AB155" s="603"/>
      <c r="AC155" s="603"/>
      <c r="AD155" s="603"/>
      <c r="AE155" s="603"/>
      <c r="AF155" s="603"/>
      <c r="AG155" s="603"/>
    </row>
    <row r="156" spans="4:33">
      <c r="D156" s="603"/>
      <c r="E156" s="603"/>
      <c r="F156" s="603"/>
      <c r="G156" s="1187"/>
      <c r="H156" s="603"/>
      <c r="I156" s="603"/>
    </row>
    <row r="157" spans="4:33">
      <c r="D157" s="603"/>
      <c r="E157" s="603"/>
      <c r="F157" s="603"/>
      <c r="G157" s="1187"/>
      <c r="H157" s="603"/>
      <c r="I157" s="603"/>
    </row>
    <row r="158" spans="4:33">
      <c r="F158" s="603"/>
    </row>
    <row r="159" spans="4:33">
      <c r="F159" s="603"/>
    </row>
    <row r="160" spans="4:33">
      <c r="F160" s="603"/>
    </row>
    <row r="161" spans="6:6">
      <c r="F161" s="603"/>
    </row>
    <row r="162" spans="6:6">
      <c r="F162" s="603"/>
    </row>
    <row r="163" spans="6:6">
      <c r="F163" s="603"/>
    </row>
    <row r="164" spans="6:6">
      <c r="F164" s="603"/>
    </row>
    <row r="165" spans="6:6">
      <c r="F165" s="603"/>
    </row>
    <row r="166" spans="6:6">
      <c r="F166" s="603"/>
    </row>
    <row r="167" spans="6:6">
      <c r="F167" s="603"/>
    </row>
    <row r="168" spans="6:6">
      <c r="F168" s="603"/>
    </row>
    <row r="169" spans="6:6">
      <c r="F169" s="603"/>
    </row>
    <row r="170" spans="6:6">
      <c r="F170" s="603"/>
    </row>
    <row r="171" spans="6:6">
      <c r="F171" s="603"/>
    </row>
    <row r="172" spans="6:6">
      <c r="F172" s="603"/>
    </row>
    <row r="173" spans="6:6">
      <c r="F173" s="603"/>
    </row>
    <row r="174" spans="6:6">
      <c r="F174" s="603"/>
    </row>
    <row r="175" spans="6:6">
      <c r="F175" s="603"/>
    </row>
    <row r="176" spans="6:6">
      <c r="F176" s="603"/>
    </row>
    <row r="177" spans="6:6">
      <c r="F177" s="603"/>
    </row>
    <row r="178" spans="6:6">
      <c r="F178" s="603"/>
    </row>
    <row r="179" spans="6:6">
      <c r="F179" s="603"/>
    </row>
    <row r="180" spans="6:6">
      <c r="F180" s="603"/>
    </row>
    <row r="181" spans="6:6">
      <c r="F181" s="603"/>
    </row>
    <row r="182" spans="6:6">
      <c r="F182" s="603"/>
    </row>
    <row r="183" spans="6:6">
      <c r="F183" s="603"/>
    </row>
    <row r="184" spans="6:6">
      <c r="F184" s="603"/>
    </row>
    <row r="185" spans="6:6">
      <c r="F185" s="603"/>
    </row>
    <row r="186" spans="6:6">
      <c r="F186" s="603"/>
    </row>
    <row r="187" spans="6:6">
      <c r="F187" s="603"/>
    </row>
  </sheetData>
  <sheetProtection algorithmName="SHA-512" hashValue="xJ/HyoKeUvpHREm0ZrJpqzeVOdZPRsHKrp4AU+CJgeN8OE+H/lnf+l7RUTH90DWojde+h80STQ407l4UF4c4SQ==" saltValue="4/QDGHT/BNsZM0pDQqkbZw==" spinCount="100000" sheet="1" objects="1" scenarios="1"/>
  <dataConsolidate/>
  <customSheetViews>
    <customSheetView guid="{8D3DA71C-0D5A-4FF6-9A29-0A90EFE4224E}">
      <selection activeCell="J49" sqref="J49"/>
      <pageMargins left="0.7" right="0.7" top="0.75" bottom="0.75" header="0.3" footer="0.3"/>
    </customSheetView>
  </customSheetViews>
  <phoneticPr fontId="0" type="noConversion"/>
  <conditionalFormatting sqref="D7:D121">
    <cfRule type="containsText" dxfId="4" priority="2" stopIfTrue="1" operator="containsText" text="VALID">
      <formula>NOT(ISERROR(SEARCH("VALID",D7)))</formula>
    </cfRule>
    <cfRule type="containsText" dxfId="3" priority="15" stopIfTrue="1" operator="containsText" text="INFO">
      <formula>NOT(ISERROR(SEARCH("INFO",D7)))</formula>
    </cfRule>
    <cfRule type="containsText" dxfId="2" priority="89" stopIfTrue="1" operator="containsText" text="FAUX">
      <formula>NOT(ISERROR(SEARCH("FAUX",D7)))</formula>
    </cfRule>
  </conditionalFormatting>
  <conditionalFormatting sqref="D50">
    <cfRule type="containsText" dxfId="1" priority="3" stopIfTrue="1" operator="containsText" text="FAUX">
      <formula>NOT(ISERROR(SEARCH("FAUX",D50)))</formula>
    </cfRule>
  </conditionalFormatting>
  <conditionalFormatting sqref="F7:F120">
    <cfRule type="duplicateValues" dxfId="0" priority="1" stopIfTrue="1"/>
  </conditionalFormatting>
  <dataValidations count="68">
    <dataValidation type="textLength" operator="greaterThanOrEqual" allowBlank="1" showInputMessage="1" showErrorMessage="1" promptTitle="STATUTS" prompt="Date d'enregistrement de vos statuts (préfecture)_x000a_" sqref="C8" xr:uid="{00000000-0002-0000-1500-000000000000}">
      <formula1>1</formula1>
    </dataValidation>
    <dataValidation allowBlank="1" showInputMessage="1" showErrorMessage="1" promptTitle="AFFILIATION" prompt="Message d'INFORMATION qui ne concerne les associations déclarées en non affiliées" sqref="C11" xr:uid="{00000000-0002-0000-1500-000001000000}"/>
    <dataValidation allowBlank="1" showInputMessage="1" showErrorMessage="1" promptTitle="Asso Affiliée" prompt="Nom de de votre Fédération" sqref="C12" xr:uid="{00000000-0002-0000-1500-000002000000}"/>
    <dataValidation allowBlank="1" showInputMessage="1" showErrorMessage="1" promptTitle="Asso Affilée" prompt="Numéro d'affiliation" sqref="C13" xr:uid="{00000000-0002-0000-1500-000003000000}"/>
    <dataValidation allowBlank="1" showInputMessage="1" showErrorMessage="1" promptTitle="Agrément Sport - Déclaration" prompt="INFORMATION - _x000a_Ne peut que concerner les associations affiliées à une Fédération" sqref="C16:C17" xr:uid="{00000000-0002-0000-1500-000004000000}"/>
    <dataValidation allowBlank="1" showInputMessage="1" showErrorMessage="1" promptTitle="Agrément Sport Déclaré" prompt="Date de l'agrément_x000a_" sqref="C18:D18 D19" xr:uid="{00000000-0002-0000-1500-000005000000}"/>
    <dataValidation allowBlank="1" showInputMessage="1" showErrorMessage="1" promptTitle="Agément sport déclaré" prompt="Numéro d'agrément" sqref="C19" xr:uid="{00000000-0002-0000-1500-000006000000}"/>
    <dataValidation allowBlank="1" showInputMessage="1" showErrorMessage="1" promptTitle="BANQUE" prompt="Nouvelle Banque ou Ancienne à préciser (X)" sqref="C21" xr:uid="{00000000-0002-0000-1500-000007000000}"/>
    <dataValidation allowBlank="1" showInputMessage="1" showErrorMessage="1" promptTitle="Nouvelle Banque" prompt="Coordonnées à compléter ou  Inutiles réponse NON" sqref="C22" xr:uid="{00000000-0002-0000-1500-000008000000}"/>
    <dataValidation allowBlank="1" showInputMessage="1" showErrorMessage="1" promptTitle="Conseil d'Administration&amp;OMS" prompt="Correspondant OMS" sqref="C29" xr:uid="{00000000-0002-0000-1500-000009000000}"/>
    <dataValidation allowBlank="1" showInputMessage="1" showErrorMessage="1" promptTitle="Conseil d'Administration" prompt="Président" sqref="C24" xr:uid="{00000000-0002-0000-1500-00000A000000}"/>
    <dataValidation allowBlank="1" showInputMessage="1" showErrorMessage="1" promptTitle="Conseil d'Administration" prompt="INFO :Option 2ème teléphone (facultatif)" sqref="C25" xr:uid="{00000000-0002-0000-1500-00000B000000}"/>
    <dataValidation allowBlank="1" showInputMessage="1" showErrorMessage="1" promptTitle="Conseil d'Administration" prompt="Secrétaire" sqref="C27" xr:uid="{00000000-0002-0000-1500-00000C000000}"/>
    <dataValidation allowBlank="1" showInputMessage="1" showErrorMessage="1" promptTitle="Conseil d'Administration" prompt="Trésorier(e)_x000a_" sqref="C28" xr:uid="{00000000-0002-0000-1500-00000D000000}"/>
    <dataValidation allowBlank="1" showInputMessage="1" showErrorMessage="1" promptTitle="Administration complément" prompt="Date de votre A.G." sqref="C31" xr:uid="{00000000-0002-0000-1500-00000E000000}"/>
    <dataValidation allowBlank="1" showInputMessage="1" showErrorMessage="1" promptTitle="Administration complément" prompt="Nom et coordonnées de votre assurance RC" sqref="C32" xr:uid="{00000000-0002-0000-1500-00000F000000}"/>
    <dataValidation allowBlank="1" showInputMessage="1" showErrorMessage="1" promptTitle="TARIFICATION" prompt="Déclaré Affilié montant des reversions licences à la Fédération" sqref="C34" xr:uid="{00000000-0002-0000-1500-000010000000}"/>
    <dataValidation type="textLength" operator="greaterThanOrEqual" allowBlank="1" showInputMessage="1" showErrorMessage="1" promptTitle="STATUTS" prompt="Numéro d'enregistrement de vos statuts (préfecture)_x000a_" sqref="C9" xr:uid="{00000000-0002-0000-1500-000011000000}">
      <formula1>1</formula1>
    </dataValidation>
    <dataValidation allowBlank="1" showInputMessage="1" showErrorMessage="1" promptTitle="VALIDATION" prompt="Avertissement sur le pourcentage d'Eybinois" sqref="C38" xr:uid="{00000000-0002-0000-1500-000012000000}"/>
    <dataValidation allowBlank="1" showInputMessage="1" showErrorMessage="1" promptTitle="EFFECTIFS" prompt="Le pourcentage d'eybinois anormalement élevé. Voir Validation de votre déclaration" sqref="C37" xr:uid="{00000000-0002-0000-1500-000013000000}"/>
    <dataValidation allowBlank="1" showInputMessage="1" showErrorMessage="1" promptTitle="ENCADREMENT" prompt="INFO - Si vous avez déclaré &quot;Sans entraineurs&quot;" sqref="C42" xr:uid="{00000000-0002-0000-1500-000014000000}"/>
    <dataValidation allowBlank="1" showInputMessage="1" showErrorMessage="1" promptTitle="ENCADREMNT STAGES" prompt="Nombre de stage incohérent avec déclaration" sqref="C43" xr:uid="{00000000-0002-0000-1500-000015000000}"/>
    <dataValidation allowBlank="1" showInputMessage="1" showErrorMessage="1" promptTitle="ENCADREMENT" prompt="INFO Message sur le nombre d'entraineurs p6 et p7" sqref="C44" xr:uid="{00000000-0002-0000-1500-000016000000}"/>
    <dataValidation allowBlank="1" showInputMessage="1" showErrorMessage="1" promptTitle="ANNEXE LISTE ENTRAINEURS" prompt="Liste Entraineurs Fichier Annexe non lié_x000a_INFO à lire" sqref="C46" xr:uid="{00000000-0002-0000-1500-000017000000}"/>
    <dataValidation allowBlank="1" showInputMessage="1" showErrorMessage="1" promptTitle="OFFICIELS" prompt="INFO Si vous avez déclaré &quot;Sans Officiels&quot;" sqref="C49" xr:uid="{00000000-0002-0000-1500-000018000000}"/>
    <dataValidation allowBlank="1" showInputMessage="1" showErrorMessage="1" promptTitle="OFFICIELS" prompt="Anomalie dans déclaration nombre de croix par ligne &gt;1" sqref="C50" xr:uid="{00000000-0002-0000-1500-000019000000}"/>
    <dataValidation allowBlank="1" showInputMessage="1" showErrorMessage="1" promptTitle="DEPLACMT EQUIPE" prompt="Pas de Déclaration Cocher la case appropriée" sqref="C52" xr:uid="{00000000-0002-0000-1500-00001A000000}"/>
    <dataValidation allowBlank="1" showInputMessage="1" showErrorMessage="1" promptTitle="DEPLACEMENT EQUIPE" prompt="Contrôle des colonnes 7 et 12 " sqref="C53" xr:uid="{00000000-0002-0000-1500-00001B000000}"/>
    <dataValidation allowBlank="1" showInputMessage="1" showErrorMessage="1" promptTitle="DEPLACEMENT EQUIPE" prompt="Contrôle de la colonne 8 (Effectif Equipe)_x000a_" sqref="C54" xr:uid="{00000000-0002-0000-1500-00001C000000}"/>
    <dataValidation allowBlank="1" showInputMessage="1" showErrorMessage="1" promptTitle="DEPLACEMENT EQUIPE" prompt="Contrôle des colonnes 2,3 ou 4  (Niveaux de compétion)" sqref="C55" xr:uid="{00000000-0002-0000-1500-00001D000000}"/>
    <dataValidation allowBlank="1" showInputMessage="1" showErrorMessage="1" promptTitle="DEPLACEMENT EQUIPE" prompt="Contrôle de la colonne 5 (Nombre d'équipe dans la poule)" sqref="C56" xr:uid="{00000000-0002-0000-1500-00001E000000}"/>
    <dataValidation allowBlank="1" showInputMessage="1" showErrorMessage="1" promptTitle="RESULTATS EQUIPE" prompt="Déclarations erronées Voir NBV (Nombre de Villes)" sqref="C58" xr:uid="{00000000-0002-0000-1500-00001F000000}"/>
    <dataValidation allowBlank="1" showInputMessage="1" showErrorMessage="1" promptTitle="RESULTATS EQUIPE" prompt="Si Activation de la Validation (X)  cellule J25" sqref="C59" xr:uid="{00000000-0002-0000-1500-000020000000}"/>
    <dataValidation allowBlank="1" showInputMessage="1" showErrorMessage="1" promptTitle="RESULTATS EQUIPE" prompt="Pas de Déclaration - cocher la case appropriée" sqref="C60" xr:uid="{00000000-0002-0000-1500-000021000000}"/>
    <dataValidation allowBlank="1" showInputMessage="1" showErrorMessage="1" promptTitle="RESULTATS EQUIPE" prompt="Case pas de Résultats COCHÉE et des Mentions dans le tableau ?" sqref="C61" xr:uid="{00000000-0002-0000-1500-000022000000}"/>
    <dataValidation allowBlank="1" showInputMessage="1" showErrorMessage="1" promptTitle="DEPLACEMENTS COMP INDIVIDUEL" prompt="Colonne 5 manque  (Nbre de compétiteurs) " sqref="C66" xr:uid="{00000000-0002-0000-1500-000023000000}"/>
    <dataValidation allowBlank="1" showInputMessage="1" showErrorMessage="1" promptTitle="DEPLACEMENTS COMP INDIVIDUEL" prompt="Colonnes 2,3 4  présentent des anomalies " sqref="C64" xr:uid="{00000000-0002-0000-1500-000024000000}"/>
    <dataValidation allowBlank="1" showInputMessage="1" showErrorMessage="1" promptTitle="DEPLACEMENTS COMP INDIVIDUEL" prompt="Pas de déclaration Cocher la case appropriée" sqref="C65" xr:uid="{00000000-0002-0000-1500-000025000000}"/>
    <dataValidation allowBlank="1" showInputMessage="1" showErrorMessage="1" promptTitle="RESULTAT INDIV" prompt="Colonnes Ages" sqref="C69" xr:uid="{00000000-0002-0000-1500-000026000000}"/>
    <dataValidation allowBlank="1" showInputMessage="1" showErrorMessage="1" promptTitle="RESULTAT INDIV" prompt="Cellule Validation Cochée" sqref="C70 C108" xr:uid="{00000000-0002-0000-1500-000027000000}"/>
    <dataValidation allowBlank="1" showInputMessage="1" showErrorMessage="1" promptTitle="RESULTAT INDIV" prompt="Pas de déclarations - Cocher la case appropriée_x000a_" sqref="C71" xr:uid="{00000000-0002-0000-1500-000028000000}"/>
    <dataValidation allowBlank="1" showInputMessage="1" showErrorMessage="1" promptTitle="RESULTAT INDIV" prompt="CASE pas de résultats cochée ET des mentions sont inscrites dans le tableau" sqref="C72" xr:uid="{00000000-0002-0000-1500-000029000000}"/>
    <dataValidation allowBlank="1" showInputMessage="1" showErrorMessage="1" promptTitle="Compta CHARGES" prompt="Absence d'intitule dans la colonne B" sqref="C81" xr:uid="{00000000-0002-0000-1500-00002A000000}"/>
    <dataValidation allowBlank="1" showInputMessage="1" showErrorMessage="1" promptTitle="Compta CHARGES" prompt="Date Début d'exercice" sqref="C75" xr:uid="{00000000-0002-0000-1500-00002B000000}"/>
    <dataValidation allowBlank="1" showInputMessage="1" showErrorMessage="1" promptTitle="Compta CHARGES" prompt="Date Fin d'exercice" sqref="C76" xr:uid="{00000000-0002-0000-1500-00002C000000}"/>
    <dataValidation allowBlank="1" showInputMessage="1" showErrorMessage="1" promptTitle="Compta CHARGES" prompt="Durée de l'exercice est anormal" sqref="C77" xr:uid="{00000000-0002-0000-1500-00002D000000}"/>
    <dataValidation allowBlank="1" showInputMessage="1" showErrorMessage="1" promptTitle="Compta CHARGES" prompt="Fin d'exercice et Date Bilan différents" sqref="C78" xr:uid="{00000000-0002-0000-1500-00002E000000}"/>
    <dataValidation allowBlank="1" showInputMessage="1" showErrorMessage="1" promptTitle="Compta CHARGES" prompt="Durée de l'exercice" sqref="C79" xr:uid="{00000000-0002-0000-1500-00002F000000}"/>
    <dataValidation allowBlank="1" showInputMessage="1" showErrorMessage="1" promptTitle="Compta CHARGES" prompt="Année Bissextile si fin d'exercice (Février 29)" sqref="C80" xr:uid="{00000000-0002-0000-1500-000030000000}"/>
    <dataValidation allowBlank="1" showInputMessage="1" showErrorMessage="1" promptTitle="Compta PRODUITS" prompt="Total des Produits inférieur à zéro_x000a_" sqref="C89" xr:uid="{00000000-0002-0000-1500-000031000000}"/>
    <dataValidation allowBlank="1" showInputMessage="1" showErrorMessage="1" promptTitle="Compta PRODUITS" prompt="Manque intitulé en colonne B_x000a_" sqref="C90" xr:uid="{00000000-0002-0000-1500-000032000000}"/>
    <dataValidation allowBlank="1" showInputMessage="1" showErrorMessage="1" promptTitle="Compta PRODUITS" prompt="Subventions Ville non détaillées_x000a_" sqref="C91" xr:uid="{00000000-0002-0000-1500-000033000000}"/>
    <dataValidation allowBlank="1" showInputMessage="1" showErrorMessage="1" promptTitle="Compta BILAN" prompt="*_x000a_" sqref="C95" xr:uid="{00000000-0002-0000-1500-000034000000}"/>
    <dataValidation allowBlank="1" showInputMessage="1" showErrorMessage="1" promptTitle="Compta BILAN" prompt="Date Bilan absente_x000a_" sqref="C94" xr:uid="{00000000-0002-0000-1500-000035000000}"/>
    <dataValidation allowBlank="1" showInputMessage="1" showErrorMessage="1" promptTitle="Compta BILAN" prompt="Erreur Report de Résultat_x000a_" sqref="C96" xr:uid="{00000000-0002-0000-1500-000036000000}"/>
    <dataValidation allowBlank="1" showInputMessage="1" showErrorMessage="1" promptTitle="Compta BILAN" prompt="Totaux ACTIF différent Totaux PASSIF_x000a_" sqref="C97" xr:uid="{00000000-0002-0000-1500-000037000000}"/>
    <dataValidation allowBlank="1" showInputMessage="1" showErrorMessage="1" promptTitle="Compta Prévisionnel CHARGES" prompt="Comparaison égalité Charges et Produits Prévisionnel" sqref="C101" xr:uid="{00000000-0002-0000-1500-000038000000}"/>
    <dataValidation allowBlank="1" showInputMessage="1" showErrorMessage="1" promptTitle="Compta Prévisionnel PRODUITS" prompt="Comparaison égalité Charges et Produits Prévisionnel" sqref="C105" xr:uid="{00000000-0002-0000-1500-000039000000}"/>
    <dataValidation allowBlank="1" showInputMessage="1" showErrorMessage="1" promptTitle="Compta Prévisionnel CHARGES" prompt="Date Début d'exercice" sqref="C99" xr:uid="{00000000-0002-0000-1500-00003A000000}"/>
    <dataValidation allowBlank="1" showInputMessage="1" showErrorMessage="1" promptTitle="Compta Prévisionnel CHARGES" prompt="Date de Fin d'exercice" sqref="C100" xr:uid="{00000000-0002-0000-1500-00003B000000}"/>
    <dataValidation allowBlank="1" showInputMessage="1" showErrorMessage="1" promptTitle="Compta Prévisionnel PRODUITS" prompt="Date Début d'exercice_x000a_" sqref="C103" xr:uid="{00000000-0002-0000-1500-00003C000000}"/>
    <dataValidation allowBlank="1" showInputMessage="1" showErrorMessage="1" promptTitle="Compta Prévisionnel PRODUITS" prompt="Date Fin d'Exercice" sqref="C104" xr:uid="{00000000-0002-0000-1500-00003D000000}"/>
    <dataValidation allowBlank="1" showInputMessage="1" showErrorMessage="1" promptTitle="FINAL" prompt="Cellule Validation des erreurs déclelées " sqref="C107" xr:uid="{00000000-0002-0000-1500-00003E000000}"/>
    <dataValidation allowBlank="1" showInputMessage="1" showErrorMessage="1" promptTitle="VALIDATION" prompt="Affilié sans membres licencies déclarés" sqref="C39" xr:uid="{00000000-0002-0000-1500-00003F000000}"/>
    <dataValidation allowBlank="1" showInputMessage="1" showErrorMessage="1" promptTitle="LICENCIES" prompt="Déclaré avec Equipes  Nb d'équipes déclarées = 0" sqref="C40" xr:uid="{00000000-0002-0000-1500-000040000000}"/>
    <dataValidation allowBlank="1" showInputMessage="1" showErrorMessage="1" promptTitle="Compta CHARGES" prompt="Déclaré des Reversions licences page 5 non comptabilisées CPC 6583" sqref="C82" xr:uid="{00000000-0002-0000-1500-000041000000}"/>
    <dataValidation allowBlank="1" showInputMessage="1" showErrorMessage="1" promptTitle="DEPLACEMENTS COMP INDIVIDUEL" prompt="Colonne 6 manque  numéro de département et Ville" sqref="C67" xr:uid="{00000000-0002-0000-1500-000042000000}"/>
    <dataValidation allowBlank="1" showInputMessage="1" showErrorMessage="1" promptTitle="Conseil d'Administration" prompt="Coprésident.e" sqref="C26" xr:uid="{00000000-0002-0000-1500-000043000000}"/>
  </dataValidations>
  <hyperlinks>
    <hyperlink ref="B3" location="SOMMAIRE!A1" tooltip="Vers Onglet SOMMAIRE" display="Sommaire" xr:uid="{00000000-0004-0000-1500-000000000000}"/>
    <hyperlink ref="B8" location="Présentation!D17" tooltip="Aller vers cellule date" display="&lt;" xr:uid="{00000000-0004-0000-1500-000001000000}"/>
    <hyperlink ref="B9" location="Présentation!J17" tooltip="Aller vers cellule Numéro Statuts" display="Aller" xr:uid="{00000000-0004-0000-1500-000002000000}"/>
    <hyperlink ref="B12" location="Présentation!D20" tooltip="Aller vers cellule cible" display="Aller" xr:uid="{00000000-0004-0000-1500-000003000000}"/>
    <hyperlink ref="B11" location="DEPART!B17" tooltip="Vers votre déclaration Onglet Départ" display="Aller" xr:uid="{00000000-0004-0000-1500-000004000000}"/>
    <hyperlink ref="B52" location="COCHEP9" display="AllerP9" xr:uid="{00000000-0004-0000-1500-000005000000}"/>
    <hyperlink ref="B53" location="Compet_Equipe!H8" tooltip="Vers colonne 7" display="Aller" xr:uid="{00000000-0004-0000-1500-000006000000}"/>
    <hyperlink ref="B59" location="VALID_P10" tooltip="Vers cellule de Validation" display="Aller" xr:uid="{00000000-0004-0000-1500-000007000000}"/>
    <hyperlink ref="B58" location="Résultat_Equip!C8" tooltip="Aller sur la page 10 Result Equip" display="Aller" xr:uid="{00000000-0004-0000-1500-000008000000}"/>
    <hyperlink ref="B64" location="Compet_Individuel!C8" tooltip="Vers zone" display="Aller" xr:uid="{00000000-0004-0000-1500-000009000000}"/>
    <hyperlink ref="B65" location="COCHEP11" tooltip="Vers la cellule COCHE sans Résultats" display="Aller" xr:uid="{00000000-0004-0000-1500-00000A000000}"/>
    <hyperlink ref="B54" location="Compet_Equipe!I8" tooltip="Vers colonne 8" display="Aller" xr:uid="{00000000-0004-0000-1500-00000B000000}"/>
    <hyperlink ref="B66" location="Compet_Individuel!F8" tooltip="Vers colonne 5" display="Aller" xr:uid="{00000000-0004-0000-1500-00000C000000}"/>
    <hyperlink ref="B69" location="Résultat_Individuel!C8" tooltip="All Resultat_Individuel " display="Aller" xr:uid="{00000000-0004-0000-1500-00000D000000}"/>
    <hyperlink ref="B60" location="COCHE_P10" display="Aller" xr:uid="{00000000-0004-0000-1500-00000E000000}"/>
    <hyperlink ref="B61" location="COCHE_P10" display="Aller" xr:uid="{00000000-0004-0000-1500-00000F000000}"/>
    <hyperlink ref="B70" location="VALID_P12" tooltip="Vers cellule de Validation" display="Aller" xr:uid="{00000000-0004-0000-1500-000010000000}"/>
    <hyperlink ref="B71" location="COCHE_P12" tooltip="Vers déclaration &quot;Sans Résultat&quot;" display="Aller" xr:uid="{00000000-0004-0000-1500-000011000000}"/>
    <hyperlink ref="B72" location="COCHE_P12" display="Aller" xr:uid="{00000000-0004-0000-1500-000012000000}"/>
    <hyperlink ref="B91" location="Produits!C19" display="Aller" xr:uid="{00000000-0004-0000-1500-000013000000}"/>
    <hyperlink ref="B49" location="Officiels!B1" tooltip="Aller vers haut de page" display="Aller" xr:uid="{00000000-0004-0000-1500-000014000000}"/>
    <hyperlink ref="B21" location="Présentation!I33" display="Aller" xr:uid="{00000000-0004-0000-1500-000015000000}"/>
    <hyperlink ref="B32" location="ASSUR" tooltip="Vers Nom Assureur" display="Aller" xr:uid="{00000000-0004-0000-1500-000016000000}"/>
    <hyperlink ref="B34" location="Répartitions!M15" display="Aller" xr:uid="{00000000-0004-0000-1500-000017000000}"/>
    <hyperlink ref="B13" location="Présentation!D21" display="Aller" xr:uid="{00000000-0004-0000-1500-000018000000}"/>
    <hyperlink ref="B22" location="Présentation!D37" display="Aller" xr:uid="{00000000-0004-0000-1500-000019000000}"/>
    <hyperlink ref="B29" location="Administration1!B24" tooltip="Correspondant OMS" display="Aller" xr:uid="{00000000-0004-0000-1500-00001A000000}"/>
    <hyperlink ref="B24" location="Administration1!B6" tooltip="Président" display="Aller" xr:uid="{00000000-0004-0000-1500-00001B000000}"/>
    <hyperlink ref="B27" location="Administration1!B9" tooltip="Secrétaire" display="Aller" xr:uid="{00000000-0004-0000-1500-00001C000000}"/>
    <hyperlink ref="B28" location="Administration1!B12" tooltip="Trésorier(e)" display="Aller" xr:uid="{00000000-0004-0000-1500-00001D000000}"/>
    <hyperlink ref="B37" location="Répartitions!D36" tooltip="vers déclaration des effectifs" display="Aller" xr:uid="{00000000-0004-0000-1500-00001E000000}"/>
    <hyperlink ref="B50" location="Officiels!B7" tooltip="Vers tableau récaptitulatif" display="Aller" xr:uid="{00000000-0004-0000-1500-00001F000000}"/>
    <hyperlink ref="B55" location="Compet_Equipe!C8" tooltip="Vers colonnes niveau de compétence" display="Aller" xr:uid="{00000000-0004-0000-1500-000020000000}"/>
    <hyperlink ref="B56" location="Compet_Equipe!F8" tooltip="Vers colonne 8" display="Aller" xr:uid="{00000000-0004-0000-1500-000021000000}"/>
    <hyperlink ref="B42" location="Encadrement!A1" tooltip="Vers page" display="Aller" xr:uid="{00000000-0004-0000-1500-000022000000}"/>
    <hyperlink ref="B43" location="NB_STAGES" tooltip="Vers Nombre de Stages" display="Aller" xr:uid="{00000000-0004-0000-1500-000023000000}"/>
    <hyperlink ref="B44" location="Encadrement!H8" tooltip="Vers Total des entraineurs" display="Aller" xr:uid="{00000000-0004-0000-1500-000024000000}"/>
    <hyperlink ref="B75" location="DebutExercice" tooltip="Vers Début Exercice" display="Aller" xr:uid="{00000000-0004-0000-1500-000025000000}"/>
    <hyperlink ref="B76" location="DFinExercice" tooltip="Vers Fin d'Exercice" display="Aller" xr:uid="{00000000-0004-0000-1500-000026000000}"/>
    <hyperlink ref="B77" location="DebutExercice" tooltip="Vers zone" display="Aller" xr:uid="{00000000-0004-0000-1500-000027000000}"/>
    <hyperlink ref="B89" location="Produits!D43" display="Aller" xr:uid="{00000000-0004-0000-1500-000028000000}"/>
    <hyperlink ref="B78" location="DFinExercice" tooltip="Vers Fin d'Exercice" display="Aller" xr:uid="{00000000-0004-0000-1500-000029000000}"/>
    <hyperlink ref="B79" location="DebutExercice" display="Aller" xr:uid="{00000000-0004-0000-1500-00002A000000}"/>
    <hyperlink ref="B80" location="DFinExercice" tooltip="29 février Fin d'exercice" display="Aller" xr:uid="{00000000-0004-0000-1500-00002B000000}"/>
    <hyperlink ref="B82" location="Charges!B11" tooltip="vers colonne B (intitulé CPC)" display="Aller" xr:uid="{00000000-0004-0000-1500-00002C000000}"/>
    <hyperlink ref="B94" location="BILAN!G3" tooltip="Vers date" display="Aller" xr:uid="{00000000-0004-0000-1500-00002D000000}"/>
    <hyperlink ref="B95" location="BILAN!G3" tooltip="Vers date" display="Aller" xr:uid="{00000000-0004-0000-1500-00002E000000}"/>
    <hyperlink ref="B96" location="BILAN!I13" tooltip="Vers Résultat" display="Aller" xr:uid="{00000000-0004-0000-1500-00002F000000}"/>
    <hyperlink ref="B99" location="'Charges(Prévi)'!D3" tooltip="Vers Début Exercice" display="Aller" xr:uid="{00000000-0004-0000-1500-000030000000}"/>
    <hyperlink ref="B100" location="'Charges(Prévi)'!D5" tooltip="Vers Fin d' Exercice" display="Aller" xr:uid="{00000000-0004-0000-1500-000031000000}"/>
    <hyperlink ref="B101" location="'Charges(Prévi)'!D50" tooltip="Vers cible" display="Aller" xr:uid="{00000000-0004-0000-1500-000032000000}"/>
    <hyperlink ref="B107" location="VALID_P18" tooltip="Vers cible" display="Aller" xr:uid="{00000000-0004-0000-1500-000033000000}"/>
    <hyperlink ref="B103" location="'Produits(Prévi)'!D3" tooltip="Vers Cellule" display="Aller" xr:uid="{00000000-0004-0000-1500-000034000000}"/>
    <hyperlink ref="B104" location="'Produits(Prévi)'!D4" tooltip="Vers Cellule" display="Aller" xr:uid="{00000000-0004-0000-1500-000035000000}"/>
    <hyperlink ref="B105" location="'Produits(Prévi)'!D43" tooltip="Vers Cellule" display="Aller" xr:uid="{00000000-0004-0000-1500-000036000000}"/>
    <hyperlink ref="B31" location="DATE_AG" tooltip="Vers cellule cible" display="Aller" xr:uid="{00000000-0004-0000-1500-000037000000}"/>
    <hyperlink ref="B18" location="Présentation!I28" tooltip="Vers Date Agrément" display="Aller" xr:uid="{00000000-0004-0000-1500-000038000000}"/>
    <hyperlink ref="B19" location="Présentation!I28" tooltip="Vers Date Agrément" display="Aller" xr:uid="{00000000-0004-0000-1500-000039000000}"/>
    <hyperlink ref="B38" location="VALID_P5" tooltip="vers la cellule de validation [oui ou non]" display="Aller" xr:uid="{00000000-0004-0000-1500-00003A000000}"/>
    <hyperlink ref="B40" location="Répartitions!L31" tooltip="Vers Nb Equipes" display="Aller" xr:uid="{00000000-0004-0000-1500-00003B000000}"/>
    <hyperlink ref="B39" location="Répartitions!F36" tooltip="Vers tableau récaptitulatif" display="Aller" xr:uid="{00000000-0004-0000-1500-00003C000000}"/>
    <hyperlink ref="B90" location="Produits!B10" tooltip="Vers la colonne B" display="Aller" xr:uid="{00000000-0004-0000-1500-00003D000000}"/>
    <hyperlink ref="B1" location="SOMMAIRE" tooltip="Vers SOMMAIRE" display="&lt;&lt;" xr:uid="{00000000-0004-0000-1500-00003E000000}"/>
    <hyperlink ref="B81" location="Charges!B11" tooltip="vers colonne B (intitulé CPC)" display="Aller" xr:uid="{00000000-0004-0000-1500-00003F000000}"/>
    <hyperlink ref="B67" location="Compet_Individuel!G7" tooltip="Vers colonne 6" display="Aller" xr:uid="{00000000-0004-0000-1500-000040000000}"/>
    <hyperlink ref="B26" location="Administration1!B15" tooltip="Respons partagée Manque Coprésident.e" display="Aller" xr:uid="{00000000-0004-0000-1500-000041000000}"/>
  </hyperlinks>
  <pageMargins left="0.7" right="0.7" top="0.75" bottom="0.75" header="0.3" footer="0.3"/>
  <pageSetup paperSize="8" scale="50" orientation="portrait" r:id="rId1"/>
  <headerFooter>
    <oddFooter>&amp;R&amp;10Document de Contrôle pour Club</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4"/>
  <dimension ref="A2:F30"/>
  <sheetViews>
    <sheetView zoomScale="142" zoomScaleNormal="142" workbookViewId="0">
      <selection activeCell="A12" sqref="A12"/>
    </sheetView>
  </sheetViews>
  <sheetFormatPr baseColWidth="10" defaultRowHeight="14.25" outlineLevelCol="1"/>
  <cols>
    <col min="1" max="2" width="15.125" style="4" customWidth="1"/>
    <col min="3" max="3" width="89.375" style="1176" customWidth="1" outlineLevel="1"/>
    <col min="4" max="4" width="74.125" style="1176" customWidth="1" outlineLevel="1"/>
    <col min="5" max="5" width="7.5" customWidth="1"/>
  </cols>
  <sheetData>
    <row r="2" spans="1:6">
      <c r="A2" s="1189" t="s">
        <v>869</v>
      </c>
      <c r="D2" s="1191" t="s">
        <v>871</v>
      </c>
    </row>
    <row r="3" spans="1:6">
      <c r="A3" s="1190" t="s">
        <v>712</v>
      </c>
      <c r="C3" s="1176" t="s">
        <v>609</v>
      </c>
      <c r="D3" s="1176" t="str">
        <f>"Version : " &amp;A5</f>
        <v>Version : 2022.12.08</v>
      </c>
    </row>
    <row r="4" spans="1:6" s="4" customFormat="1" ht="24.6" customHeight="1">
      <c r="A4" s="4" t="s">
        <v>841</v>
      </c>
      <c r="B4" s="4" t="s">
        <v>860</v>
      </c>
      <c r="C4" s="1177" t="s">
        <v>843</v>
      </c>
      <c r="D4" s="1177" t="s">
        <v>844</v>
      </c>
    </row>
    <row r="5" spans="1:6">
      <c r="A5" s="371" t="s">
        <v>1072</v>
      </c>
      <c r="B5" s="371" t="s">
        <v>862</v>
      </c>
      <c r="C5" s="1184" t="s">
        <v>1073</v>
      </c>
      <c r="D5" s="1185" t="s">
        <v>1074</v>
      </c>
    </row>
    <row r="6" spans="1:6" ht="71.25">
      <c r="A6" s="371" t="s">
        <v>1066</v>
      </c>
      <c r="B6" s="371" t="s">
        <v>862</v>
      </c>
      <c r="C6" s="1184" t="s">
        <v>1069</v>
      </c>
      <c r="D6" s="1185" t="s">
        <v>1067</v>
      </c>
    </row>
    <row r="7" spans="1:6" ht="71.25">
      <c r="A7" s="371" t="s">
        <v>1062</v>
      </c>
      <c r="B7" s="371" t="s">
        <v>1063</v>
      </c>
      <c r="C7" s="1184" t="s">
        <v>1065</v>
      </c>
      <c r="D7" s="1185" t="s">
        <v>1064</v>
      </c>
    </row>
    <row r="8" spans="1:6">
      <c r="A8" s="371" t="s">
        <v>1049</v>
      </c>
      <c r="B8" s="371" t="s">
        <v>862</v>
      </c>
      <c r="C8" s="1184" t="s">
        <v>1050</v>
      </c>
      <c r="D8" s="1185" t="s">
        <v>1051</v>
      </c>
      <c r="F8" s="4"/>
    </row>
    <row r="9" spans="1:6">
      <c r="A9" s="371" t="s">
        <v>1041</v>
      </c>
      <c r="B9" s="371" t="s">
        <v>862</v>
      </c>
      <c r="C9" s="1184" t="s">
        <v>1040</v>
      </c>
      <c r="D9" s="1408" t="s">
        <v>1039</v>
      </c>
      <c r="F9" s="4"/>
    </row>
    <row r="10" spans="1:6">
      <c r="A10" s="371" t="s">
        <v>1036</v>
      </c>
      <c r="B10" s="371" t="s">
        <v>68</v>
      </c>
      <c r="C10" s="1184" t="s">
        <v>1034</v>
      </c>
      <c r="D10" s="1185" t="s">
        <v>1035</v>
      </c>
      <c r="F10" s="4"/>
    </row>
    <row r="11" spans="1:6" ht="57">
      <c r="A11" s="371" t="s">
        <v>1028</v>
      </c>
      <c r="B11" s="371" t="s">
        <v>516</v>
      </c>
      <c r="C11" s="1184" t="s">
        <v>1029</v>
      </c>
      <c r="D11" s="1185" t="s">
        <v>1030</v>
      </c>
      <c r="F11" s="4"/>
    </row>
    <row r="12" spans="1:6" ht="114">
      <c r="A12" s="371" t="s">
        <v>1011</v>
      </c>
      <c r="B12" s="371" t="s">
        <v>971</v>
      </c>
      <c r="C12" s="1341" t="s">
        <v>1017</v>
      </c>
      <c r="D12" s="1185" t="s">
        <v>1012</v>
      </c>
    </row>
    <row r="13" spans="1:6" ht="57">
      <c r="A13" s="371" t="s">
        <v>1014</v>
      </c>
      <c r="B13" s="371" t="s">
        <v>971</v>
      </c>
      <c r="C13" s="1184" t="s">
        <v>1018</v>
      </c>
      <c r="D13" s="1185" t="s">
        <v>1016</v>
      </c>
    </row>
    <row r="14" spans="1:6" ht="71.25">
      <c r="A14" s="371" t="s">
        <v>970</v>
      </c>
      <c r="B14" s="371" t="s">
        <v>971</v>
      </c>
      <c r="C14" s="1184" t="s">
        <v>972</v>
      </c>
      <c r="D14" s="1185" t="s">
        <v>973</v>
      </c>
    </row>
    <row r="15" spans="1:6" ht="99.75">
      <c r="A15" s="371" t="s">
        <v>955</v>
      </c>
      <c r="B15" s="371" t="s">
        <v>947</v>
      </c>
      <c r="C15" s="1184" t="s">
        <v>958</v>
      </c>
      <c r="D15" s="1185" t="s">
        <v>956</v>
      </c>
    </row>
    <row r="16" spans="1:6" ht="57">
      <c r="A16" s="371" t="s">
        <v>946</v>
      </c>
      <c r="B16" s="371" t="s">
        <v>947</v>
      </c>
      <c r="C16" s="1184" t="s">
        <v>948</v>
      </c>
      <c r="D16" s="1233" t="s">
        <v>949</v>
      </c>
    </row>
    <row r="17" spans="1:4" ht="28.5">
      <c r="A17" s="371" t="s">
        <v>942</v>
      </c>
      <c r="B17" s="371" t="s">
        <v>504</v>
      </c>
      <c r="C17" s="1184" t="s">
        <v>943</v>
      </c>
      <c r="D17" s="1185" t="s">
        <v>944</v>
      </c>
    </row>
    <row r="18" spans="1:4" ht="28.5">
      <c r="A18" s="371" t="s">
        <v>936</v>
      </c>
      <c r="B18" s="371" t="s">
        <v>59</v>
      </c>
      <c r="C18" s="1184" t="s">
        <v>937</v>
      </c>
      <c r="D18" s="1185" t="s">
        <v>938</v>
      </c>
    </row>
    <row r="19" spans="1:4" ht="28.5">
      <c r="A19" s="371" t="s">
        <v>927</v>
      </c>
      <c r="B19" s="371" t="s">
        <v>504</v>
      </c>
      <c r="C19" s="1184" t="s">
        <v>928</v>
      </c>
      <c r="D19" s="1185" t="s">
        <v>929</v>
      </c>
    </row>
    <row r="20" spans="1:4" ht="28.5">
      <c r="A20" s="371" t="s">
        <v>934</v>
      </c>
      <c r="B20" s="371" t="s">
        <v>68</v>
      </c>
      <c r="C20" s="1184" t="s">
        <v>933</v>
      </c>
      <c r="D20" s="1185" t="s">
        <v>932</v>
      </c>
    </row>
    <row r="21" spans="1:4" ht="71.25">
      <c r="A21" s="371" t="s">
        <v>925</v>
      </c>
      <c r="B21" s="371" t="s">
        <v>861</v>
      </c>
      <c r="C21" s="1184" t="s">
        <v>945</v>
      </c>
      <c r="D21" s="1185" t="s">
        <v>926</v>
      </c>
    </row>
    <row r="22" spans="1:4" ht="28.5">
      <c r="A22" s="371" t="s">
        <v>916</v>
      </c>
      <c r="B22" s="371" t="s">
        <v>861</v>
      </c>
      <c r="C22" s="1184" t="s">
        <v>917</v>
      </c>
      <c r="D22" s="1185" t="s">
        <v>918</v>
      </c>
    </row>
    <row r="23" spans="1:4">
      <c r="A23" s="371" t="s">
        <v>870</v>
      </c>
      <c r="B23" s="371" t="s">
        <v>540</v>
      </c>
      <c r="C23" s="1184" t="s">
        <v>873</v>
      </c>
      <c r="D23" s="1185" t="s">
        <v>872</v>
      </c>
    </row>
    <row r="24" spans="1:4" ht="28.5">
      <c r="A24" s="371" t="s">
        <v>874</v>
      </c>
      <c r="B24" s="371" t="s">
        <v>862</v>
      </c>
      <c r="C24" s="1184" t="s">
        <v>867</v>
      </c>
      <c r="D24" s="1185" t="s">
        <v>868</v>
      </c>
    </row>
    <row r="25" spans="1:4" ht="28.5">
      <c r="A25" s="371" t="s">
        <v>857</v>
      </c>
      <c r="B25" s="1183" t="s">
        <v>864</v>
      </c>
      <c r="C25" s="1184" t="s">
        <v>863</v>
      </c>
      <c r="D25" s="1185" t="s">
        <v>865</v>
      </c>
    </row>
    <row r="26" spans="1:4" ht="28.5">
      <c r="A26" s="371" t="s">
        <v>857</v>
      </c>
      <c r="B26" s="371" t="s">
        <v>832</v>
      </c>
      <c r="C26" s="1184" t="s">
        <v>859</v>
      </c>
      <c r="D26" s="1185" t="s">
        <v>858</v>
      </c>
    </row>
    <row r="27" spans="1:4" ht="71.25">
      <c r="A27" s="371" t="s">
        <v>852</v>
      </c>
      <c r="B27" s="371" t="s">
        <v>861</v>
      </c>
      <c r="C27" s="1184" t="s">
        <v>853</v>
      </c>
      <c r="D27" s="1185" t="s">
        <v>854</v>
      </c>
    </row>
    <row r="28" spans="1:4">
      <c r="A28" s="371" t="s">
        <v>849</v>
      </c>
      <c r="B28" s="371" t="s">
        <v>861</v>
      </c>
      <c r="C28" s="1184" t="s">
        <v>850</v>
      </c>
      <c r="D28" s="1185" t="s">
        <v>851</v>
      </c>
    </row>
    <row r="29" spans="1:4" ht="28.5">
      <c r="A29" s="371" t="s">
        <v>846</v>
      </c>
      <c r="B29" s="371" t="s">
        <v>861</v>
      </c>
      <c r="C29" s="1184" t="s">
        <v>847</v>
      </c>
      <c r="D29" s="1185" t="s">
        <v>848</v>
      </c>
    </row>
    <row r="30" spans="1:4" ht="57">
      <c r="A30" s="371" t="s">
        <v>842</v>
      </c>
      <c r="B30" s="371" t="s">
        <v>862</v>
      </c>
      <c r="C30" s="1184" t="s">
        <v>957</v>
      </c>
      <c r="D30" s="1185" t="s">
        <v>845</v>
      </c>
    </row>
  </sheetData>
  <sheetProtection algorithmName="SHA-512" hashValue="uXmL2pJxgy5BqKjSNQ/n5SvxuCxqc/HykeQlz/cCK+95zWoH+JcrGdzFknCrkhfIqc30gnpXLnuLZwII0bZgcg==" saltValue="sUJwqLJk11QXgki8tjYIFg==" spinCount="100000" sheet="1" objects="1" scenarios="1"/>
  <phoneticPr fontId="81" type="noConversion"/>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FF0000"/>
    <pageSetUpPr fitToPage="1"/>
  </sheetPr>
  <dimension ref="A1:AD75"/>
  <sheetViews>
    <sheetView zoomScale="85" zoomScaleNormal="85" workbookViewId="0">
      <selection activeCell="G33" sqref="G33"/>
    </sheetView>
  </sheetViews>
  <sheetFormatPr baseColWidth="10" defaultRowHeight="14.25"/>
  <cols>
    <col min="1" max="1" width="1.875" customWidth="1"/>
    <col min="2" max="2" width="11" customWidth="1"/>
    <col min="3" max="3" width="8.625" customWidth="1"/>
    <col min="4" max="4" width="7.25" customWidth="1"/>
    <col min="5" max="5" width="22.125" customWidth="1"/>
    <col min="6" max="7" width="8.625" customWidth="1"/>
    <col min="8" max="8" width="6.125" customWidth="1"/>
    <col min="9" max="9" width="3" customWidth="1"/>
    <col min="10" max="10" width="4.625" customWidth="1"/>
    <col min="11" max="11" width="6" customWidth="1"/>
    <col min="12" max="12" width="4.625" customWidth="1"/>
    <col min="13" max="13" width="13.25" customWidth="1"/>
    <col min="14" max="14" width="9.375" customWidth="1"/>
    <col min="15" max="15" width="7.875" customWidth="1"/>
    <col min="16" max="17" width="11.25" customWidth="1"/>
    <col min="18" max="18" width="10.75" customWidth="1"/>
    <col min="19" max="19" width="11" style="140" customWidth="1"/>
    <col min="20" max="20" width="2.5" style="603" customWidth="1"/>
    <col min="21" max="21" width="11" style="603" customWidth="1"/>
    <col min="22" max="30" width="11" style="140" customWidth="1"/>
  </cols>
  <sheetData>
    <row r="1" spans="1:25" ht="7.9" customHeight="1">
      <c r="A1" s="603"/>
      <c r="B1" s="603"/>
      <c r="C1" s="603"/>
      <c r="D1" s="603"/>
      <c r="E1" s="603"/>
      <c r="F1" s="603"/>
      <c r="G1" s="603"/>
      <c r="H1" s="603"/>
      <c r="I1" s="603"/>
      <c r="J1" s="603"/>
      <c r="K1" s="603"/>
      <c r="L1" s="603"/>
      <c r="M1" s="603"/>
      <c r="N1" s="603"/>
      <c r="O1" s="603"/>
      <c r="P1" s="603"/>
      <c r="Q1" s="603"/>
      <c r="R1" s="603"/>
      <c r="S1" s="603"/>
      <c r="V1" s="603"/>
      <c r="W1" s="603"/>
      <c r="X1" s="603"/>
      <c r="Y1" s="603"/>
    </row>
    <row r="2" spans="1:25" ht="23.45" customHeight="1">
      <c r="A2" s="603"/>
      <c r="B2" s="1122"/>
      <c r="C2" s="1122"/>
      <c r="D2" s="1122"/>
      <c r="E2" s="1548" t="s">
        <v>834</v>
      </c>
      <c r="F2" s="1548"/>
      <c r="G2" s="1548"/>
      <c r="H2" s="1122"/>
      <c r="I2" s="1122"/>
      <c r="J2" s="1122"/>
      <c r="K2" s="1122"/>
      <c r="L2" s="1122"/>
      <c r="M2" s="1122"/>
      <c r="N2" s="1122"/>
      <c r="O2" s="1122"/>
      <c r="P2" s="1137" t="s">
        <v>816</v>
      </c>
      <c r="Q2" s="1122"/>
      <c r="R2" s="1122"/>
      <c r="S2" s="1122"/>
    </row>
    <row r="3" spans="1:25" ht="25.15" customHeight="1">
      <c r="A3" s="603"/>
      <c r="B3" s="1138" t="s">
        <v>4</v>
      </c>
      <c r="C3" s="1123"/>
      <c r="D3" s="1123"/>
      <c r="E3" s="1160"/>
      <c r="F3" s="1123"/>
      <c r="G3" s="1139" t="str">
        <f>IF(LEFT(N4,2)="OK","Attention vous devez préalablement renseigner l'ONGLET Départ","")</f>
        <v/>
      </c>
      <c r="H3" s="1123"/>
      <c r="I3" s="1122"/>
      <c r="J3" s="1122"/>
      <c r="K3" s="1122"/>
      <c r="L3" s="1122"/>
      <c r="M3" s="1122"/>
      <c r="N3" s="1122"/>
      <c r="O3" s="1122"/>
      <c r="P3" s="1152">
        <f t="array" ref="P3:P7">TYPE</f>
        <v>0</v>
      </c>
      <c r="Q3" s="1140"/>
      <c r="R3" s="1141"/>
      <c r="S3" s="1122"/>
    </row>
    <row r="4" spans="1:25" ht="25.15" customHeight="1">
      <c r="A4" s="603"/>
      <c r="B4" s="1125"/>
      <c r="C4" s="1125"/>
      <c r="D4" s="1125"/>
      <c r="E4" s="1550" t="str">
        <f>IF(OKDEPART&lt;7," ERREUR !  : ONGLET &lt;DÉPART&gt;  : "&amp;OKDEPART&amp;"/7 Questions Renseignées","OK Onglet DEPART  [6 questions renseignées]")</f>
        <v xml:space="preserve"> ERREUR !  : ONGLET &lt;DÉPART&gt;  : 0/7 Questions Renseignées</v>
      </c>
      <c r="F4" s="1550"/>
      <c r="G4" s="1550"/>
      <c r="H4" s="1550"/>
      <c r="I4" s="1550"/>
      <c r="J4" s="1550"/>
      <c r="K4" s="1550"/>
      <c r="L4" s="1550"/>
      <c r="M4" s="1550"/>
      <c r="N4" s="1161"/>
      <c r="O4" s="1122"/>
      <c r="P4" s="1152">
        <v>0</v>
      </c>
      <c r="Q4" s="1122"/>
      <c r="R4" s="1141"/>
      <c r="S4" s="1122"/>
    </row>
    <row r="5" spans="1:25" ht="25.15" customHeight="1">
      <c r="A5" s="603"/>
      <c r="B5" s="1126"/>
      <c r="C5" s="1126"/>
      <c r="D5" s="1126"/>
      <c r="E5" s="1127" t="str">
        <f>IF(CHOIXref&gt;0,("Ref: "&amp;CHOIXref&amp;"-"&amp;" Groupe "&amp;"("&amp;GRPREF&amp;")     "&amp;NOMASSOC),"Onglet DEPART mal renseigné:  Manque nom du Club")</f>
        <v>Onglet DEPART mal renseigné:  Manque nom du Club</v>
      </c>
      <c r="F5" s="1126"/>
      <c r="G5" s="1127"/>
      <c r="H5" s="1126"/>
      <c r="I5" s="1122"/>
      <c r="J5" s="1122"/>
      <c r="K5" s="1122"/>
      <c r="L5" s="1122"/>
      <c r="M5" s="1122"/>
      <c r="N5" s="1127"/>
      <c r="O5" s="1122"/>
      <c r="P5" s="1153">
        <v>0</v>
      </c>
      <c r="Q5" s="1140"/>
      <c r="R5" s="1142"/>
      <c r="S5" s="1122"/>
    </row>
    <row r="6" spans="1:25" ht="25.15" customHeight="1">
      <c r="A6" s="603"/>
      <c r="B6" s="1122"/>
      <c r="C6" s="1122"/>
      <c r="D6" s="1122"/>
      <c r="E6" s="1137"/>
      <c r="F6" s="1122"/>
      <c r="G6" s="1122"/>
      <c r="H6" s="1122"/>
      <c r="I6" s="1122"/>
      <c r="J6" s="1122"/>
      <c r="K6" s="1122"/>
      <c r="L6" s="1122"/>
      <c r="M6" s="1125"/>
      <c r="N6" s="1143"/>
      <c r="O6" s="1122"/>
      <c r="P6" s="1154">
        <v>0</v>
      </c>
      <c r="Q6" s="1122"/>
      <c r="R6" s="1144"/>
      <c r="S6" s="1122"/>
    </row>
    <row r="7" spans="1:25" ht="25.15" customHeight="1">
      <c r="A7" s="603"/>
      <c r="B7" s="1128"/>
      <c r="C7" s="1128"/>
      <c r="D7" s="1128"/>
      <c r="E7" s="1128" t="s">
        <v>777</v>
      </c>
      <c r="F7" s="1128"/>
      <c r="G7" s="1128"/>
      <c r="H7" s="1128"/>
      <c r="I7" s="1128"/>
      <c r="J7" s="1128"/>
      <c r="K7" s="1128"/>
      <c r="L7" s="1128"/>
      <c r="M7" s="1128"/>
      <c r="N7" s="1145"/>
      <c r="O7" s="1122"/>
      <c r="P7" s="1153">
        <v>0</v>
      </c>
      <c r="Q7" s="1140"/>
      <c r="R7" s="1142"/>
      <c r="S7" s="1122"/>
    </row>
    <row r="8" spans="1:25" ht="25.15" customHeight="1">
      <c r="A8" s="603"/>
      <c r="B8" s="1128"/>
      <c r="C8" s="1128"/>
      <c r="D8" s="1128"/>
      <c r="E8" s="1128"/>
      <c r="F8" s="1128"/>
      <c r="G8" s="1128"/>
      <c r="H8" s="1128"/>
      <c r="I8" s="1128"/>
      <c r="J8" s="1128"/>
      <c r="K8" s="1128"/>
      <c r="L8" s="1128"/>
      <c r="M8" s="1128"/>
      <c r="N8" s="1145"/>
      <c r="O8" s="1122"/>
      <c r="P8" s="1124"/>
      <c r="Q8" s="1122"/>
      <c r="R8" s="1122"/>
      <c r="S8" s="1122"/>
    </row>
    <row r="9" spans="1:25" ht="21" customHeight="1">
      <c r="A9" s="603"/>
      <c r="B9" s="1146" t="str">
        <f xml:space="preserve"> "Date limite de retour du dossier à l'OMS : "&amp;TEXT(DELAI,"jjjj jj mmmm aaaa")</f>
        <v>Date limite de retour du dossier à l'OMS : lundi 16 octobre 2023</v>
      </c>
      <c r="C9" s="1128"/>
      <c r="D9" s="1128"/>
      <c r="E9" s="1128"/>
      <c r="F9" s="1128"/>
      <c r="G9" s="1128"/>
      <c r="H9" s="1128"/>
      <c r="I9" s="1128"/>
      <c r="J9" s="1226"/>
      <c r="K9" s="1226"/>
      <c r="L9" s="1226"/>
      <c r="M9" s="1226"/>
      <c r="N9" s="1221" t="str">
        <f>Version</f>
        <v>Version : 2022.12.08</v>
      </c>
      <c r="O9" s="1122"/>
      <c r="P9" s="1124"/>
      <c r="Q9" s="1234" t="str">
        <f>CONCATENATE("Saison",SaisonActuelle)</f>
        <v>Saison2023-2024</v>
      </c>
      <c r="R9" s="1122"/>
      <c r="S9" s="1122"/>
    </row>
    <row r="10" spans="1:25" s="603" customFormat="1" ht="9" customHeight="1">
      <c r="B10" s="1002"/>
      <c r="C10" s="1002"/>
      <c r="D10" s="1002"/>
      <c r="E10" s="1002"/>
      <c r="F10" s="1002"/>
      <c r="G10" s="1002"/>
      <c r="H10" s="1002"/>
      <c r="I10" s="1002"/>
      <c r="J10" s="1002"/>
      <c r="K10" s="1002"/>
      <c r="L10" s="1002"/>
      <c r="M10" s="1002"/>
      <c r="N10" s="1134"/>
      <c r="P10" s="1135"/>
    </row>
    <row r="11" spans="1:25" ht="21" customHeight="1">
      <c r="A11" s="603"/>
      <c r="B11" s="1131"/>
      <c r="C11" s="1131"/>
      <c r="D11" s="1131"/>
      <c r="E11" s="1131"/>
      <c r="F11" s="1131"/>
      <c r="G11" s="1131"/>
      <c r="H11" s="1131"/>
      <c r="I11" s="1131"/>
      <c r="J11" s="1131"/>
      <c r="K11" s="1131"/>
      <c r="L11" s="1131"/>
      <c r="M11" s="1131"/>
      <c r="N11" s="1133"/>
      <c r="O11" s="1129"/>
      <c r="P11" s="1130"/>
      <c r="Q11" s="1129"/>
      <c r="R11" s="1129"/>
      <c r="S11" s="1129"/>
    </row>
    <row r="12" spans="1:25" ht="21" customHeight="1">
      <c r="A12" s="603"/>
      <c r="B12" s="1549"/>
      <c r="C12" s="1549"/>
      <c r="D12" s="1549"/>
      <c r="E12" s="1549"/>
      <c r="F12" s="1549"/>
      <c r="G12" s="1549"/>
      <c r="H12" s="1549"/>
      <c r="I12" s="1546" t="s">
        <v>817</v>
      </c>
      <c r="J12" s="1546"/>
      <c r="K12" s="1546"/>
      <c r="L12" s="1546"/>
      <c r="M12" s="1546"/>
      <c r="N12" s="1133"/>
      <c r="O12" s="1129"/>
      <c r="P12" s="1130"/>
      <c r="Q12" s="1129"/>
      <c r="R12" s="1129"/>
      <c r="S12" s="1129"/>
    </row>
    <row r="13" spans="1:25" ht="21" customHeight="1">
      <c r="A13" s="603"/>
      <c r="B13" s="1131"/>
      <c r="C13" s="1131"/>
      <c r="D13" s="1131"/>
      <c r="E13" s="1131"/>
      <c r="F13" s="1131"/>
      <c r="G13" s="1131"/>
      <c r="H13" s="1131"/>
      <c r="I13" s="1131"/>
      <c r="J13" s="1131"/>
      <c r="K13" s="1131"/>
      <c r="L13" s="1131"/>
      <c r="M13" s="1131"/>
      <c r="N13" s="1133"/>
      <c r="O13" s="1129"/>
      <c r="P13" s="1130"/>
      <c r="Q13" s="1129"/>
      <c r="R13" s="1129"/>
      <c r="S13" s="1129"/>
    </row>
    <row r="14" spans="1:25" ht="21" customHeight="1">
      <c r="A14" s="603"/>
      <c r="B14" s="1131"/>
      <c r="C14" s="1131"/>
      <c r="D14" s="1547" t="s">
        <v>827</v>
      </c>
      <c r="E14" s="1547"/>
      <c r="F14" s="1547"/>
      <c r="G14" s="1547"/>
      <c r="H14" s="1131"/>
      <c r="I14" s="1131"/>
      <c r="J14" s="1131"/>
      <c r="K14" s="1131"/>
      <c r="L14" s="1131"/>
      <c r="M14" s="1547" t="s">
        <v>830</v>
      </c>
      <c r="N14" s="1547"/>
      <c r="O14" s="1547"/>
      <c r="P14" s="1547"/>
      <c r="Q14" s="1129"/>
      <c r="R14" s="1129"/>
      <c r="S14" s="1129"/>
    </row>
    <row r="15" spans="1:25" ht="21" customHeight="1">
      <c r="A15" s="603"/>
      <c r="B15" s="1131"/>
      <c r="C15" s="1131"/>
      <c r="D15" s="1131"/>
      <c r="E15" s="1131"/>
      <c r="F15" s="1131"/>
      <c r="G15" s="1131"/>
      <c r="H15" s="1131"/>
      <c r="I15" s="1131"/>
      <c r="J15" s="1131"/>
      <c r="K15" s="1131"/>
      <c r="L15" s="1131"/>
      <c r="M15" s="1131"/>
      <c r="N15" s="1133"/>
      <c r="O15" s="1129"/>
      <c r="P15" s="1130"/>
      <c r="Q15" s="1129"/>
      <c r="R15" s="1129"/>
      <c r="S15" s="1129"/>
    </row>
    <row r="16" spans="1:25" ht="28.15" customHeight="1">
      <c r="A16" s="603"/>
      <c r="B16" s="1131"/>
      <c r="C16" s="1158" t="s">
        <v>833</v>
      </c>
      <c r="D16" s="1155" t="s">
        <v>818</v>
      </c>
      <c r="E16" s="1159" t="s">
        <v>819</v>
      </c>
      <c r="F16" s="1159" t="s">
        <v>829</v>
      </c>
      <c r="G16" s="1159" t="s">
        <v>828</v>
      </c>
      <c r="H16" s="1136"/>
      <c r="I16" s="1131"/>
      <c r="J16" s="1131"/>
      <c r="K16" s="1131"/>
      <c r="L16" s="1131"/>
      <c r="M16" s="1159" t="s">
        <v>819</v>
      </c>
      <c r="N16" s="1159" t="s">
        <v>829</v>
      </c>
      <c r="O16" s="1159" t="s">
        <v>828</v>
      </c>
      <c r="P16" s="1130"/>
      <c r="Q16" s="1129"/>
      <c r="R16" s="1129"/>
      <c r="S16" s="1129"/>
    </row>
    <row r="17" spans="1:19" ht="21" customHeight="1">
      <c r="A17" s="603"/>
      <c r="B17" s="1162" t="str">
        <f>IF(LEFT(DEPART!$B$5,1)="!","?","")</f>
        <v>?</v>
      </c>
      <c r="C17" s="1157" t="str">
        <f>IF(D17=Titre!A$43,"Imprimer","Non")</f>
        <v>Imprimer</v>
      </c>
      <c r="D17" s="1148">
        <v>1</v>
      </c>
      <c r="E17" s="1436" t="s">
        <v>503</v>
      </c>
      <c r="F17" s="1437" t="s">
        <v>604</v>
      </c>
      <c r="G17" s="1166" t="s">
        <v>158</v>
      </c>
      <c r="H17" s="1131"/>
      <c r="I17" s="1131"/>
      <c r="J17" s="1131"/>
      <c r="K17" s="1131"/>
      <c r="L17" s="1131"/>
      <c r="M17" s="1443" t="s">
        <v>831</v>
      </c>
      <c r="N17" s="1437" t="s">
        <v>604</v>
      </c>
      <c r="O17" s="1167"/>
      <c r="P17" s="1130"/>
      <c r="Q17" s="1129"/>
      <c r="R17" s="1129"/>
      <c r="S17" s="1129"/>
    </row>
    <row r="18" spans="1:19" ht="21" customHeight="1">
      <c r="A18" s="603"/>
      <c r="B18" s="1162" t="str">
        <f>IF(LEFT(DEPART!$B$5,1)="!","?","")</f>
        <v>?</v>
      </c>
      <c r="C18" s="1157" t="str">
        <f>IF(D18=Titre!B$43,"Imprimer","Non")</f>
        <v>Imprimer</v>
      </c>
      <c r="D18" s="1148">
        <v>2</v>
      </c>
      <c r="E18" s="1436" t="s">
        <v>504</v>
      </c>
      <c r="F18" s="1437" t="s">
        <v>604</v>
      </c>
      <c r="G18" s="1166" t="s">
        <v>158</v>
      </c>
      <c r="H18" s="1131"/>
      <c r="I18" s="1131"/>
      <c r="J18" s="1131"/>
      <c r="K18" s="1131"/>
      <c r="L18" s="1131"/>
      <c r="M18" s="1438" t="s">
        <v>832</v>
      </c>
      <c r="N18" s="1437" t="s">
        <v>604</v>
      </c>
      <c r="O18" s="1439" t="s">
        <v>158</v>
      </c>
      <c r="P18" s="1440"/>
      <c r="Q18" s="1441"/>
      <c r="R18" s="1129"/>
      <c r="S18" s="1129"/>
    </row>
    <row r="19" spans="1:19" ht="21" customHeight="1">
      <c r="A19" s="603"/>
      <c r="B19" s="1162" t="str">
        <f>IF(LEFT(DEPART!$B$5,1)="!","?","")</f>
        <v>?</v>
      </c>
      <c r="C19" s="1157" t="str">
        <f>IF(D19=Titre!C$43,"Imprimer","Non")</f>
        <v>Imprimer</v>
      </c>
      <c r="D19" s="1148">
        <v>3</v>
      </c>
      <c r="E19" s="1436" t="s">
        <v>820</v>
      </c>
      <c r="F19" s="1437" t="s">
        <v>604</v>
      </c>
      <c r="G19" s="1166" t="s">
        <v>158</v>
      </c>
      <c r="H19" s="1131"/>
      <c r="I19" s="1131"/>
      <c r="J19" s="1131"/>
      <c r="K19" s="1131"/>
      <c r="L19" s="1131"/>
      <c r="M19" s="1438" t="s">
        <v>817</v>
      </c>
      <c r="N19" s="1442"/>
      <c r="O19" s="1439" t="s">
        <v>158</v>
      </c>
      <c r="P19" s="1440"/>
      <c r="Q19" s="1441"/>
      <c r="R19" s="1129"/>
      <c r="S19" s="1129"/>
    </row>
    <row r="20" spans="1:19" ht="21" customHeight="1">
      <c r="A20" s="603"/>
      <c r="B20" s="1162" t="str">
        <f>IF(LEFT(DEPART!$B$5,1)="!","?","")</f>
        <v>?</v>
      </c>
      <c r="C20" s="1157" t="str">
        <f>IF(D20=Titre!D$43,"Imprimer","Non")</f>
        <v>Imprimer</v>
      </c>
      <c r="D20" s="1148">
        <v>4</v>
      </c>
      <c r="E20" s="1436" t="s">
        <v>821</v>
      </c>
      <c r="F20" s="1437" t="s">
        <v>604</v>
      </c>
      <c r="G20" s="1166" t="s">
        <v>158</v>
      </c>
      <c r="H20" s="1131"/>
      <c r="I20" s="1131"/>
      <c r="J20" s="1131"/>
      <c r="K20" s="1131"/>
      <c r="L20" s="1131"/>
      <c r="M20" s="1438" t="s">
        <v>69</v>
      </c>
      <c r="N20" s="1437" t="s">
        <v>604</v>
      </c>
      <c r="O20" s="1439" t="s">
        <v>158</v>
      </c>
      <c r="P20" s="1440"/>
      <c r="Q20" s="1441"/>
      <c r="R20" s="1129"/>
      <c r="S20" s="1129"/>
    </row>
    <row r="21" spans="1:19" ht="21" customHeight="1">
      <c r="A21" s="603"/>
      <c r="B21" s="1162" t="str">
        <f>IF(LEFT(DEPART!$B$5,1)="!","?","")</f>
        <v>?</v>
      </c>
      <c r="C21" s="1157" t="str">
        <f>IF(D21=Titre!E$43,"Imprimer","Non")</f>
        <v>Imprimer</v>
      </c>
      <c r="D21" s="1148">
        <v>5</v>
      </c>
      <c r="E21" s="1436" t="s">
        <v>514</v>
      </c>
      <c r="F21" s="1437" t="s">
        <v>604</v>
      </c>
      <c r="G21" s="1166" t="s">
        <v>158</v>
      </c>
      <c r="H21" s="1131"/>
      <c r="I21" s="1131"/>
      <c r="J21" s="1131"/>
      <c r="K21" s="1131"/>
      <c r="L21" s="1131"/>
      <c r="M21" s="1149"/>
      <c r="N21" s="1150"/>
      <c r="O21" s="1151"/>
      <c r="P21" s="1130"/>
      <c r="Q21" s="1129"/>
      <c r="R21" s="1129"/>
      <c r="S21" s="1129"/>
    </row>
    <row r="22" spans="1:19" ht="21" customHeight="1">
      <c r="A22" s="603"/>
      <c r="B22" s="1162" t="str">
        <f>IF(LEFT(DEPART!$B$5,1)="!","?","")</f>
        <v>?</v>
      </c>
      <c r="C22" s="1157" t="str">
        <f>IFERROR(IF(D22=Titre!F$43,"Imprimer","Non"),"?DEPART")</f>
        <v>?DEPART</v>
      </c>
      <c r="D22" s="1148">
        <v>6</v>
      </c>
      <c r="E22" s="1436" t="s">
        <v>515</v>
      </c>
      <c r="F22" s="1437" t="s">
        <v>604</v>
      </c>
      <c r="G22" s="1166" t="s">
        <v>158</v>
      </c>
      <c r="H22" s="1131"/>
      <c r="I22" s="1131"/>
      <c r="J22" s="1227"/>
      <c r="K22" s="1227"/>
      <c r="L22" s="1227"/>
      <c r="M22" s="1228"/>
      <c r="N22" s="1150"/>
      <c r="O22" s="1151"/>
      <c r="P22" s="1130"/>
      <c r="Q22" s="1129"/>
      <c r="R22" s="1129"/>
      <c r="S22" s="1129"/>
    </row>
    <row r="23" spans="1:19" ht="21" customHeight="1">
      <c r="A23" s="603"/>
      <c r="B23" s="1162" t="str">
        <f>IF(LEFT(DEPART!$B$5,1)="!","?","")</f>
        <v>?</v>
      </c>
      <c r="C23" s="1157" t="str">
        <f>IFERROR(IF(D23=Titre!G$43,"Imprimer","Non"),"?DEPART")</f>
        <v>?DEPART</v>
      </c>
      <c r="D23" s="1148">
        <v>7</v>
      </c>
      <c r="E23" s="1436" t="s">
        <v>822</v>
      </c>
      <c r="F23" s="1437" t="s">
        <v>604</v>
      </c>
      <c r="G23" s="1166" t="s">
        <v>158</v>
      </c>
      <c r="H23" s="1131"/>
      <c r="I23" s="1131"/>
      <c r="J23" s="1227"/>
      <c r="K23" s="1227"/>
      <c r="L23" s="1227"/>
      <c r="M23" s="1228"/>
      <c r="N23" s="1150"/>
      <c r="O23" s="1151"/>
      <c r="P23" s="1130"/>
      <c r="Q23" s="1129"/>
      <c r="R23" s="1129"/>
      <c r="S23" s="1129"/>
    </row>
    <row r="24" spans="1:19" ht="21" customHeight="1">
      <c r="A24" s="603"/>
      <c r="B24" s="1162" t="str">
        <f>IF(LEFT(DEPART!$B$5,1)="!","?","")</f>
        <v>?</v>
      </c>
      <c r="C24" s="1157" t="str">
        <f>IFERROR(IF(D24=Titre!H$43,"Imprimer","Non"),"?DEPART")</f>
        <v>?DEPART</v>
      </c>
      <c r="D24" s="1148">
        <v>8</v>
      </c>
      <c r="E24" s="1436" t="s">
        <v>33</v>
      </c>
      <c r="F24" s="1437" t="s">
        <v>604</v>
      </c>
      <c r="G24" s="1166" t="s">
        <v>158</v>
      </c>
      <c r="H24" s="1131"/>
      <c r="I24" s="1131"/>
      <c r="J24" s="1227"/>
      <c r="K24" s="1227"/>
      <c r="L24" s="1227"/>
      <c r="M24" s="1228"/>
      <c r="N24" s="1150"/>
      <c r="O24" s="1151"/>
      <c r="P24" s="1130"/>
      <c r="Q24" s="1129"/>
      <c r="R24" s="1129"/>
      <c r="S24" s="1129"/>
    </row>
    <row r="25" spans="1:19" ht="21" customHeight="1">
      <c r="A25" s="603"/>
      <c r="B25" s="1162" t="str">
        <f>IF(LEFT(DEPART!$B$5,1)="!","?","")</f>
        <v>?</v>
      </c>
      <c r="C25" s="1157" t="str">
        <f>IFERROR(IF(D25=Titre!I$43,"Imprimer","Non"),"?DEPART")</f>
        <v>?DEPART</v>
      </c>
      <c r="D25" s="1148">
        <v>9</v>
      </c>
      <c r="E25" s="1436" t="s">
        <v>823</v>
      </c>
      <c r="F25" s="1437" t="s">
        <v>604</v>
      </c>
      <c r="G25" s="1166" t="s">
        <v>158</v>
      </c>
      <c r="H25" s="1131"/>
      <c r="I25" s="1131"/>
      <c r="J25" s="1227"/>
      <c r="K25" s="1227"/>
      <c r="L25" s="1227"/>
      <c r="M25" s="1227"/>
      <c r="N25" s="1133"/>
      <c r="O25" s="1129"/>
      <c r="P25" s="1130"/>
      <c r="Q25" s="1129"/>
      <c r="R25" s="1129"/>
      <c r="S25" s="1129"/>
    </row>
    <row r="26" spans="1:19" ht="21" customHeight="1">
      <c r="A26" s="603"/>
      <c r="B26" s="1162" t="str">
        <f>IF(LEFT(DEPART!$B$5,1)="!","?","")</f>
        <v>?</v>
      </c>
      <c r="C26" s="1157" t="str">
        <f>IFERROR(IF(D26=Titre!J$43,"Imprimer","Non"),"?DEPART")</f>
        <v>?DEPART</v>
      </c>
      <c r="D26" s="1148">
        <v>10</v>
      </c>
      <c r="E26" s="1436" t="s">
        <v>824</v>
      </c>
      <c r="F26" s="1437" t="s">
        <v>604</v>
      </c>
      <c r="G26" s="1166" t="s">
        <v>158</v>
      </c>
      <c r="H26" s="1131"/>
      <c r="I26" s="1131"/>
      <c r="J26" s="1227"/>
      <c r="K26" s="1227"/>
      <c r="L26" s="1227"/>
      <c r="M26" s="1227"/>
      <c r="N26" s="1133"/>
      <c r="O26" s="1129"/>
      <c r="P26" s="1130"/>
      <c r="Q26" s="1129"/>
      <c r="R26" s="1129"/>
      <c r="S26" s="1129"/>
    </row>
    <row r="27" spans="1:19" ht="21" customHeight="1">
      <c r="A27" s="603"/>
      <c r="B27" s="1162" t="str">
        <f>IF(LEFT(DEPART!$B$5,1)="!","?","")</f>
        <v>?</v>
      </c>
      <c r="C27" s="1157" t="str">
        <f>IFERROR(IF(D27=Titre!K$43,"Imprimer","Non"),"?DEPART")</f>
        <v>?DEPART</v>
      </c>
      <c r="D27" s="1148">
        <v>11</v>
      </c>
      <c r="E27" s="1436" t="s">
        <v>825</v>
      </c>
      <c r="F27" s="1437" t="s">
        <v>604</v>
      </c>
      <c r="G27" s="1166" t="s">
        <v>158</v>
      </c>
      <c r="H27" s="1131"/>
      <c r="I27" s="1131"/>
      <c r="J27" s="1227"/>
      <c r="K27" s="1227"/>
      <c r="L27" s="1227"/>
      <c r="M27" s="1227"/>
      <c r="N27" s="1133"/>
      <c r="O27" s="1129"/>
      <c r="P27" s="1130"/>
      <c r="Q27" s="1129"/>
      <c r="R27" s="1129"/>
      <c r="S27" s="1129"/>
    </row>
    <row r="28" spans="1:19" ht="21" customHeight="1">
      <c r="A28" s="603"/>
      <c r="B28" s="1162" t="str">
        <f>IF(LEFT(DEPART!$B$5,1)="!","?","")</f>
        <v>?</v>
      </c>
      <c r="C28" s="1157" t="str">
        <f>IFERROR(IF(D28=Titre!L$43,"Imprimer","Non"),"?DEPART")</f>
        <v>?DEPART</v>
      </c>
      <c r="D28" s="1148">
        <v>12</v>
      </c>
      <c r="E28" s="1436" t="s">
        <v>100</v>
      </c>
      <c r="F28" s="1437" t="s">
        <v>604</v>
      </c>
      <c r="G28" s="1166" t="s">
        <v>158</v>
      </c>
      <c r="H28" s="1131"/>
      <c r="I28" s="1131"/>
      <c r="J28" s="1131"/>
      <c r="K28" s="1131"/>
      <c r="L28" s="1131"/>
      <c r="M28" s="1131"/>
      <c r="N28" s="1133"/>
      <c r="O28" s="1129"/>
      <c r="P28" s="1130"/>
      <c r="Q28" s="1129"/>
      <c r="R28" s="1129"/>
      <c r="S28" s="1129"/>
    </row>
    <row r="29" spans="1:19" ht="21" customHeight="1">
      <c r="A29" s="603"/>
      <c r="B29" s="1162" t="str">
        <f>IF(LEFT(DEPART!$B$5,1)="!","?","")</f>
        <v>?</v>
      </c>
      <c r="C29" s="1157" t="str">
        <f>IF(D29=Titre!M$43,"Imprimer","Non")</f>
        <v>Imprimer</v>
      </c>
      <c r="D29" s="1148">
        <v>13</v>
      </c>
      <c r="E29" s="1436" t="s">
        <v>58</v>
      </c>
      <c r="F29" s="1437" t="s">
        <v>604</v>
      </c>
      <c r="G29" s="1166" t="s">
        <v>158</v>
      </c>
      <c r="H29" s="1131"/>
      <c r="I29" s="1131"/>
      <c r="J29" s="1131"/>
      <c r="K29" s="1131"/>
      <c r="L29" s="1131"/>
      <c r="M29" s="1131"/>
      <c r="N29" s="1133"/>
      <c r="O29" s="1129"/>
      <c r="P29" s="1130"/>
      <c r="Q29" s="1129"/>
      <c r="R29" s="1129"/>
      <c r="S29" s="1129"/>
    </row>
    <row r="30" spans="1:19" ht="21" customHeight="1">
      <c r="A30" s="603"/>
      <c r="B30" s="1162" t="str">
        <f>IF(LEFT(DEPART!$B$5,1)="!","?","")</f>
        <v>?</v>
      </c>
      <c r="C30" s="1157" t="str">
        <f>IF(D30=Titre!N$43,"Imprimer","Non")</f>
        <v>Imprimer</v>
      </c>
      <c r="D30" s="1148">
        <v>14</v>
      </c>
      <c r="E30" s="1436" t="s">
        <v>516</v>
      </c>
      <c r="F30" s="1437" t="s">
        <v>604</v>
      </c>
      <c r="G30" s="1166" t="s">
        <v>158</v>
      </c>
      <c r="H30" s="1131"/>
      <c r="I30" s="1131"/>
      <c r="J30" s="1131"/>
      <c r="K30" s="1131"/>
      <c r="L30" s="1131"/>
      <c r="M30" s="1131"/>
      <c r="N30" s="1133"/>
      <c r="O30" s="1129"/>
      <c r="P30" s="1130"/>
      <c r="Q30" s="1129"/>
      <c r="R30" s="1129"/>
      <c r="S30" s="1129"/>
    </row>
    <row r="31" spans="1:19" ht="21" customHeight="1">
      <c r="A31" s="603"/>
      <c r="B31" s="1162" t="str">
        <f>IF(LEFT(DEPART!$B$5,1)="!","?","")</f>
        <v>?</v>
      </c>
      <c r="C31" s="1157" t="str">
        <f>IF(D31=Titre!O$43,"Imprimer","Non")</f>
        <v>Imprimer</v>
      </c>
      <c r="D31" s="1148">
        <v>15</v>
      </c>
      <c r="E31" s="1436" t="s">
        <v>465</v>
      </c>
      <c r="F31" s="1437" t="s">
        <v>604</v>
      </c>
      <c r="G31" s="1166" t="s">
        <v>158</v>
      </c>
      <c r="H31" s="1131"/>
      <c r="I31" s="1131"/>
      <c r="J31" s="1131"/>
      <c r="K31" s="1131"/>
      <c r="L31" s="1131"/>
      <c r="M31" s="1131"/>
      <c r="N31" s="1133"/>
      <c r="O31" s="1129"/>
      <c r="P31" s="1130"/>
      <c r="Q31" s="1129"/>
      <c r="R31" s="1129"/>
      <c r="S31" s="1129"/>
    </row>
    <row r="32" spans="1:19" ht="21" customHeight="1">
      <c r="A32" s="603"/>
      <c r="B32" s="1162" t="str">
        <f>IF(LEFT(DEPART!$B$5,1)="!","?","")</f>
        <v>?</v>
      </c>
      <c r="C32" s="1157" t="str">
        <f>IF(D32=Titre!P$43,"Imprimer","Non")</f>
        <v>Imprimer</v>
      </c>
      <c r="D32" s="1148">
        <v>16</v>
      </c>
      <c r="E32" s="1436" t="s">
        <v>67</v>
      </c>
      <c r="F32" s="1437" t="s">
        <v>604</v>
      </c>
      <c r="G32" s="1166" t="s">
        <v>158</v>
      </c>
      <c r="H32" s="1131"/>
      <c r="I32" s="1131"/>
      <c r="J32" s="1131"/>
      <c r="K32" s="1131"/>
      <c r="L32" s="1131"/>
      <c r="M32" s="1131"/>
      <c r="N32" s="1133"/>
      <c r="O32" s="1129"/>
      <c r="P32" s="1130"/>
      <c r="Q32" s="1129"/>
      <c r="R32" s="1129"/>
      <c r="S32" s="1129"/>
    </row>
    <row r="33" spans="1:21" ht="21" customHeight="1">
      <c r="A33" s="603"/>
      <c r="B33" s="1162" t="str">
        <f>IF(LEFT(DEPART!$B$5,1)="!","?","")</f>
        <v>?</v>
      </c>
      <c r="C33" s="1157" t="str">
        <f>IF(D33=Titre!Q$43,"Imprimer","Non")</f>
        <v>Imprimer</v>
      </c>
      <c r="D33" s="1148">
        <v>17</v>
      </c>
      <c r="E33" s="1436" t="s">
        <v>826</v>
      </c>
      <c r="F33" s="1437" t="s">
        <v>604</v>
      </c>
      <c r="G33" s="1166" t="s">
        <v>158</v>
      </c>
      <c r="H33" s="1131"/>
      <c r="I33" s="1131"/>
      <c r="J33" s="1131"/>
      <c r="K33" s="1131"/>
      <c r="L33" s="1131"/>
      <c r="M33" s="1131"/>
      <c r="N33" s="1133"/>
      <c r="O33" s="1129"/>
      <c r="P33" s="1130"/>
      <c r="Q33" s="1129"/>
      <c r="R33" s="1129"/>
      <c r="S33" s="1129"/>
    </row>
    <row r="34" spans="1:21" ht="21" customHeight="1">
      <c r="A34" s="603"/>
      <c r="B34" s="1162" t="str">
        <f>IF(LEFT(DEPART!$B$5,1)="!","?","")</f>
        <v>?</v>
      </c>
      <c r="C34" s="1157" t="str">
        <f>IF(D34=Titre!R$43,"Imprimer","Non")</f>
        <v>Imprimer</v>
      </c>
      <c r="D34" s="1148">
        <v>18</v>
      </c>
      <c r="E34" s="1436" t="s">
        <v>68</v>
      </c>
      <c r="F34" s="1437" t="s">
        <v>604</v>
      </c>
      <c r="G34" s="1166" t="s">
        <v>158</v>
      </c>
      <c r="H34" s="1131"/>
      <c r="I34" s="1131"/>
      <c r="J34" s="1131"/>
      <c r="K34" s="1131"/>
      <c r="L34" s="1131"/>
      <c r="M34" s="1131"/>
      <c r="N34" s="1133"/>
      <c r="O34" s="1129"/>
      <c r="P34" s="1130"/>
      <c r="Q34" s="1129"/>
      <c r="R34" s="1129"/>
      <c r="S34" s="1129"/>
    </row>
    <row r="35" spans="1:21" ht="21" customHeight="1">
      <c r="A35" s="603"/>
      <c r="B35" s="1131"/>
      <c r="C35" s="1156"/>
      <c r="D35" s="1147"/>
      <c r="E35" s="1131"/>
      <c r="F35" s="1131"/>
      <c r="G35" s="1131"/>
      <c r="H35" s="1131"/>
      <c r="I35" s="1131"/>
      <c r="J35" s="1131"/>
      <c r="K35" s="1131"/>
      <c r="L35" s="1131"/>
      <c r="M35" s="1131"/>
      <c r="N35" s="1133"/>
      <c r="O35" s="1129"/>
      <c r="P35" s="1130"/>
      <c r="Q35" s="1129"/>
      <c r="R35" s="1129"/>
      <c r="S35" s="1129"/>
    </row>
    <row r="36" spans="1:21" ht="21" customHeight="1">
      <c r="A36" s="603"/>
      <c r="B36" s="1131"/>
      <c r="C36" s="1156"/>
      <c r="D36" s="1147"/>
      <c r="E36" s="1131"/>
      <c r="F36" s="1131"/>
      <c r="G36" s="1131"/>
      <c r="H36" s="1131"/>
      <c r="I36" s="1131"/>
      <c r="J36" s="1131"/>
      <c r="K36" s="1131"/>
      <c r="L36" s="1131"/>
      <c r="M36" s="1131"/>
      <c r="N36" s="1133"/>
      <c r="O36" s="1129"/>
      <c r="P36" s="1130"/>
      <c r="Q36" s="1129"/>
      <c r="R36" s="1129"/>
      <c r="S36" s="1129"/>
    </row>
    <row r="37" spans="1:21" ht="21" customHeight="1">
      <c r="A37" s="603"/>
      <c r="B37" s="1131"/>
      <c r="C37" s="1131"/>
      <c r="D37" s="1131"/>
      <c r="E37" s="1131"/>
      <c r="F37" s="1131"/>
      <c r="G37" s="1131"/>
      <c r="H37" s="1131"/>
      <c r="I37" s="1131"/>
      <c r="J37" s="1131"/>
      <c r="K37" s="1131"/>
      <c r="L37" s="1131"/>
      <c r="M37" s="1131"/>
      <c r="N37" s="1133"/>
      <c r="O37" s="1129"/>
      <c r="P37" s="1130"/>
      <c r="Q37" s="1129"/>
      <c r="R37" s="1129"/>
      <c r="S37" s="1129"/>
    </row>
    <row r="38" spans="1:21" ht="21" customHeight="1">
      <c r="A38" s="603"/>
      <c r="B38" s="1131"/>
      <c r="C38" s="1131"/>
      <c r="D38" s="1131"/>
      <c r="E38" s="1131"/>
      <c r="F38" s="1131"/>
      <c r="G38" s="1131"/>
      <c r="H38" s="1131"/>
      <c r="I38" s="1131"/>
      <c r="J38" s="1131"/>
      <c r="K38" s="1131"/>
      <c r="L38" s="1131"/>
      <c r="M38" s="1131"/>
      <c r="N38" s="1133"/>
      <c r="O38" s="1129"/>
      <c r="P38" s="1130"/>
      <c r="Q38" s="1129"/>
      <c r="R38" s="1129"/>
      <c r="S38" s="1129"/>
    </row>
    <row r="39" spans="1:21" ht="21" customHeight="1">
      <c r="A39" s="603"/>
      <c r="B39" s="1131"/>
      <c r="C39" s="1131"/>
      <c r="D39" s="1131"/>
      <c r="E39" s="1131"/>
      <c r="F39" s="1131"/>
      <c r="G39" s="1131"/>
      <c r="H39" s="1131"/>
      <c r="I39" s="1131"/>
      <c r="J39" s="1131"/>
      <c r="K39" s="1131"/>
      <c r="L39" s="1131"/>
      <c r="M39" s="1131"/>
      <c r="N39" s="1133"/>
      <c r="O39" s="1129"/>
      <c r="P39" s="1130"/>
      <c r="Q39" s="1129"/>
      <c r="R39" s="1129"/>
      <c r="S39" s="1129"/>
    </row>
    <row r="40" spans="1:21" ht="46.15" customHeight="1">
      <c r="A40" s="603"/>
      <c r="B40" s="1129"/>
      <c r="C40" s="1129"/>
      <c r="D40" s="1129"/>
      <c r="E40" s="1129"/>
      <c r="F40" s="1129"/>
      <c r="G40" s="1129"/>
      <c r="H40" s="1129"/>
      <c r="I40" s="1129"/>
      <c r="J40" s="1129"/>
      <c r="K40" s="1129"/>
      <c r="L40" s="1129"/>
      <c r="M40" s="1129"/>
      <c r="N40" s="1132"/>
      <c r="O40" s="1129"/>
      <c r="P40" s="1129"/>
      <c r="Q40" s="1129"/>
      <c r="R40" s="1129"/>
      <c r="S40" s="1129"/>
    </row>
    <row r="41" spans="1:21" s="140" customFormat="1">
      <c r="T41" s="603"/>
      <c r="U41" s="603"/>
    </row>
    <row r="42" spans="1:21" s="140" customFormat="1">
      <c r="T42" s="603"/>
      <c r="U42" s="603"/>
    </row>
    <row r="43" spans="1:21" s="140" customFormat="1">
      <c r="T43" s="603"/>
      <c r="U43" s="603"/>
    </row>
    <row r="44" spans="1:21" s="140" customFormat="1">
      <c r="T44" s="603"/>
      <c r="U44" s="603"/>
    </row>
    <row r="45" spans="1:21" s="140" customFormat="1">
      <c r="T45" s="603"/>
      <c r="U45" s="603"/>
    </row>
    <row r="46" spans="1:21" s="140" customFormat="1">
      <c r="T46" s="603"/>
      <c r="U46" s="603"/>
    </row>
    <row r="47" spans="1:21" s="140" customFormat="1">
      <c r="T47" s="603"/>
      <c r="U47" s="603"/>
    </row>
    <row r="48" spans="1:21" s="140" customFormat="1">
      <c r="T48" s="603"/>
      <c r="U48" s="603"/>
    </row>
    <row r="49" spans="20:21" s="140" customFormat="1">
      <c r="T49" s="603"/>
      <c r="U49" s="603"/>
    </row>
    <row r="50" spans="20:21" s="140" customFormat="1">
      <c r="T50" s="603"/>
      <c r="U50" s="603"/>
    </row>
    <row r="51" spans="20:21" s="140" customFormat="1">
      <c r="T51" s="603"/>
      <c r="U51" s="603"/>
    </row>
    <row r="52" spans="20:21" s="140" customFormat="1">
      <c r="T52" s="603"/>
      <c r="U52" s="603"/>
    </row>
    <row r="53" spans="20:21" s="140" customFormat="1">
      <c r="T53" s="603"/>
      <c r="U53" s="603"/>
    </row>
    <row r="54" spans="20:21" s="140" customFormat="1">
      <c r="T54" s="603"/>
      <c r="U54" s="603"/>
    </row>
    <row r="55" spans="20:21" s="140" customFormat="1">
      <c r="T55" s="603"/>
      <c r="U55" s="603"/>
    </row>
    <row r="56" spans="20:21" s="140" customFormat="1">
      <c r="T56" s="603"/>
      <c r="U56" s="603"/>
    </row>
    <row r="57" spans="20:21" s="140" customFormat="1">
      <c r="T57" s="603"/>
      <c r="U57" s="603"/>
    </row>
    <row r="58" spans="20:21" s="140" customFormat="1">
      <c r="T58" s="603"/>
      <c r="U58" s="603"/>
    </row>
    <row r="59" spans="20:21" s="140" customFormat="1">
      <c r="T59" s="603"/>
      <c r="U59" s="603"/>
    </row>
    <row r="60" spans="20:21" s="140" customFormat="1">
      <c r="T60" s="603"/>
      <c r="U60" s="603"/>
    </row>
    <row r="61" spans="20:21" s="140" customFormat="1">
      <c r="T61" s="603"/>
      <c r="U61" s="603"/>
    </row>
    <row r="62" spans="20:21" s="140" customFormat="1">
      <c r="T62" s="603"/>
      <c r="U62" s="603"/>
    </row>
    <row r="63" spans="20:21" s="140" customFormat="1">
      <c r="T63" s="603"/>
      <c r="U63" s="603"/>
    </row>
    <row r="64" spans="20:21" s="140" customFormat="1">
      <c r="T64" s="603"/>
      <c r="U64" s="603"/>
    </row>
    <row r="65" spans="20:21" s="140" customFormat="1">
      <c r="T65" s="603"/>
      <c r="U65" s="603"/>
    </row>
    <row r="66" spans="20:21" s="140" customFormat="1">
      <c r="T66" s="603"/>
      <c r="U66" s="603"/>
    </row>
    <row r="67" spans="20:21" s="140" customFormat="1">
      <c r="T67" s="603"/>
      <c r="U67" s="603"/>
    </row>
    <row r="68" spans="20:21" s="140" customFormat="1">
      <c r="T68" s="603"/>
      <c r="U68" s="603"/>
    </row>
    <row r="69" spans="20:21" s="140" customFormat="1">
      <c r="T69" s="603"/>
      <c r="U69" s="603"/>
    </row>
    <row r="70" spans="20:21" s="140" customFormat="1">
      <c r="T70" s="603"/>
      <c r="U70" s="603"/>
    </row>
    <row r="71" spans="20:21" s="140" customFormat="1">
      <c r="T71" s="603"/>
      <c r="U71" s="603"/>
    </row>
    <row r="72" spans="20:21" s="140" customFormat="1">
      <c r="T72" s="603"/>
      <c r="U72" s="603"/>
    </row>
    <row r="73" spans="20:21" s="140" customFormat="1">
      <c r="T73" s="603"/>
      <c r="U73" s="603"/>
    </row>
    <row r="74" spans="20:21" s="140" customFormat="1">
      <c r="T74" s="603"/>
      <c r="U74" s="603"/>
    </row>
    <row r="75" spans="20:21" s="140" customFormat="1">
      <c r="T75" s="603"/>
      <c r="U75" s="603"/>
    </row>
  </sheetData>
  <sheetProtection password="C722" sheet="1" objects="1" scenarios="1" selectLockedCells="1"/>
  <mergeCells count="6">
    <mergeCell ref="I12:M12"/>
    <mergeCell ref="D14:G14"/>
    <mergeCell ref="M14:P14"/>
    <mergeCell ref="E2:G2"/>
    <mergeCell ref="B12:H12"/>
    <mergeCell ref="E4:M4"/>
  </mergeCells>
  <phoneticPr fontId="81" type="noConversion"/>
  <conditionalFormatting sqref="B12">
    <cfRule type="containsText" dxfId="143" priority="2" stopIfTrue="1" operator="containsText" text="!">
      <formula>NOT(ISERROR(SEARCH("!",B12)))</formula>
    </cfRule>
  </conditionalFormatting>
  <conditionalFormatting sqref="C17:C34">
    <cfRule type="containsText" dxfId="142" priority="4" operator="containsText" text="Non">
      <formula>NOT(ISERROR(SEARCH("Non",C17)))</formula>
    </cfRule>
  </conditionalFormatting>
  <conditionalFormatting sqref="C22:C28">
    <cfRule type="containsText" dxfId="141" priority="5" operator="containsText" text="DEPART">
      <formula>NOT(ISERROR(SEARCH("DEPART",C22)))</formula>
    </cfRule>
  </conditionalFormatting>
  <conditionalFormatting sqref="E4:M4">
    <cfRule type="containsText" dxfId="140" priority="1" stopIfTrue="1" operator="containsText" text="ERREUR">
      <formula>NOT(ISERROR(SEARCH("ERREUR",E4)))</formula>
    </cfRule>
  </conditionalFormatting>
  <hyperlinks>
    <hyperlink ref="B3" location="DEPART!B2" tooltip="Retour onglet DEPART" display="&lt;&lt; Retour vers DEPART" xr:uid="{00000000-0004-0000-0200-000000000000}"/>
    <hyperlink ref="F17" location="Titre!A1" tooltip="Aller sur l'onglet Ttre     Page 1 du dossier" display="Aller" xr:uid="{00000000-0004-0000-0200-000001000000}"/>
    <hyperlink ref="F18" location="Présentation!A1" tooltip="Aller sur onglet Présentation    page 2 du dossier" display="Aller" xr:uid="{00000000-0004-0000-0200-000002000000}"/>
    <hyperlink ref="F19" location="Administration1!A1" tooltip="Aller sur onglet Administration 1    page 3 du dossier" display="Aller" xr:uid="{00000000-0004-0000-0200-000003000000}"/>
    <hyperlink ref="F20" location="Administration2!A1" tooltip="Aller sur onglet Administration 2      page 4 du dossier" display="Aller" xr:uid="{00000000-0004-0000-0200-000004000000}"/>
    <hyperlink ref="F21" location="Répartitions!A1" tooltip="Aller sur onglet Répartitions      page 5 du dossier" display="Aller" xr:uid="{00000000-0004-0000-0200-000005000000}"/>
    <hyperlink ref="F22" location="Encadrement!A1" tooltip="Aller sur onglet Encadrement    page 6 du dossier" display="Aller" xr:uid="{00000000-0004-0000-0200-000006000000}"/>
    <hyperlink ref="F23" location="'Liste Entraineurs'!A1" tooltip="Aller sur onglet Liste Entraineurs       page 7 annexe du dossier" display="Aller" xr:uid="{00000000-0004-0000-0200-000007000000}"/>
    <hyperlink ref="F24" location="Officiels!A1" tooltip="Aller sur onglet Officiels      page 8 du dossier" display="Aller" xr:uid="{00000000-0004-0000-0200-000008000000}"/>
    <hyperlink ref="F25" location="Compet_Equipe!A1" tooltip="Aller sur onglet Compet_Equip       page 9 du dossier" display="Aller" xr:uid="{00000000-0004-0000-0200-000009000000}"/>
    <hyperlink ref="F26" location="Résultat_Equip!A1" tooltip="Aller sur onglet Résultat_Equip       page 10 du dossier" display="Aller" xr:uid="{00000000-0004-0000-0200-00000A000000}"/>
    <hyperlink ref="F27" location="Compet_Individuel!A1" tooltip="Aller sur onglet Compet_Individuel     page 11 du dossier" display="Aller" xr:uid="{00000000-0004-0000-0200-00000B000000}"/>
    <hyperlink ref="F28" location="Résultat_Individuel!A1" tooltip="Aller sur Résultat_Individuel      page 12 du dossier" display="Aller" xr:uid="{00000000-0004-0000-0200-00000C000000}"/>
    <hyperlink ref="F29" location="Charges!A1" tooltip="Aller sur onglet Charges     page 13 du dossier" display="Aller" xr:uid="{00000000-0004-0000-0200-00000D000000}"/>
    <hyperlink ref="F30" location="'Produits(Prévi)'!A1" tooltip="Aller sur onglet Produits        page 14 du dossier" display="Aller" xr:uid="{00000000-0004-0000-0200-00000E000000}"/>
    <hyperlink ref="F31" location="BILAN!A1" tooltip="Aller sur onglet BILAN     page 15 du dossier" display="Aller" xr:uid="{00000000-0004-0000-0200-00000F000000}"/>
    <hyperlink ref="F32" location="'Charges(Prévi)'!A1" tooltip="Aller sur onglet Charges(Prévi)      page 16 du dossier" display="Aller" xr:uid="{00000000-0004-0000-0200-000010000000}"/>
    <hyperlink ref="F33" location="'Produits(Prévi)'!A1" tooltip="Aller sur onglet Produits(Prévi)      page 17 du dossier" display="Aller" xr:uid="{00000000-0004-0000-0200-000011000000}"/>
    <hyperlink ref="F34" location="'Final PJ'!A1" tooltip="Aller sur onglet FINAL PJ      page 18 du dossier" display="Aller" xr:uid="{00000000-0004-0000-0200-000012000000}"/>
    <hyperlink ref="G17" r:id="rId1" tooltip="Site Internet OMS Aide Page 1   Onglet Iitre" xr:uid="{00000000-0004-0000-0200-000013000000}"/>
    <hyperlink ref="G18" r:id="rId2" tooltip="Site Internet OMS Aide Page 2   Onglet Présentation" xr:uid="{00000000-0004-0000-0200-000014000000}"/>
    <hyperlink ref="G19" r:id="rId3" tooltip="Site Internet OMS Aide Page 3   Onglet Administration 1" xr:uid="{00000000-0004-0000-0200-000015000000}"/>
    <hyperlink ref="G20" r:id="rId4" tooltip="Site Internet OMS Aide Page 4   Onglet Administration 2" xr:uid="{00000000-0004-0000-0200-000016000000}"/>
    <hyperlink ref="G21" r:id="rId5" tooltip="Site Internet OMS Aide Page 5   Onglet Répartitions" xr:uid="{00000000-0004-0000-0200-000017000000}"/>
    <hyperlink ref="G22" r:id="rId6" tooltip="Site Internet OMS Aide Page 6   Onglet Encadrement" xr:uid="{00000000-0004-0000-0200-000018000000}"/>
    <hyperlink ref="G23" r:id="rId7" tooltip="Site Internet OMS Aide Page 7  annexe   Onglet Liste Entraineurs" xr:uid="{00000000-0004-0000-0200-000019000000}"/>
    <hyperlink ref="G24" r:id="rId8" tooltip="Site Internet OMS Aide Page 8     Onglet Officiels" xr:uid="{00000000-0004-0000-0200-00001A000000}"/>
    <hyperlink ref="G25" r:id="rId9" tooltip="Site Internet OMS Aide Page 9   Onglet Compet_Equip" xr:uid="{00000000-0004-0000-0200-00001B000000}"/>
    <hyperlink ref="G26" r:id="rId10" tooltip="Site Internet OMS Aide Page 10      Onglet Résultat_Equip" xr:uid="{00000000-0004-0000-0200-00001C000000}"/>
    <hyperlink ref="G27" r:id="rId11" tooltip="Site Internet OMS Aide Page 11   Onglet Compet_Individuel" xr:uid="{00000000-0004-0000-0200-00001D000000}"/>
    <hyperlink ref="G28" r:id="rId12" tooltip="Site Internet OMS Aide Page 12   Onglet Résultat_Individuel" xr:uid="{00000000-0004-0000-0200-00001E000000}"/>
    <hyperlink ref="G29" r:id="rId13" tooltip="Site Internet OMS Aide Page 13     Onglet Charges" xr:uid="{00000000-0004-0000-0200-00001F000000}"/>
    <hyperlink ref="G30" r:id="rId14" tooltip="Site Internet OMS Aide Page 14   Onglet Produits" xr:uid="{00000000-0004-0000-0200-000020000000}"/>
    <hyperlink ref="G31" r:id="rId15" tooltip="Site Internet OMS Aide Page 15   Onglet BILAN" xr:uid="{00000000-0004-0000-0200-000021000000}"/>
    <hyperlink ref="G32" r:id="rId16" tooltip="Site Internet OMS Aide Page 16 et 17   Onglet Charges/Produits(Prévi)" xr:uid="{00000000-0004-0000-0200-000022000000}"/>
    <hyperlink ref="G33" r:id="rId17" tooltip="Site Internet OMS Aide Page 16 et 17   Onglet Charges/Produits(Prévi)" xr:uid="{00000000-0004-0000-0200-000023000000}"/>
    <hyperlink ref="G34" r:id="rId18" tooltip="Site Internet OMS Page 18      Onglet FINAL PJ" xr:uid="{00000000-0004-0000-0200-000024000000}"/>
    <hyperlink ref="O18" r:id="rId19" tooltip="Site internet OMS Aide Onglet DEPART" xr:uid="{00000000-0004-0000-0200-000025000000}"/>
    <hyperlink ref="O19" r:id="rId20" tooltip="Site OMS Aide Onglet Sommaire   anciennement GUIDE" xr:uid="{00000000-0004-0000-0200-000026000000}"/>
    <hyperlink ref="O20" r:id="rId21" tooltip="Site OMS  Aide Onglet Controle" xr:uid="{00000000-0004-0000-0200-000027000000}"/>
    <hyperlink ref="N17" location="'A LIRE !!!!'!A1" tooltip="Aller sur Onglet A LIRE !!!" display="Aller" xr:uid="{00000000-0004-0000-0200-000028000000}"/>
    <hyperlink ref="N18" location="DEPART!B3" tooltip="Aller sur onglet DEPART" display="Aller" xr:uid="{00000000-0004-0000-0200-000029000000}"/>
    <hyperlink ref="N20" location="Contrôle!A1" tooltip="Aller vers Onglet Controle" display="Aller" xr:uid="{00000000-0004-0000-0200-00002A000000}"/>
    <hyperlink ref="N9" location="Versions!A7" tooltip="Aller sur l'onglet des modifications versions successives" display="Versions!A7" xr:uid="{00000000-0004-0000-0200-00002B000000}"/>
  </hyperlinks>
  <pageMargins left="0.70866141732283472" right="0.70866141732283472" top="0.74803149606299213" bottom="0.74803149606299213" header="0.31496062992125984" footer="0.31496062992125984"/>
  <pageSetup paperSize="9" scale="35" orientation="portrait" horizontalDpi="4294967293"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tabColor indexed="35"/>
  </sheetPr>
  <dimension ref="A1:W47"/>
  <sheetViews>
    <sheetView showGridLines="0" view="pageBreakPreview" topLeftCell="A19" zoomScaleNormal="85" zoomScaleSheetLayoutView="100" zoomScalePageLayoutView="75" workbookViewId="0">
      <selection activeCell="G33" sqref="G33"/>
    </sheetView>
  </sheetViews>
  <sheetFormatPr baseColWidth="10" defaultColWidth="9" defaultRowHeight="14.25"/>
  <cols>
    <col min="1" max="1" width="4.125" customWidth="1"/>
    <col min="2" max="24" width="3.5" customWidth="1"/>
  </cols>
  <sheetData>
    <row r="1" spans="1:22" ht="15" thickBot="1"/>
    <row r="2" spans="1:22" ht="15" thickBot="1">
      <c r="A2" s="276" t="s">
        <v>517</v>
      </c>
      <c r="V2" s="382">
        <f>+REFOMS</f>
        <v>0</v>
      </c>
    </row>
    <row r="3" spans="1:22">
      <c r="A3" s="581"/>
      <c r="B3" s="581"/>
      <c r="V3" s="146" t="str">
        <f>"("&amp;GRPREF&amp;")"</f>
        <v>(Choisir le nom de votre Association (DEPART))</v>
      </c>
    </row>
    <row r="4" spans="1:22">
      <c r="A4" s="581"/>
    </row>
    <row r="5" spans="1:22">
      <c r="A5" s="581"/>
    </row>
    <row r="6" spans="1:22">
      <c r="A6" s="581"/>
    </row>
    <row r="7" spans="1:22">
      <c r="A7" s="581"/>
      <c r="B7" s="146"/>
      <c r="C7" s="146"/>
    </row>
    <row r="8" spans="1:22">
      <c r="A8" s="581"/>
      <c r="B8" s="146"/>
      <c r="C8" s="146"/>
    </row>
    <row r="9" spans="1:22" ht="15">
      <c r="A9" s="581"/>
      <c r="H9" s="1556" t="str">
        <f>CONCATENATE("SAISON  ",SaisonActuelle)</f>
        <v>SAISON  2023-2024</v>
      </c>
      <c r="I9" s="1557"/>
      <c r="J9" s="1557"/>
      <c r="K9" s="1557"/>
      <c r="L9" s="1557"/>
      <c r="M9" s="1557"/>
      <c r="N9" s="1557"/>
      <c r="O9" s="1557"/>
      <c r="P9" s="1558"/>
    </row>
    <row r="10" spans="1:22">
      <c r="A10" s="581"/>
    </row>
    <row r="11" spans="1:22">
      <c r="A11" s="581"/>
    </row>
    <row r="12" spans="1:22">
      <c r="A12" s="581"/>
    </row>
    <row r="13" spans="1:22">
      <c r="A13" s="581"/>
    </row>
    <row r="14" spans="1:22">
      <c r="A14" s="581"/>
    </row>
    <row r="15" spans="1:22">
      <c r="A15" s="581"/>
    </row>
    <row r="16" spans="1:22">
      <c r="A16" s="581"/>
    </row>
    <row r="17" spans="1:17">
      <c r="A17" s="581"/>
    </row>
    <row r="18" spans="1:17">
      <c r="A18" s="581"/>
    </row>
    <row r="19" spans="1:17">
      <c r="A19" s="581"/>
    </row>
    <row r="20" spans="1:17">
      <c r="A20" s="581"/>
    </row>
    <row r="21" spans="1:17">
      <c r="A21" s="581"/>
    </row>
    <row r="22" spans="1:17">
      <c r="A22" s="581"/>
    </row>
    <row r="23" spans="1:17">
      <c r="A23" s="581"/>
    </row>
    <row r="24" spans="1:17">
      <c r="A24" s="581"/>
      <c r="C24" s="164"/>
      <c r="D24" s="164"/>
      <c r="E24" s="164" t="s">
        <v>3</v>
      </c>
    </row>
    <row r="25" spans="1:17">
      <c r="A25" s="581"/>
      <c r="C25" s="164"/>
      <c r="D25" s="164"/>
      <c r="E25" s="1081" t="s">
        <v>774</v>
      </c>
    </row>
    <row r="26" spans="1:17">
      <c r="A26" s="581"/>
      <c r="C26" s="164"/>
      <c r="D26" s="164"/>
      <c r="E26" s="254" t="s">
        <v>523</v>
      </c>
    </row>
    <row r="27" spans="1:17" ht="15" thickBot="1">
      <c r="A27" s="581"/>
      <c r="B27" s="164"/>
      <c r="C27" s="164"/>
      <c r="E27" s="164"/>
    </row>
    <row r="28" spans="1:17" ht="21" customHeight="1" thickBot="1">
      <c r="A28" s="581"/>
      <c r="B28" s="164"/>
      <c r="G28" s="164" t="s">
        <v>524</v>
      </c>
      <c r="K28" s="1553">
        <f>DELAI</f>
        <v>45215</v>
      </c>
      <c r="L28" s="1554"/>
      <c r="M28" s="1554"/>
      <c r="N28" s="1554"/>
      <c r="O28" s="1554"/>
      <c r="P28" s="1555"/>
    </row>
    <row r="29" spans="1:17" ht="12" customHeight="1">
      <c r="A29" s="581"/>
      <c r="C29" s="255"/>
    </row>
    <row r="30" spans="1:17" ht="18">
      <c r="A30" s="581"/>
      <c r="C30" s="256"/>
    </row>
    <row r="31" spans="1:17" ht="18">
      <c r="A31" s="581"/>
      <c r="B31" s="1258">
        <v>2</v>
      </c>
      <c r="C31" s="257" t="s">
        <v>954</v>
      </c>
      <c r="G31" s="1308" t="str">
        <f>IF(TOPRESPONS=0,"??? Responsabilité non renseigné!",DEPART!B11)</f>
        <v>??? Responsabilité non renseigné!</v>
      </c>
      <c r="H31" s="819"/>
      <c r="I31" s="819"/>
      <c r="J31" s="819"/>
      <c r="K31" s="819"/>
      <c r="L31" s="819"/>
      <c r="M31" s="819"/>
      <c r="N31" s="819"/>
      <c r="O31" s="819"/>
      <c r="P31" s="819"/>
      <c r="Q31" s="819"/>
    </row>
    <row r="32" spans="1:17" ht="15">
      <c r="A32" s="581"/>
      <c r="B32" s="1258">
        <v>3</v>
      </c>
      <c r="C32" s="1323">
        <f>DEPART!B19</f>
        <v>0</v>
      </c>
      <c r="D32" s="603"/>
      <c r="E32" s="603"/>
      <c r="F32" s="603"/>
      <c r="G32" s="603"/>
      <c r="H32" s="603"/>
      <c r="I32" s="603"/>
      <c r="J32" s="603"/>
      <c r="K32" s="603"/>
    </row>
    <row r="33" spans="1:23" ht="15">
      <c r="A33" s="581"/>
      <c r="B33" s="1258">
        <v>4</v>
      </c>
      <c r="C33" s="1323">
        <f>DEPART!B24</f>
        <v>0</v>
      </c>
      <c r="D33" s="603"/>
      <c r="E33" s="603"/>
      <c r="F33" s="603"/>
      <c r="G33" s="603"/>
      <c r="H33" s="603"/>
      <c r="I33" s="603"/>
      <c r="J33" s="603"/>
      <c r="K33" s="603"/>
    </row>
    <row r="34" spans="1:23" ht="15">
      <c r="A34" s="581"/>
      <c r="B34" s="1258">
        <v>5</v>
      </c>
      <c r="C34" s="1323">
        <f>DEPART!B29</f>
        <v>0</v>
      </c>
      <c r="D34" s="603"/>
      <c r="E34" s="603"/>
      <c r="F34" s="603"/>
      <c r="G34" s="603"/>
      <c r="H34" s="603"/>
      <c r="I34" s="603"/>
      <c r="J34" s="603"/>
      <c r="K34" s="603"/>
    </row>
    <row r="35" spans="1:23" ht="17.25" customHeight="1">
      <c r="A35" s="581"/>
      <c r="B35" s="1258">
        <v>6</v>
      </c>
      <c r="C35" s="1323">
        <f>DEPART!B34</f>
        <v>0</v>
      </c>
      <c r="D35" s="1002"/>
      <c r="E35" s="1002"/>
      <c r="F35" s="1002"/>
      <c r="G35" s="1002"/>
      <c r="H35" s="1002"/>
      <c r="I35" s="1002"/>
      <c r="J35" s="1002"/>
      <c r="K35" s="1002"/>
      <c r="L35" s="164"/>
      <c r="M35" s="164"/>
      <c r="N35" s="164"/>
      <c r="O35" s="164"/>
      <c r="P35" s="164"/>
      <c r="Q35" s="164"/>
      <c r="R35" s="164"/>
      <c r="S35" s="164"/>
      <c r="T35" s="164"/>
      <c r="U35" s="164"/>
      <c r="V35" s="164"/>
      <c r="W35" s="164"/>
    </row>
    <row r="36" spans="1:23" ht="15">
      <c r="A36" s="581"/>
      <c r="B36" s="1258">
        <v>7</v>
      </c>
      <c r="C36" s="1323">
        <f>DEPART!B39</f>
        <v>0</v>
      </c>
      <c r="D36" s="603"/>
      <c r="E36" s="603"/>
      <c r="F36" s="603"/>
      <c r="G36" s="603"/>
      <c r="H36" s="603"/>
      <c r="I36" s="603"/>
      <c r="J36" s="603"/>
      <c r="K36" s="603"/>
    </row>
    <row r="37" spans="1:23" ht="17.25" customHeight="1">
      <c r="A37" s="581"/>
      <c r="C37" s="805" t="str">
        <f>IF(OKDEPART&lt;7," ERREUR !  : ONGLET &lt;DÉPART&gt;  NON COMPLÉTÉ CORRECTEMENT","")</f>
        <v xml:space="preserve"> ERREUR !  : ONGLET &lt;DÉPART&gt;  NON COMPLÉTÉ CORRECTEMENT</v>
      </c>
      <c r="G37" s="603"/>
      <c r="H37" s="603"/>
      <c r="I37" s="603"/>
      <c r="J37" s="603"/>
      <c r="K37" s="603"/>
    </row>
    <row r="38" spans="1:23" ht="12.75" customHeight="1">
      <c r="A38" s="581"/>
      <c r="B38" s="164"/>
      <c r="C38" s="1552"/>
      <c r="D38" s="1552"/>
      <c r="E38" s="1552"/>
    </row>
    <row r="39" spans="1:23" ht="15" customHeight="1">
      <c r="A39" s="581"/>
    </row>
    <row r="40" spans="1:23" ht="22.5" customHeight="1">
      <c r="B40" s="258"/>
      <c r="C40" s="1551"/>
      <c r="D40" s="1551"/>
      <c r="E40" s="1551"/>
    </row>
    <row r="41" spans="1:23">
      <c r="A41" s="579">
        <f>COUNT(A43:W43)</f>
        <v>11</v>
      </c>
      <c r="B41" s="259" t="s">
        <v>278</v>
      </c>
      <c r="C41" s="260"/>
      <c r="D41" s="260"/>
      <c r="E41" s="260"/>
      <c r="F41" s="260"/>
      <c r="G41" s="260"/>
      <c r="H41" s="260"/>
      <c r="I41" s="260"/>
      <c r="J41" s="260"/>
      <c r="K41" s="260"/>
      <c r="L41" s="260"/>
      <c r="M41" s="260"/>
      <c r="N41" s="260"/>
      <c r="O41" s="260"/>
      <c r="P41" s="260"/>
      <c r="Q41" s="260"/>
      <c r="R41" s="260"/>
      <c r="S41" s="260"/>
      <c r="T41" s="260"/>
      <c r="U41" s="260"/>
      <c r="V41" s="261"/>
    </row>
    <row r="42" spans="1:23" ht="15" thickBot="1"/>
    <row r="43" spans="1:23" ht="15" thickBot="1">
      <c r="A43" s="262">
        <f>DEPART!BL105</f>
        <v>1</v>
      </c>
      <c r="B43" s="262">
        <f>DEPART!BM105</f>
        <v>2</v>
      </c>
      <c r="C43" s="262">
        <f>DEPART!BN105</f>
        <v>3</v>
      </c>
      <c r="D43" s="262">
        <f>DEPART!BO105</f>
        <v>4</v>
      </c>
      <c r="E43" s="262">
        <f>DEPART!BP105</f>
        <v>5</v>
      </c>
      <c r="F43" s="262" t="e">
        <f>DEPART!BQ105</f>
        <v>#VALUE!</v>
      </c>
      <c r="G43" s="434" t="e">
        <f>PAGESEPT</f>
        <v>#VALUE!</v>
      </c>
      <c r="H43" s="263" t="e">
        <f>DEPART!BS105</f>
        <v>#VALUE!</v>
      </c>
      <c r="I43" s="263" t="e">
        <f>DEPART!BT105</f>
        <v>#VALUE!</v>
      </c>
      <c r="J43" s="263" t="e">
        <f>DEPART!BU105</f>
        <v>#VALUE!</v>
      </c>
      <c r="K43" s="263" t="e">
        <f>DEPART!BV105</f>
        <v>#VALUE!</v>
      </c>
      <c r="L43" s="263" t="e">
        <f>DEPART!BW105</f>
        <v>#VALUE!</v>
      </c>
      <c r="M43" s="263">
        <f>DEPART!BX105</f>
        <v>13</v>
      </c>
      <c r="N43" s="263">
        <f>DEPART!BY105</f>
        <v>14</v>
      </c>
      <c r="O43" s="263">
        <f>DEPART!BZ105</f>
        <v>15</v>
      </c>
      <c r="P43" s="263">
        <f>DEPART!CA105</f>
        <v>16</v>
      </c>
      <c r="Q43" s="263">
        <f>DEPART!CB105</f>
        <v>17</v>
      </c>
      <c r="R43" s="263">
        <f>DEPART!CC105</f>
        <v>18</v>
      </c>
      <c r="S43" s="264" t="str">
        <f>DEPART!CD105</f>
        <v>--</v>
      </c>
      <c r="T43" s="264" t="str">
        <f>DEPART!CE105</f>
        <v>--</v>
      </c>
      <c r="U43" s="264" t="str">
        <f>DEPART!CF105</f>
        <v>--</v>
      </c>
      <c r="V43" s="264" t="str">
        <f>DEPART!CG105</f>
        <v>--</v>
      </c>
      <c r="W43" s="264" t="str">
        <f>DEPART!CH105</f>
        <v>--</v>
      </c>
    </row>
    <row r="44" spans="1:23">
      <c r="A44" s="592" t="e">
        <f>PAGESEPT</f>
        <v>#VALUE!</v>
      </c>
      <c r="B44" s="251" t="e">
        <f>+DEPART!CB96</f>
        <v>#VALUE!</v>
      </c>
    </row>
    <row r="45" spans="1:23">
      <c r="A45" s="457" t="str">
        <f>"PJ : Attestation Assurance - "&amp;'Final PJ'!C28&amp;" - "&amp;'Final PJ'!C27&amp;" - "&amp;"Chèque 10€ adhésion"</f>
        <v>PJ : Attestation Assurance - - - - - Chèque 10€ adhésion</v>
      </c>
      <c r="B45" s="457"/>
      <c r="C45" s="458"/>
      <c r="D45" s="458"/>
      <c r="E45" s="458"/>
      <c r="F45" s="458"/>
      <c r="G45" s="458"/>
      <c r="H45" s="458"/>
      <c r="I45" s="458"/>
      <c r="J45" s="458"/>
      <c r="T45" s="1300" t="str">
        <f>Version</f>
        <v>Version : 2022.12.08</v>
      </c>
    </row>
    <row r="46" spans="1:23" ht="15" thickBot="1"/>
    <row r="47" spans="1:23" ht="27.75" customHeight="1" thickBot="1">
      <c r="A47" s="1259">
        <v>1</v>
      </c>
      <c r="B47" s="265" t="str">
        <f>NOMASSOC</f>
        <v>Choisir le nom de votre Association (DEPART)</v>
      </c>
      <c r="C47" s="266"/>
      <c r="D47" s="266"/>
      <c r="E47" s="266"/>
      <c r="F47" s="266"/>
      <c r="G47" s="266"/>
      <c r="H47" s="267"/>
      <c r="I47" s="267"/>
      <c r="J47" s="267"/>
      <c r="K47" s="267"/>
      <c r="L47" s="267"/>
      <c r="M47" s="267"/>
      <c r="N47" s="267"/>
      <c r="O47" s="267"/>
      <c r="P47" s="267"/>
      <c r="Q47" s="268"/>
      <c r="V47" s="269">
        <f>+REFOMS</f>
        <v>0</v>
      </c>
    </row>
  </sheetData>
  <sheetProtection password="C722" sheet="1" objects="1" scenarios="1" selectLockedCells="1"/>
  <customSheetViews>
    <customSheetView guid="{8D3DA71C-0D5A-4FF6-9A29-0A90EFE4224E}" scale="75" showPageBreaks="1" view="pageLayout" topLeftCell="A6">
      <selection activeCell="J49" sqref="J49"/>
      <pageMargins left="0.78740157480314965" right="0.55118110236220474" top="0.47244094488188981" bottom="0.74803149606299213" header="0.31496062992125984" footer="0.31496062992125984"/>
      <pageSetup paperSize="9" orientation="portrait" r:id="rId1"/>
      <headerFooter>
        <oddFooter>&amp;L&amp;"Times New Roman,Italique"&amp;6Questionnaire O.M.S. Subventions Fonctionnement et Aide à l'entraînement 2009-2010&amp;R&amp;8&amp;A      page&amp;P</oddFooter>
      </headerFooter>
    </customSheetView>
  </customSheetViews>
  <mergeCells count="4">
    <mergeCell ref="C40:E40"/>
    <mergeCell ref="C38:E38"/>
    <mergeCell ref="K28:P28"/>
    <mergeCell ref="H9:P9"/>
  </mergeCells>
  <phoneticPr fontId="0" type="noConversion"/>
  <conditionalFormatting sqref="B31">
    <cfRule type="expression" dxfId="139" priority="8">
      <formula>($G$31=0)</formula>
    </cfRule>
  </conditionalFormatting>
  <conditionalFormatting sqref="B32:B36">
    <cfRule type="expression" dxfId="138" priority="2">
      <formula>$C32=0</formula>
    </cfRule>
  </conditionalFormatting>
  <conditionalFormatting sqref="B47">
    <cfRule type="containsText" dxfId="137" priority="9" operator="containsText" text="Choisir">
      <formula>NOT(ISERROR(SEARCH("Choisir",B47)))</formula>
    </cfRule>
  </conditionalFormatting>
  <conditionalFormatting sqref="G31">
    <cfRule type="beginsWith" dxfId="136" priority="1" operator="beginsWith" text="??">
      <formula>LEFT(G31,2)="??"</formula>
    </cfRule>
  </conditionalFormatting>
  <conditionalFormatting sqref="G43">
    <cfRule type="containsText" dxfId="135" priority="10" stopIfTrue="1" operator="containsText" text="7A">
      <formula>NOT(ISERROR(SEARCH("7A",G43)))</formula>
    </cfRule>
  </conditionalFormatting>
  <hyperlinks>
    <hyperlink ref="A2" location="SOMMAIRE" tooltip="Vers SOMMAIRE" display="&lt;&lt;" xr:uid="{00000000-0004-0000-0300-000000000000}"/>
  </hyperlinks>
  <pageMargins left="0.51181102362204722" right="0.55118110236220474" top="0.47244094488188981" bottom="0.74803149606299213" header="0.31496062992125984" footer="0.31496062992125984"/>
  <pageSetup paperSize="9" orientation="portrait" r:id="rId2"/>
  <headerFooter>
    <oddFooter>&amp;L&amp;"Times New Roman,Italique"&amp;6Questionnaire O.M.S. Subventions déléguées (détermination)&amp;R&amp;8&amp;A   page 1</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FFFF"/>
  </sheetPr>
  <dimension ref="A1:K47"/>
  <sheetViews>
    <sheetView showGridLines="0" topLeftCell="A7" zoomScaleSheetLayoutView="100" workbookViewId="0">
      <selection activeCell="G33" sqref="G33"/>
    </sheetView>
  </sheetViews>
  <sheetFormatPr baseColWidth="10" defaultColWidth="9" defaultRowHeight="14.25"/>
  <cols>
    <col min="1" max="2" width="7.375" style="1" customWidth="1"/>
    <col min="3" max="3" width="6.5" style="1" customWidth="1"/>
    <col min="4" max="7" width="7.5" style="1" customWidth="1"/>
    <col min="8" max="8" width="5.25" style="1" customWidth="1"/>
    <col min="9" max="9" width="5.375" style="1" customWidth="1"/>
    <col min="10" max="10" width="8.5" style="1" customWidth="1"/>
    <col min="11" max="11" width="5.625" style="1" customWidth="1"/>
    <col min="12" max="14" width="7.375" style="1" customWidth="1"/>
    <col min="15" max="15" width="10.125" style="1" customWidth="1"/>
    <col min="16" max="16" width="5.75" style="1" customWidth="1"/>
    <col min="17" max="17" width="8.5" style="1" customWidth="1"/>
    <col min="18" max="18" width="7.25" style="1" customWidth="1"/>
    <col min="19" max="16384" width="9" style="1"/>
  </cols>
  <sheetData>
    <row r="1" spans="1:11" ht="18.75">
      <c r="A1" s="276" t="s">
        <v>517</v>
      </c>
      <c r="B1" s="1027" t="s">
        <v>709</v>
      </c>
      <c r="G1" s="1613" t="str">
        <f>ABREV</f>
        <v>Choisir le nom de votre Association (DEPART)</v>
      </c>
      <c r="H1" s="1613"/>
      <c r="I1" s="1613"/>
      <c r="J1" s="130" t="str">
        <f>CONCATENATE("Ref OMS  ",REFOMS)&amp;" ("&amp;GRPREF&amp;")"</f>
        <v>Ref OMS  0 (Choisir le nom de votre Association (DEPART))</v>
      </c>
      <c r="K1" s="2"/>
    </row>
    <row r="2" spans="1:11" ht="20.25" customHeight="1">
      <c r="A2" s="1625" t="s">
        <v>306</v>
      </c>
      <c r="B2" s="1625"/>
      <c r="C2" s="1625"/>
      <c r="D2" s="1625"/>
      <c r="E2" s="1625"/>
      <c r="J2" s="212"/>
      <c r="K2" s="2"/>
    </row>
    <row r="3" spans="1:11" ht="16.5" thickBot="1">
      <c r="A3" s="1605" t="s">
        <v>284</v>
      </c>
      <c r="B3" s="1605"/>
      <c r="C3" s="1605"/>
      <c r="D3" s="1605"/>
      <c r="E3" s="1605"/>
      <c r="F3" s="1605"/>
      <c r="G3" s="1605"/>
      <c r="K3" s="5"/>
    </row>
    <row r="4" spans="1:11" ht="37.9" customHeight="1">
      <c r="A4" s="1619" t="s">
        <v>294</v>
      </c>
      <c r="B4" s="1620"/>
      <c r="C4" s="1620"/>
      <c r="D4" s="1621" t="str">
        <f>NOMASSOC</f>
        <v>Choisir le nom de votre Association (DEPART)</v>
      </c>
      <c r="E4" s="1621"/>
      <c r="F4" s="1621"/>
      <c r="G4" s="1621"/>
      <c r="H4" s="1621"/>
      <c r="I4" s="1622"/>
      <c r="J4" s="1622"/>
      <c r="K4" s="1623"/>
    </row>
    <row r="5" spans="1:11" ht="18" customHeight="1">
      <c r="A5" s="1618" t="s">
        <v>295</v>
      </c>
      <c r="B5" s="1572"/>
      <c r="C5" s="1624"/>
      <c r="D5" s="355" t="str">
        <f>SIRET</f>
        <v>Choisir le nom de votre Association (DEPART)</v>
      </c>
      <c r="E5" s="412"/>
      <c r="F5" s="412"/>
      <c r="G5" s="412"/>
      <c r="H5" s="1583" t="s">
        <v>588</v>
      </c>
      <c r="I5" s="1584"/>
      <c r="J5" s="1584"/>
      <c r="K5" s="1585"/>
    </row>
    <row r="6" spans="1:11" ht="18" customHeight="1">
      <c r="A6" s="1618" t="s">
        <v>296</v>
      </c>
      <c r="B6" s="1572"/>
      <c r="C6" s="1572"/>
      <c r="D6" s="1635"/>
      <c r="E6" s="1635"/>
      <c r="F6" s="1635"/>
      <c r="G6" s="1635"/>
      <c r="H6" s="1635"/>
      <c r="I6" s="1636"/>
      <c r="J6" s="1636"/>
      <c r="K6" s="1637"/>
    </row>
    <row r="7" spans="1:11" ht="18" customHeight="1">
      <c r="A7" s="1618"/>
      <c r="B7" s="1572"/>
      <c r="C7" s="1572"/>
      <c r="D7" s="1638"/>
      <c r="E7" s="1638"/>
      <c r="F7" s="1638"/>
      <c r="G7" s="1638"/>
      <c r="H7" s="1638"/>
      <c r="I7" s="1638"/>
      <c r="J7" s="1638"/>
      <c r="K7" s="1639"/>
    </row>
    <row r="8" spans="1:11" ht="18" customHeight="1">
      <c r="A8" s="1618" t="s">
        <v>297</v>
      </c>
      <c r="B8" s="1572"/>
      <c r="C8" s="1572"/>
      <c r="D8" s="1599"/>
      <c r="E8" s="1599"/>
      <c r="F8" s="1599"/>
      <c r="G8" s="1596" t="s">
        <v>298</v>
      </c>
      <c r="H8" s="1596"/>
      <c r="I8" s="1599"/>
      <c r="J8" s="1600"/>
      <c r="K8" s="1601"/>
    </row>
    <row r="9" spans="1:11" ht="18" customHeight="1">
      <c r="A9" s="1630" t="s">
        <v>157</v>
      </c>
      <c r="B9" s="1575"/>
      <c r="C9" s="1575"/>
      <c r="D9" s="1632"/>
      <c r="E9" s="1633"/>
      <c r="F9" s="1633"/>
      <c r="G9" s="1633"/>
      <c r="H9" s="1633"/>
      <c r="I9" s="1633"/>
      <c r="J9" s="1633"/>
      <c r="K9" s="1634"/>
    </row>
    <row r="10" spans="1:11" ht="17.25" customHeight="1">
      <c r="A10" s="1618" t="s">
        <v>481</v>
      </c>
      <c r="B10" s="1572"/>
      <c r="C10" s="1572"/>
      <c r="D10" s="1644"/>
      <c r="E10" s="1644"/>
      <c r="F10" s="1644"/>
      <c r="G10" s="1644"/>
      <c r="H10" s="1644"/>
      <c r="I10" s="1644"/>
      <c r="J10" s="1644"/>
      <c r="K10" s="1645"/>
    </row>
    <row r="11" spans="1:11" ht="14.25" customHeight="1">
      <c r="A11" s="1618" t="str">
        <f>IF(DEPART!H39&lt;&gt;0,"Disciplines de compétitions pratiquées par votre Club","---Ne vous concerne pas --- 
'Pas de compétition'" )</f>
        <v>---Ne vous concerne pas --- 
'Pas de compétition'</v>
      </c>
      <c r="B11" s="1572"/>
      <c r="C11" s="1572"/>
      <c r="D11" s="1640"/>
      <c r="E11" s="1641"/>
      <c r="F11" s="1641"/>
      <c r="G11" s="1642"/>
      <c r="H11" s="1640"/>
      <c r="I11" s="1641"/>
      <c r="J11" s="1641"/>
      <c r="K11" s="1643"/>
    </row>
    <row r="12" spans="1:11" ht="14.25" customHeight="1">
      <c r="A12" s="1618"/>
      <c r="B12" s="1572"/>
      <c r="C12" s="1572"/>
      <c r="D12" s="1610"/>
      <c r="E12" s="1611"/>
      <c r="F12" s="1611"/>
      <c r="G12" s="1626"/>
      <c r="H12" s="1610"/>
      <c r="I12" s="1611"/>
      <c r="J12" s="1611"/>
      <c r="K12" s="1612"/>
    </row>
    <row r="13" spans="1:11" ht="14.25" customHeight="1">
      <c r="A13" s="1618"/>
      <c r="B13" s="1572"/>
      <c r="C13" s="1572"/>
      <c r="D13" s="1627"/>
      <c r="E13" s="1628"/>
      <c r="F13" s="1628"/>
      <c r="G13" s="1629"/>
      <c r="H13" s="1610"/>
      <c r="I13" s="1611"/>
      <c r="J13" s="1611"/>
      <c r="K13" s="1612"/>
    </row>
    <row r="14" spans="1:11" ht="15" customHeight="1" thickBot="1">
      <c r="A14" s="1608"/>
      <c r="B14" s="1609"/>
      <c r="C14" s="1609"/>
      <c r="D14" s="1615"/>
      <c r="E14" s="1616"/>
      <c r="F14" s="1616"/>
      <c r="G14" s="1617"/>
      <c r="H14" s="1602"/>
      <c r="I14" s="1603"/>
      <c r="J14" s="1603"/>
      <c r="K14" s="1604"/>
    </row>
    <row r="15" spans="1:11" ht="11.25" customHeight="1"/>
    <row r="16" spans="1:11" ht="16.5" thickBot="1">
      <c r="A16" s="1605" t="s">
        <v>299</v>
      </c>
      <c r="B16" s="1605"/>
      <c r="C16" s="1605"/>
      <c r="D16" s="1605"/>
      <c r="E16" s="1605"/>
      <c r="F16" s="1605"/>
      <c r="G16" s="1605"/>
    </row>
    <row r="17" spans="1:11" ht="27" customHeight="1" thickBot="1">
      <c r="A17" s="1631" t="s">
        <v>273</v>
      </c>
      <c r="B17" s="1614"/>
      <c r="C17" s="1614"/>
      <c r="D17" s="1586"/>
      <c r="E17" s="1587"/>
      <c r="F17" s="1587"/>
      <c r="G17" s="1588"/>
      <c r="H17" s="1614" t="s">
        <v>300</v>
      </c>
      <c r="I17" s="1614"/>
      <c r="J17" s="1597"/>
      <c r="K17" s="1598"/>
    </row>
    <row r="18" spans="1:11" ht="13.5" customHeight="1"/>
    <row r="19" spans="1:11" ht="16.5" thickBot="1">
      <c r="A19" s="1605" t="s">
        <v>301</v>
      </c>
      <c r="B19" s="1605"/>
      <c r="C19" s="1605"/>
      <c r="D19" s="1605"/>
      <c r="E19" s="1605"/>
      <c r="F19" s="1605"/>
      <c r="G19" s="1605"/>
      <c r="H19" s="433" t="s">
        <v>285</v>
      </c>
      <c r="I19" s="1344">
        <f>DEPART!B19</f>
        <v>0</v>
      </c>
    </row>
    <row r="20" spans="1:11" ht="24.75" customHeight="1">
      <c r="A20" s="1619" t="s">
        <v>302</v>
      </c>
      <c r="B20" s="1620"/>
      <c r="C20" s="1620"/>
      <c r="D20" s="1648"/>
      <c r="E20" s="1649"/>
      <c r="F20" s="1649"/>
      <c r="G20" s="1649"/>
      <c r="H20" s="1649"/>
      <c r="I20" s="1649"/>
      <c r="J20" s="1649"/>
      <c r="K20" s="1650"/>
    </row>
    <row r="21" spans="1:11" ht="18" customHeight="1">
      <c r="A21" s="1618" t="s">
        <v>303</v>
      </c>
      <c r="B21" s="1572"/>
      <c r="C21" s="1572"/>
      <c r="D21" s="1568"/>
      <c r="E21" s="1568"/>
      <c r="F21" s="1568"/>
      <c r="G21" s="1568"/>
      <c r="H21" s="1568"/>
      <c r="I21" s="1568"/>
      <c r="J21" s="1568"/>
      <c r="K21" s="1669"/>
    </row>
    <row r="22" spans="1:11" ht="18" customHeight="1">
      <c r="A22" s="1618" t="s">
        <v>304</v>
      </c>
      <c r="B22" s="1572"/>
      <c r="C22" s="1572"/>
      <c r="D22" s="1667"/>
      <c r="E22" s="1667"/>
      <c r="F22" s="1667"/>
      <c r="G22" s="1667"/>
      <c r="H22" s="1667"/>
      <c r="I22" s="1667"/>
      <c r="J22" s="1667"/>
      <c r="K22" s="1668"/>
    </row>
    <row r="23" spans="1:11" ht="18" customHeight="1">
      <c r="A23" s="1618"/>
      <c r="B23" s="1572"/>
      <c r="C23" s="1572"/>
      <c r="D23" s="1606"/>
      <c r="E23" s="1606"/>
      <c r="F23" s="1606"/>
      <c r="G23" s="1606"/>
      <c r="H23" s="1606"/>
      <c r="I23" s="1606"/>
      <c r="J23" s="1606"/>
      <c r="K23" s="1607"/>
    </row>
    <row r="24" spans="1:11" ht="18" customHeight="1">
      <c r="A24" s="1618"/>
      <c r="B24" s="1572"/>
      <c r="C24" s="1572"/>
      <c r="D24" s="1646"/>
      <c r="E24" s="1646"/>
      <c r="F24" s="1646"/>
      <c r="G24" s="1646"/>
      <c r="H24" s="1646"/>
      <c r="I24" s="1646"/>
      <c r="J24" s="1646"/>
      <c r="K24" s="1647"/>
    </row>
    <row r="25" spans="1:11" ht="16.5" customHeight="1" thickBot="1">
      <c r="A25" s="1608" t="s">
        <v>305</v>
      </c>
      <c r="B25" s="1609"/>
      <c r="C25" s="1609"/>
      <c r="D25" s="1566"/>
      <c r="E25" s="1566"/>
      <c r="F25" s="1566"/>
      <c r="G25" s="1566"/>
      <c r="H25" s="1566"/>
      <c r="I25" s="1566"/>
      <c r="J25" s="1566"/>
      <c r="K25" s="1567"/>
    </row>
    <row r="26" spans="1:11" ht="6.75" customHeight="1"/>
    <row r="27" spans="1:11" ht="15" customHeight="1">
      <c r="A27" s="1605" t="s">
        <v>667</v>
      </c>
      <c r="B27" s="1605"/>
      <c r="C27" s="1605"/>
      <c r="D27" s="1605"/>
      <c r="E27" s="1605"/>
      <c r="F27" s="1605"/>
      <c r="G27" s="1605"/>
      <c r="H27" s="433" t="s">
        <v>285</v>
      </c>
      <c r="I27" s="1344">
        <f>DEPART!B24</f>
        <v>0</v>
      </c>
    </row>
    <row r="28" spans="1:11" ht="18.75" customHeight="1">
      <c r="A28" s="1572" t="s">
        <v>153</v>
      </c>
      <c r="B28" s="1572"/>
      <c r="C28" s="1572"/>
      <c r="D28" s="1573"/>
      <c r="E28" s="1574"/>
      <c r="F28" s="1574"/>
      <c r="G28" s="1575" t="s">
        <v>307</v>
      </c>
      <c r="H28" s="1575"/>
      <c r="I28" s="1568"/>
      <c r="J28" s="1568"/>
      <c r="K28" s="1568"/>
    </row>
    <row r="29" spans="1:11" ht="18.600000000000001" hidden="1" customHeight="1">
      <c r="A29" s="1565" t="s">
        <v>154</v>
      </c>
      <c r="B29" s="1565"/>
      <c r="C29" s="1565"/>
      <c r="D29" s="1569"/>
      <c r="E29" s="1570"/>
      <c r="F29" s="1570"/>
      <c r="G29" s="1571" t="s">
        <v>307</v>
      </c>
      <c r="H29" s="1571"/>
      <c r="I29" s="1570"/>
      <c r="J29" s="1570"/>
      <c r="K29" s="1570"/>
    </row>
    <row r="31" spans="1:11" ht="16.5" thickBot="1">
      <c r="A31" s="1651" t="s">
        <v>168</v>
      </c>
      <c r="B31" s="1651"/>
      <c r="C31" s="1651"/>
      <c r="D31" s="1651"/>
      <c r="E31" s="1651"/>
      <c r="F31" s="1651"/>
      <c r="G31" s="1651"/>
    </row>
    <row r="32" spans="1:11" ht="19.899999999999999" customHeight="1" thickBot="1">
      <c r="A32" s="1591" t="s">
        <v>1071</v>
      </c>
      <c r="B32" s="1592"/>
      <c r="C32" s="1592"/>
      <c r="D32" s="1592"/>
      <c r="E32" s="1592"/>
      <c r="F32" s="1592"/>
      <c r="G32" s="1592"/>
      <c r="H32" s="1345"/>
      <c r="J32" s="1181">
        <f>SUM(NEWRIB+CoorBque)</f>
        <v>0</v>
      </c>
    </row>
    <row r="33" spans="1:11" ht="6.6" customHeight="1">
      <c r="A33" s="1593"/>
      <c r="B33" s="1593"/>
      <c r="C33" s="1593"/>
      <c r="D33" s="1593"/>
      <c r="E33" s="1593"/>
      <c r="F33" s="1593"/>
      <c r="G33" s="1593"/>
      <c r="H33" s="1178"/>
      <c r="J33" s="1046"/>
    </row>
    <row r="34" spans="1:11" ht="6.6" customHeight="1">
      <c r="B34" s="252"/>
      <c r="C34" s="252"/>
      <c r="D34" s="252"/>
      <c r="E34" s="252"/>
      <c r="F34"/>
      <c r="G34"/>
      <c r="H34" s="814"/>
      <c r="J34" s="1046"/>
    </row>
    <row r="35" spans="1:11" ht="15" customHeight="1">
      <c r="A35" s="1179" t="str">
        <f>IF(RIB="OUI","    Obligatoire :Joindre un R.I.B. ou R.I.P. :Relevé d’Identité Bancaire","" )</f>
        <v/>
      </c>
      <c r="B35" s="1180"/>
      <c r="C35" s="1180"/>
      <c r="D35" s="1180"/>
      <c r="E35" s="1180"/>
      <c r="F35" s="164"/>
      <c r="G35" s="164"/>
      <c r="H35" s="823"/>
      <c r="I35" s="823"/>
      <c r="J35" s="1181">
        <f>IF(RIB="",0,IF(RIB="NON",1,IF(RIB="OUI",2)))</f>
        <v>0</v>
      </c>
    </row>
    <row r="36" spans="1:11" ht="12.6" customHeight="1" thickBot="1">
      <c r="A36" s="1225" t="str">
        <f>IF(RIB="OUI","ET  compléter ci-dessous les coordonnées bancaire du nouveau compte","")</f>
        <v/>
      </c>
      <c r="B36" s="252"/>
      <c r="C36" s="252"/>
      <c r="D36" s="252"/>
      <c r="E36" s="252"/>
      <c r="F36"/>
      <c r="G36"/>
      <c r="J36" s="1181">
        <f>IF(AND($D$37&lt;&gt;"",$D$38&lt;&gt;"",$D$40&lt;&gt;0,$D$41&lt;&gt;0,$D$42&lt;&gt;"",$J$42&lt;&gt;0),4,0)</f>
        <v>0</v>
      </c>
    </row>
    <row r="37" spans="1:11" ht="19.5" customHeight="1">
      <c r="A37" s="1594" t="str">
        <f>IF(RIB="OUI","Nom de la Banque","")</f>
        <v/>
      </c>
      <c r="B37" s="1595"/>
      <c r="C37" s="1595"/>
      <c r="D37" s="1657"/>
      <c r="E37" s="1657"/>
      <c r="F37" s="1657"/>
      <c r="G37" s="1657"/>
      <c r="H37" s="1657"/>
      <c r="I37" s="1657"/>
      <c r="J37" s="1658"/>
    </row>
    <row r="38" spans="1:11" ht="19.5" customHeight="1">
      <c r="A38" s="1577" t="str">
        <f>IF(RIB="OUI","Adresse de l'agence","")</f>
        <v/>
      </c>
      <c r="B38" s="1578"/>
      <c r="C38" s="1579"/>
      <c r="D38" s="1654"/>
      <c r="E38" s="1655"/>
      <c r="F38" s="1655"/>
      <c r="G38" s="1655"/>
      <c r="H38" s="1655"/>
      <c r="I38" s="1655"/>
      <c r="J38" s="1656"/>
    </row>
    <row r="39" spans="1:11" ht="17.25" customHeight="1" thickBot="1">
      <c r="A39" s="1580"/>
      <c r="B39" s="1581"/>
      <c r="C39" s="1582"/>
      <c r="D39" s="1659"/>
      <c r="E39" s="1660"/>
      <c r="F39" s="1661"/>
      <c r="G39" s="1661"/>
      <c r="H39" s="1661"/>
      <c r="I39" s="1661"/>
      <c r="J39" s="1662"/>
    </row>
    <row r="40" spans="1:11" ht="19.5" customHeight="1">
      <c r="A40" s="1563" t="str">
        <f>IF(RIB="OUI","Code Banque","")</f>
        <v/>
      </c>
      <c r="B40" s="1564"/>
      <c r="C40" s="1564"/>
      <c r="D40" s="1652"/>
      <c r="E40" s="1653"/>
      <c r="F40" s="1663"/>
      <c r="G40" s="1664"/>
      <c r="H40" s="1664"/>
      <c r="I40" s="1664"/>
      <c r="J40" s="1664"/>
      <c r="K40" s="253"/>
    </row>
    <row r="41" spans="1:11" ht="19.5" customHeight="1" thickBot="1">
      <c r="A41" s="1563" t="str">
        <f>IF(RIB="OUI","Code Agence","")</f>
        <v/>
      </c>
      <c r="B41" s="1564"/>
      <c r="C41" s="1564"/>
      <c r="D41" s="1652"/>
      <c r="E41" s="1653"/>
      <c r="F41" s="1665"/>
      <c r="G41" s="1666"/>
      <c r="H41" s="1666"/>
      <c r="I41" s="1666"/>
      <c r="J41" s="1666"/>
      <c r="K41" s="253"/>
    </row>
    <row r="42" spans="1:11" ht="19.5" customHeight="1" thickBot="1">
      <c r="A42" s="1589" t="str">
        <f>IF(RIB="OUI","N° de compte","")</f>
        <v/>
      </c>
      <c r="B42" s="1590"/>
      <c r="C42" s="1590"/>
      <c r="D42" s="1559"/>
      <c r="E42" s="1560"/>
      <c r="F42" s="1561"/>
      <c r="G42" s="1562"/>
      <c r="H42" s="1576" t="str">
        <f>IF(RIB="OUI","Clef RIB","")</f>
        <v/>
      </c>
      <c r="I42" s="1576"/>
      <c r="J42" s="1220"/>
    </row>
    <row r="45" spans="1:11" ht="16.149999999999999" customHeight="1"/>
    <row r="47" spans="1:11" ht="10.15" customHeight="1"/>
  </sheetData>
  <sheetProtection algorithmName="SHA-512" hashValue="LnIPRpzgFQIcx+rwhmPjLGgNAJUw3NLSumm787efVmh3eCocTN/m7gP00JbSWnq66AmRod1pmYAvf4eJQN9wFQ==" saltValue="MpYpgj0uIuHofBr65MvVfg==" spinCount="100000" sheet="1" selectLockedCells="1"/>
  <customSheetViews>
    <customSheetView guid="{8D3DA71C-0D5A-4FF6-9A29-0A90EFE4224E}" topLeftCell="A13">
      <selection activeCell="J49" sqref="J49"/>
      <pageMargins left="0.78740157480314965" right="0.55118110236220474" top="0.47244094488188981" bottom="0.74803149606299213" header="0.31496062992125984" footer="0.31496062992125984"/>
      <pageSetup paperSize="9" orientation="portrait" r:id="rId1"/>
      <headerFooter>
        <oddFooter>&amp;L&amp;"Times New Roman,Italique"&amp;6Questionnaire O.M.S. Subventions Fonctionnement et Aide à l'entraînement 2009-2010&amp;R&amp;8&amp;A    page 2</oddFooter>
      </headerFooter>
    </customSheetView>
  </customSheetViews>
  <mergeCells count="68">
    <mergeCell ref="D24:K24"/>
    <mergeCell ref="D20:K20"/>
    <mergeCell ref="A31:G31"/>
    <mergeCell ref="D40:E40"/>
    <mergeCell ref="A40:C40"/>
    <mergeCell ref="A21:C21"/>
    <mergeCell ref="D38:J38"/>
    <mergeCell ref="D37:J37"/>
    <mergeCell ref="D39:J39"/>
    <mergeCell ref="A20:C20"/>
    <mergeCell ref="F40:J41"/>
    <mergeCell ref="D41:E41"/>
    <mergeCell ref="A22:C24"/>
    <mergeCell ref="D22:K22"/>
    <mergeCell ref="D21:K21"/>
    <mergeCell ref="A17:C17"/>
    <mergeCell ref="A19:G19"/>
    <mergeCell ref="D9:K9"/>
    <mergeCell ref="D6:K6"/>
    <mergeCell ref="D7:K7"/>
    <mergeCell ref="D11:G11"/>
    <mergeCell ref="H11:K11"/>
    <mergeCell ref="D10:K10"/>
    <mergeCell ref="G1:I1"/>
    <mergeCell ref="H17:I17"/>
    <mergeCell ref="D14:G14"/>
    <mergeCell ref="A10:C10"/>
    <mergeCell ref="A3:G3"/>
    <mergeCell ref="A6:C7"/>
    <mergeCell ref="A4:C4"/>
    <mergeCell ref="D4:K4"/>
    <mergeCell ref="A5:C5"/>
    <mergeCell ref="A2:E2"/>
    <mergeCell ref="A11:C14"/>
    <mergeCell ref="D12:G12"/>
    <mergeCell ref="D13:G13"/>
    <mergeCell ref="H12:K12"/>
    <mergeCell ref="A9:C9"/>
    <mergeCell ref="A8:C8"/>
    <mergeCell ref="H5:K5"/>
    <mergeCell ref="D17:G17"/>
    <mergeCell ref="A42:C42"/>
    <mergeCell ref="A32:G32"/>
    <mergeCell ref="A33:G33"/>
    <mergeCell ref="A37:C37"/>
    <mergeCell ref="G8:H8"/>
    <mergeCell ref="J17:K17"/>
    <mergeCell ref="I8:K8"/>
    <mergeCell ref="H14:K14"/>
    <mergeCell ref="A27:G27"/>
    <mergeCell ref="D23:K23"/>
    <mergeCell ref="A25:C25"/>
    <mergeCell ref="A16:G16"/>
    <mergeCell ref="H13:K13"/>
    <mergeCell ref="D8:F8"/>
    <mergeCell ref="D42:G42"/>
    <mergeCell ref="A41:C41"/>
    <mergeCell ref="A29:C29"/>
    <mergeCell ref="D25:K25"/>
    <mergeCell ref="I28:K28"/>
    <mergeCell ref="D29:F29"/>
    <mergeCell ref="G29:H29"/>
    <mergeCell ref="I29:K29"/>
    <mergeCell ref="A28:C28"/>
    <mergeCell ref="D28:F28"/>
    <mergeCell ref="G28:H28"/>
    <mergeCell ref="H42:I42"/>
    <mergeCell ref="A38:C39"/>
  </mergeCells>
  <phoneticPr fontId="0" type="noConversion"/>
  <conditionalFormatting sqref="D9:K9">
    <cfRule type="containsText" dxfId="134" priority="3" stopIfTrue="1" operator="containsText" text="Indiquer">
      <formula>NOT(ISERROR(SEARCH("Indiquer",D9)))</formula>
    </cfRule>
  </conditionalFormatting>
  <conditionalFormatting sqref="H5:K5">
    <cfRule type="containsText" dxfId="133" priority="2" stopIfTrue="1" operator="containsText" text="RET">
      <formula>NOT(ISERROR(SEARCH("RET",H5)))</formula>
    </cfRule>
  </conditionalFormatting>
  <dataValidations count="6">
    <dataValidation type="list" allowBlank="1" showInputMessage="1" promptTitle="adresse électronique " prompt="Indiquer l'adresse OU  autres choix" sqref="D9:K9" xr:uid="{00000000-0002-0000-0400-000000000000}">
      <formula1>"Indiquer adresse électronique du Club OU  Choisir dans la liste : ,Voir Président, voir Secrétaire, Voir Trésorier"</formula1>
    </dataValidation>
    <dataValidation type="textLength" operator="equal" allowBlank="1" showInputMessage="1" showErrorMessage="1" errorTitle="Numéro de compte" error="doit comporter obligatoirement 11 caracères" promptTitle="nbre de caractères" prompt="11" sqref="D42:G42" xr:uid="{00000000-0002-0000-0400-000001000000}">
      <formula1>11</formula1>
    </dataValidation>
    <dataValidation allowBlank="1" showInputMessage="1" showErrorMessage="1" promptTitle="Teléphone" prompt="A indiquer uniquement si vous disposez d'un téléphone à votre siège" sqref="D8:F8" xr:uid="{00000000-0002-0000-0400-000002000000}"/>
    <dataValidation type="list" allowBlank="1" showInputMessage="1" showErrorMessage="1" sqref="H32" xr:uid="{00000000-0002-0000-0400-000003000000}">
      <formula1>"OUI,NON"</formula1>
    </dataValidation>
    <dataValidation allowBlank="1" showInputMessage="1" showErrorMessage="1" promptTitle="Nbre chiffres" prompt="5" sqref="D40:E41" xr:uid="{00000000-0002-0000-0400-000004000000}"/>
    <dataValidation allowBlank="1" showInputMessage="1" showErrorMessage="1" promptTitle="Nbre de chiffres" prompt="2" sqref="J42" xr:uid="{00000000-0002-0000-0400-000005000000}"/>
  </dataValidations>
  <hyperlinks>
    <hyperlink ref="B1" location="CTRLP2" tooltip="vers onglet Control" display="CTRL&gt;" xr:uid="{00000000-0004-0000-0400-000000000000}"/>
    <hyperlink ref="A1" location="SOMMAIRE" tooltip="Vers SOMMAIRE" display="&lt;&lt;" xr:uid="{00000000-0004-0000-0400-000001000000}"/>
  </hyperlinks>
  <pageMargins left="0.51181102362204722" right="0.55118110236220474" top="0.47244094488188981" bottom="0.74803149606299213" header="0.31496062992125984" footer="0.31496062992125984"/>
  <pageSetup paperSize="9" orientation="portrait" r:id="rId2"/>
  <headerFooter>
    <oddFooter>&amp;L&amp;"Times New Roman,Italique"&amp;6Questionnaire O.M.S. Subventions déléguées (détermination)&amp;R&amp;8&amp;A   page 2</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9">
    <tabColor rgb="FF33CCCC"/>
  </sheetPr>
  <dimension ref="A1:K47"/>
  <sheetViews>
    <sheetView showGridLines="0" view="pageBreakPreview" zoomScale="115" zoomScaleSheetLayoutView="115" zoomScalePageLayoutView="85" workbookViewId="0">
      <selection activeCell="G33" sqref="G33"/>
    </sheetView>
  </sheetViews>
  <sheetFormatPr baseColWidth="10" defaultColWidth="9" defaultRowHeight="14.25"/>
  <cols>
    <col min="1" max="1" width="11.875" style="1" customWidth="1"/>
    <col min="2" max="2" width="16.125" style="1" customWidth="1"/>
    <col min="3" max="3" width="14.125" style="1" customWidth="1"/>
    <col min="4" max="4" width="23.5" style="1" customWidth="1"/>
    <col min="5" max="5" width="5.5" style="1" customWidth="1"/>
    <col min="6" max="6" width="18.375" style="1" customWidth="1"/>
    <col min="7" max="7" width="11.25" style="1" customWidth="1"/>
    <col min="8" max="8" width="28.75" style="1" customWidth="1"/>
    <col min="9" max="16" width="7.375" style="1" customWidth="1"/>
    <col min="17" max="16384" width="9" style="1"/>
  </cols>
  <sheetData>
    <row r="1" spans="1:11" ht="17.25" customHeight="1">
      <c r="A1" s="276" t="s">
        <v>517</v>
      </c>
      <c r="B1" s="1028" t="s">
        <v>709</v>
      </c>
      <c r="C1" s="1229"/>
      <c r="F1" s="129"/>
      <c r="G1" s="129" t="str">
        <f>+ABREV</f>
        <v>Choisir le nom de votre Association (DEPART)</v>
      </c>
      <c r="H1" s="130" t="str">
        <f>CONCATENATE("Ref OMS  ",REFOMS)&amp;" ("&amp;GRPREF&amp;")"</f>
        <v>Ref OMS  0 (Choisir le nom de votre Association (DEPART))</v>
      </c>
      <c r="I1" s="129"/>
      <c r="J1" s="212"/>
      <c r="K1" s="2"/>
    </row>
    <row r="2" spans="1:11" ht="17.25" customHeight="1">
      <c r="A2" s="203" t="s">
        <v>20</v>
      </c>
      <c r="C2" s="1395" t="str">
        <f>IF(TOPRESPONS=2," -&gt; Responsabilité partagée","-&gt;Responsabilité simple")</f>
        <v>-&gt;Responsabilité simple</v>
      </c>
      <c r="D2" s="1396"/>
    </row>
    <row r="3" spans="1:11" ht="17.25" customHeight="1">
      <c r="A3" s="3" t="s">
        <v>314</v>
      </c>
      <c r="E3" s="352" t="s">
        <v>267</v>
      </c>
      <c r="F3" s="353" t="s">
        <v>115</v>
      </c>
    </row>
    <row r="4" spans="1:11" ht="33" customHeight="1">
      <c r="A4" s="245" t="s">
        <v>9</v>
      </c>
      <c r="B4" s="246" t="s">
        <v>308</v>
      </c>
      <c r="C4" s="247" t="s">
        <v>309</v>
      </c>
      <c r="D4" s="248" t="s">
        <v>8</v>
      </c>
      <c r="E4" s="248" t="s">
        <v>310</v>
      </c>
      <c r="F4" s="247" t="s">
        <v>311</v>
      </c>
      <c r="G4" s="249" t="s">
        <v>793</v>
      </c>
      <c r="H4" s="250" t="s">
        <v>312</v>
      </c>
      <c r="I4" s="212"/>
      <c r="J4" s="212"/>
      <c r="K4" s="212"/>
    </row>
    <row r="5" spans="1:11" ht="3.75" customHeight="1" thickBot="1">
      <c r="A5" s="222"/>
      <c r="B5" s="222"/>
      <c r="C5" s="230"/>
      <c r="D5" s="230"/>
      <c r="E5" s="230"/>
      <c r="F5" s="230"/>
      <c r="G5" s="222"/>
      <c r="H5" s="222"/>
      <c r="I5" s="230"/>
      <c r="J5" s="230"/>
      <c r="K5" s="230"/>
    </row>
    <row r="6" spans="1:11" ht="17.25" customHeight="1">
      <c r="A6" s="1676" t="str">
        <f>ROLE</f>
        <v>---</v>
      </c>
      <c r="B6" s="1680"/>
      <c r="C6" s="1674"/>
      <c r="D6" s="227"/>
      <c r="E6" s="1672"/>
      <c r="F6" s="1674"/>
      <c r="G6" s="224"/>
      <c r="H6" s="1670"/>
      <c r="I6" s="230"/>
      <c r="J6" s="230"/>
      <c r="K6" s="230"/>
    </row>
    <row r="7" spans="1:11" ht="17.25" customHeight="1" thickBot="1">
      <c r="A7" s="1677"/>
      <c r="B7" s="1681"/>
      <c r="C7" s="1675"/>
      <c r="D7" s="225"/>
      <c r="E7" s="1673"/>
      <c r="F7" s="1675"/>
      <c r="G7" s="226"/>
      <c r="H7" s="1671"/>
      <c r="I7" s="230"/>
      <c r="J7" s="230"/>
      <c r="K7" s="230"/>
    </row>
    <row r="8" spans="1:11" ht="6" customHeight="1">
      <c r="A8" s="222"/>
      <c r="B8" s="231"/>
      <c r="C8" s="231"/>
      <c r="D8" s="231"/>
      <c r="E8" s="232"/>
      <c r="F8" s="233"/>
      <c r="G8" s="230"/>
      <c r="H8" s="230"/>
      <c r="I8" s="230"/>
      <c r="J8" s="230"/>
      <c r="K8" s="230"/>
    </row>
    <row r="9" spans="1:11" ht="17.25" customHeight="1">
      <c r="A9" s="1678" t="s">
        <v>924</v>
      </c>
      <c r="B9" s="1680"/>
      <c r="C9" s="1672"/>
      <c r="D9" s="227"/>
      <c r="E9" s="1672"/>
      <c r="F9" s="1672"/>
      <c r="G9" s="224"/>
      <c r="H9" s="1670"/>
      <c r="I9" s="230"/>
      <c r="J9" s="230"/>
      <c r="K9" s="230"/>
    </row>
    <row r="10" spans="1:11" ht="17.25" customHeight="1">
      <c r="A10" s="1679"/>
      <c r="B10" s="1681"/>
      <c r="C10" s="1673"/>
      <c r="D10" s="225"/>
      <c r="E10" s="1673"/>
      <c r="F10" s="1673"/>
      <c r="G10" s="226"/>
      <c r="H10" s="1671"/>
      <c r="I10" s="234"/>
      <c r="J10" s="234"/>
      <c r="K10" s="234"/>
    </row>
    <row r="11" spans="1:11" ht="6.75" customHeight="1">
      <c r="A11" s="212"/>
      <c r="B11" s="235"/>
      <c r="C11" s="235"/>
      <c r="D11" s="235"/>
      <c r="E11" s="236"/>
      <c r="F11" s="222"/>
      <c r="G11" s="222"/>
      <c r="H11" s="222"/>
      <c r="I11" s="234"/>
      <c r="J11" s="234"/>
      <c r="K11" s="234"/>
    </row>
    <row r="12" spans="1:11" ht="17.25" customHeight="1">
      <c r="A12" s="1678" t="s">
        <v>930</v>
      </c>
      <c r="B12" s="1680"/>
      <c r="C12" s="1672"/>
      <c r="D12" s="227"/>
      <c r="E12" s="1672"/>
      <c r="F12" s="1672"/>
      <c r="G12" s="224"/>
      <c r="H12" s="1670"/>
      <c r="I12" s="230"/>
      <c r="J12" s="230"/>
      <c r="K12" s="230"/>
    </row>
    <row r="13" spans="1:11" ht="17.25" customHeight="1">
      <c r="A13" s="1679"/>
      <c r="B13" s="1681"/>
      <c r="C13" s="1673"/>
      <c r="D13" s="225"/>
      <c r="E13" s="1673"/>
      <c r="F13" s="1673"/>
      <c r="G13" s="226"/>
      <c r="H13" s="1671"/>
      <c r="I13" s="234"/>
      <c r="J13" s="234"/>
      <c r="K13" s="234"/>
    </row>
    <row r="14" spans="1:11" ht="6" customHeight="1" thickBot="1">
      <c r="A14" s="222"/>
      <c r="B14" s="222"/>
      <c r="C14" s="230"/>
      <c r="E14" s="230"/>
      <c r="F14" s="230"/>
      <c r="G14" s="222"/>
      <c r="H14" s="222"/>
      <c r="I14" s="230"/>
      <c r="J14" s="230"/>
      <c r="K14" s="230"/>
    </row>
    <row r="15" spans="1:11" ht="17.25" customHeight="1">
      <c r="A15" s="1676" t="str">
        <f>IF(TOPRESPONS=1,"Vice-Président.e",ROLE)</f>
        <v>---</v>
      </c>
      <c r="B15" s="1680"/>
      <c r="C15" s="1672"/>
      <c r="D15" s="227"/>
      <c r="E15" s="1672"/>
      <c r="F15" s="1672"/>
      <c r="G15" s="224"/>
      <c r="H15" s="1670"/>
      <c r="I15" s="230"/>
      <c r="J15" s="230"/>
      <c r="K15" s="230"/>
    </row>
    <row r="16" spans="1:11" ht="17.25" customHeight="1" thickBot="1">
      <c r="A16" s="1677"/>
      <c r="B16" s="1681"/>
      <c r="C16" s="1673"/>
      <c r="D16" s="225"/>
      <c r="E16" s="1673"/>
      <c r="F16" s="1673"/>
      <c r="G16" s="226"/>
      <c r="H16" s="1671"/>
      <c r="I16" s="234"/>
      <c r="J16" s="234"/>
      <c r="K16" s="234"/>
    </row>
    <row r="17" spans="1:11" ht="6.75" customHeight="1">
      <c r="A17" s="222"/>
      <c r="B17" s="222"/>
      <c r="C17" s="222"/>
      <c r="E17" s="232"/>
      <c r="F17" s="223"/>
      <c r="G17" s="230"/>
      <c r="H17" s="230"/>
      <c r="I17" s="230"/>
      <c r="J17" s="230"/>
      <c r="K17" s="230"/>
    </row>
    <row r="18" spans="1:11" ht="17.25" customHeight="1">
      <c r="A18" s="1678" t="s">
        <v>6</v>
      </c>
      <c r="B18" s="1680"/>
      <c r="C18" s="1672"/>
      <c r="D18" s="227"/>
      <c r="E18" s="1672"/>
      <c r="F18" s="1672"/>
      <c r="G18" s="224"/>
      <c r="H18" s="1670"/>
      <c r="I18" s="230"/>
      <c r="J18" s="230"/>
      <c r="K18" s="230"/>
    </row>
    <row r="19" spans="1:11" ht="17.25" customHeight="1">
      <c r="A19" s="1679"/>
      <c r="B19" s="1681"/>
      <c r="C19" s="1673"/>
      <c r="D19" s="225"/>
      <c r="E19" s="1673"/>
      <c r="F19" s="1673"/>
      <c r="G19" s="226"/>
      <c r="H19" s="1671"/>
      <c r="I19" s="234"/>
      <c r="J19" s="234"/>
      <c r="K19" s="234"/>
    </row>
    <row r="20" spans="1:11" ht="6.75" customHeight="1">
      <c r="A20" s="222"/>
      <c r="B20" s="222"/>
      <c r="C20" s="222"/>
      <c r="E20" s="232"/>
      <c r="F20" s="223"/>
      <c r="G20" s="230"/>
      <c r="H20" s="230"/>
      <c r="I20" s="230"/>
      <c r="J20" s="230"/>
      <c r="K20" s="230"/>
    </row>
    <row r="21" spans="1:11" ht="17.25" customHeight="1">
      <c r="A21" s="1684" t="s">
        <v>7</v>
      </c>
      <c r="B21" s="1674"/>
      <c r="C21" s="1672"/>
      <c r="D21" s="227"/>
      <c r="E21" s="1672"/>
      <c r="F21" s="1672"/>
      <c r="G21" s="224"/>
      <c r="H21" s="1670"/>
      <c r="I21" s="230"/>
      <c r="J21" s="230"/>
      <c r="K21" s="230"/>
    </row>
    <row r="22" spans="1:11" ht="17.25" customHeight="1">
      <c r="A22" s="1685"/>
      <c r="B22" s="1675"/>
      <c r="C22" s="1673"/>
      <c r="D22" s="225"/>
      <c r="E22" s="1673"/>
      <c r="F22" s="1673"/>
      <c r="G22" s="226"/>
      <c r="H22" s="1671"/>
      <c r="I22" s="234"/>
      <c r="J22" s="234"/>
      <c r="K22" s="234"/>
    </row>
    <row r="23" spans="1:11" ht="6.75" customHeight="1">
      <c r="A23" s="251"/>
      <c r="B23" s="222"/>
      <c r="C23" s="230"/>
      <c r="D23" s="230"/>
      <c r="E23" s="230"/>
      <c r="F23" s="230"/>
      <c r="G23" s="222"/>
      <c r="H23" s="222"/>
      <c r="I23" s="230"/>
      <c r="J23" s="230"/>
      <c r="K23" s="230"/>
    </row>
    <row r="24" spans="1:11" ht="17.25" customHeight="1">
      <c r="A24" s="1682" t="s">
        <v>116</v>
      </c>
      <c r="B24" s="1680"/>
      <c r="C24" s="1672"/>
      <c r="D24" s="227"/>
      <c r="E24" s="1672"/>
      <c r="F24" s="1672"/>
      <c r="G24" s="224"/>
      <c r="H24" s="1670"/>
      <c r="I24" s="230"/>
      <c r="J24" s="230"/>
      <c r="K24" s="230"/>
    </row>
    <row r="25" spans="1:11" ht="17.25" customHeight="1">
      <c r="A25" s="1683"/>
      <c r="B25" s="1681"/>
      <c r="C25" s="1673"/>
      <c r="D25" s="225"/>
      <c r="E25" s="1673"/>
      <c r="F25" s="1673"/>
      <c r="G25" s="226"/>
      <c r="H25" s="1671"/>
      <c r="I25" s="230"/>
      <c r="J25" s="230"/>
      <c r="K25" s="230"/>
    </row>
    <row r="26" spans="1:11" ht="6" customHeight="1" thickBot="1">
      <c r="A26" s="251"/>
      <c r="B26" s="222"/>
      <c r="C26" s="222"/>
      <c r="D26" s="222"/>
      <c r="E26" s="232"/>
      <c r="F26" s="223"/>
      <c r="G26" s="230"/>
      <c r="H26" s="230"/>
      <c r="I26" s="230"/>
      <c r="J26" s="230"/>
      <c r="K26" s="230"/>
    </row>
    <row r="27" spans="1:11" ht="17.25" customHeight="1">
      <c r="A27" s="1676" t="str">
        <f>IF(TOPRESPONS=1,"OPTION RÉSERVÉE",ROLE)</f>
        <v>---</v>
      </c>
      <c r="B27" s="1680"/>
      <c r="C27" s="1672"/>
      <c r="D27" s="227"/>
      <c r="E27" s="1672"/>
      <c r="F27" s="1672"/>
      <c r="G27" s="224"/>
      <c r="H27" s="1670"/>
      <c r="I27" s="230"/>
      <c r="J27" s="230"/>
      <c r="K27" s="230"/>
    </row>
    <row r="28" spans="1:11" ht="17.25" customHeight="1" thickBot="1">
      <c r="A28" s="1677"/>
      <c r="B28" s="1681"/>
      <c r="C28" s="1673"/>
      <c r="D28" s="225"/>
      <c r="E28" s="1673"/>
      <c r="F28" s="1673"/>
      <c r="G28" s="226"/>
      <c r="H28" s="1671"/>
      <c r="I28" s="234"/>
      <c r="J28" s="234"/>
      <c r="K28" s="234"/>
    </row>
    <row r="29" spans="1:11" ht="9" customHeight="1">
      <c r="A29" s="251" t="s">
        <v>1032</v>
      </c>
      <c r="B29" s="222"/>
      <c r="C29" s="222"/>
      <c r="D29" s="222"/>
      <c r="E29" s="232"/>
      <c r="F29" s="223"/>
      <c r="G29" s="230"/>
      <c r="H29" s="230"/>
      <c r="I29" s="230"/>
      <c r="J29" s="230"/>
      <c r="K29" s="230"/>
    </row>
    <row r="30" spans="1:11" ht="17.25" customHeight="1">
      <c r="A30" s="1689"/>
      <c r="B30" s="1680"/>
      <c r="C30" s="1672"/>
      <c r="D30" s="227"/>
      <c r="E30" s="1672"/>
      <c r="F30" s="1672"/>
      <c r="G30" s="224"/>
      <c r="H30" s="1670"/>
      <c r="I30" s="230"/>
      <c r="J30" s="230"/>
      <c r="K30" s="230"/>
    </row>
    <row r="31" spans="1:11" ht="17.25" customHeight="1">
      <c r="A31" s="1690"/>
      <c r="B31" s="1681"/>
      <c r="C31" s="1673"/>
      <c r="D31" s="225"/>
      <c r="E31" s="1673"/>
      <c r="F31" s="1673"/>
      <c r="G31" s="226"/>
      <c r="H31" s="1671"/>
      <c r="I31" s="234"/>
      <c r="J31" s="234"/>
      <c r="K31" s="234"/>
    </row>
    <row r="32" spans="1:11" ht="6.75" customHeight="1">
      <c r="A32" s="222"/>
      <c r="B32" s="222"/>
      <c r="C32" s="230"/>
      <c r="D32" s="230"/>
      <c r="E32" s="230"/>
      <c r="F32" s="230"/>
      <c r="G32" s="222"/>
      <c r="H32" s="222"/>
      <c r="I32" s="230"/>
      <c r="J32" s="230"/>
      <c r="K32" s="230"/>
    </row>
    <row r="33" spans="1:11" ht="18" customHeight="1">
      <c r="A33" s="1689"/>
      <c r="B33" s="1680"/>
      <c r="C33" s="1672"/>
      <c r="D33" s="227"/>
      <c r="E33" s="1672"/>
      <c r="F33" s="1672"/>
      <c r="G33" s="224"/>
      <c r="H33" s="1670"/>
      <c r="I33" s="230"/>
      <c r="J33" s="230"/>
      <c r="K33" s="230"/>
    </row>
    <row r="34" spans="1:11" ht="18" customHeight="1">
      <c r="A34" s="1690"/>
      <c r="B34" s="1681"/>
      <c r="C34" s="1673"/>
      <c r="D34" s="225"/>
      <c r="E34" s="1673"/>
      <c r="F34" s="1673"/>
      <c r="G34" s="226"/>
      <c r="H34" s="1671"/>
      <c r="I34" s="230"/>
      <c r="J34" s="230"/>
      <c r="K34" s="230"/>
    </row>
    <row r="35" spans="1:11" ht="18" customHeight="1">
      <c r="A35" s="222"/>
      <c r="B35" s="222"/>
      <c r="C35" s="222"/>
      <c r="D35" s="222"/>
      <c r="E35" s="232"/>
      <c r="F35" s="223"/>
      <c r="G35" s="230"/>
      <c r="H35" s="230"/>
      <c r="I35" s="230"/>
      <c r="J35" s="230"/>
      <c r="K35" s="230"/>
    </row>
    <row r="36" spans="1:11" ht="18" customHeight="1">
      <c r="A36" s="1686"/>
      <c r="B36" s="1686"/>
      <c r="C36" s="1686"/>
      <c r="D36" s="1687"/>
      <c r="E36" s="1687"/>
      <c r="F36" s="1687"/>
      <c r="G36" s="1687"/>
      <c r="H36" s="1687"/>
      <c r="I36" s="1687"/>
      <c r="J36" s="1687"/>
      <c r="K36" s="1687"/>
    </row>
    <row r="37" spans="1:11" ht="17.25" customHeight="1">
      <c r="A37" s="1686"/>
      <c r="B37" s="1686"/>
      <c r="C37" s="1688"/>
      <c r="D37" s="1688"/>
      <c r="E37" s="1688"/>
      <c r="F37" s="1686"/>
      <c r="G37" s="1686"/>
      <c r="H37" s="1686"/>
      <c r="I37" s="1688"/>
      <c r="J37" s="1688"/>
      <c r="K37" s="1688"/>
    </row>
    <row r="38" spans="1:11" ht="9.75" customHeight="1">
      <c r="A38" s="212"/>
      <c r="B38" s="235"/>
      <c r="C38" s="235"/>
      <c r="D38" s="235"/>
      <c r="E38" s="236"/>
      <c r="F38" s="212"/>
      <c r="G38" s="212"/>
      <c r="H38" s="212"/>
      <c r="I38" s="212"/>
      <c r="J38" s="212"/>
      <c r="K38" s="212"/>
    </row>
    <row r="39" spans="1:11" ht="4.5" customHeight="1"/>
    <row r="40" spans="1:11" ht="15" customHeight="1">
      <c r="A40" s="244"/>
      <c r="B40" s="212"/>
      <c r="C40" s="212"/>
      <c r="D40" s="212"/>
      <c r="E40" s="212"/>
      <c r="F40" s="212"/>
      <c r="G40" s="212"/>
      <c r="H40" s="212"/>
      <c r="I40" s="212"/>
      <c r="J40" s="212"/>
      <c r="K40" s="212"/>
    </row>
    <row r="41" spans="1:11" ht="15" customHeight="1">
      <c r="A41" s="1686"/>
      <c r="B41" s="1686"/>
      <c r="C41" s="1687"/>
      <c r="D41" s="1687"/>
      <c r="E41" s="1687"/>
      <c r="F41" s="1687"/>
      <c r="G41" s="1686"/>
      <c r="H41" s="1686"/>
      <c r="I41" s="1687"/>
      <c r="J41" s="1687"/>
      <c r="K41" s="1687"/>
    </row>
    <row r="42" spans="1:11" ht="15" customHeight="1">
      <c r="A42" s="1686"/>
      <c r="B42" s="1686"/>
      <c r="C42" s="1686"/>
      <c r="D42" s="1686"/>
      <c r="E42" s="1687"/>
      <c r="F42" s="1687"/>
      <c r="G42" s="1687"/>
      <c r="H42" s="1687"/>
      <c r="I42" s="1687"/>
      <c r="J42" s="1687"/>
      <c r="K42" s="1687"/>
    </row>
    <row r="43" spans="1:11" ht="15" customHeight="1">
      <c r="A43" s="1686"/>
      <c r="B43" s="1686"/>
      <c r="C43" s="1686"/>
      <c r="D43" s="1686"/>
      <c r="E43" s="1687"/>
      <c r="F43" s="1687"/>
      <c r="G43" s="1687"/>
      <c r="H43" s="1687"/>
      <c r="I43" s="1687"/>
      <c r="J43" s="1687"/>
      <c r="K43" s="1687"/>
    </row>
    <row r="44" spans="1:11" ht="15" customHeight="1">
      <c r="A44" s="1686"/>
      <c r="B44" s="1686"/>
      <c r="C44" s="1686"/>
      <c r="D44" s="1686"/>
      <c r="E44" s="232"/>
      <c r="F44" s="223"/>
      <c r="G44" s="1687"/>
      <c r="H44" s="1687"/>
      <c r="I44" s="1687"/>
      <c r="J44" s="1687"/>
      <c r="K44" s="1687"/>
    </row>
    <row r="45" spans="1:11" ht="15" customHeight="1">
      <c r="A45" s="1686"/>
      <c r="B45" s="1686"/>
      <c r="C45" s="1686"/>
      <c r="D45" s="1687"/>
      <c r="E45" s="1687"/>
      <c r="F45" s="1687"/>
      <c r="G45" s="1687"/>
      <c r="H45" s="1687"/>
      <c r="I45" s="1687"/>
      <c r="J45" s="1687"/>
      <c r="K45" s="1687"/>
    </row>
    <row r="46" spans="1:11" ht="16.5" customHeight="1">
      <c r="A46" s="1686"/>
      <c r="B46" s="1686"/>
      <c r="C46" s="1688"/>
      <c r="D46" s="1688"/>
      <c r="E46" s="1688"/>
      <c r="F46" s="1686"/>
      <c r="G46" s="1686"/>
      <c r="H46" s="1686"/>
      <c r="I46" s="1688"/>
      <c r="J46" s="1688"/>
      <c r="K46" s="1688"/>
    </row>
    <row r="47" spans="1:11" ht="9.75" customHeight="1">
      <c r="A47" s="212"/>
      <c r="B47" s="235"/>
      <c r="C47" s="235"/>
      <c r="D47" s="235"/>
      <c r="E47" s="235"/>
      <c r="F47" s="212"/>
      <c r="G47" s="212"/>
      <c r="H47" s="212"/>
      <c r="I47" s="212"/>
      <c r="J47" s="212"/>
      <c r="K47" s="212"/>
    </row>
  </sheetData>
  <sheetProtection password="C722" sheet="1" objects="1" scenarios="1" selectLockedCells="1"/>
  <mergeCells count="83">
    <mergeCell ref="F24:F25"/>
    <mergeCell ref="H24:H25"/>
    <mergeCell ref="E30:E31"/>
    <mergeCell ref="H33:H34"/>
    <mergeCell ref="F30:F31"/>
    <mergeCell ref="F27:F28"/>
    <mergeCell ref="H30:H31"/>
    <mergeCell ref="F33:F34"/>
    <mergeCell ref="H27:H28"/>
    <mergeCell ref="E33:E34"/>
    <mergeCell ref="E27:E28"/>
    <mergeCell ref="F46:H46"/>
    <mergeCell ref="G41:H41"/>
    <mergeCell ref="I46:K46"/>
    <mergeCell ref="A45:C45"/>
    <mergeCell ref="D45:K45"/>
    <mergeCell ref="E42:K42"/>
    <mergeCell ref="C44:D44"/>
    <mergeCell ref="G44:K44"/>
    <mergeCell ref="E43:K43"/>
    <mergeCell ref="C42:D42"/>
    <mergeCell ref="I41:K41"/>
    <mergeCell ref="A41:B41"/>
    <mergeCell ref="C41:F41"/>
    <mergeCell ref="C30:C31"/>
    <mergeCell ref="E18:E19"/>
    <mergeCell ref="E21:E22"/>
    <mergeCell ref="A46:B46"/>
    <mergeCell ref="C46:E46"/>
    <mergeCell ref="C37:E37"/>
    <mergeCell ref="A37:B37"/>
    <mergeCell ref="B27:B28"/>
    <mergeCell ref="C27:C28"/>
    <mergeCell ref="C33:C34"/>
    <mergeCell ref="A33:A34"/>
    <mergeCell ref="B33:B34"/>
    <mergeCell ref="A30:A31"/>
    <mergeCell ref="A27:A28"/>
    <mergeCell ref="B30:B31"/>
    <mergeCell ref="A42:B44"/>
    <mergeCell ref="A36:C36"/>
    <mergeCell ref="D36:K36"/>
    <mergeCell ref="I37:K37"/>
    <mergeCell ref="C43:D43"/>
    <mergeCell ref="F37:H37"/>
    <mergeCell ref="A24:A25"/>
    <mergeCell ref="C24:C25"/>
    <mergeCell ref="B24:B25"/>
    <mergeCell ref="E24:E25"/>
    <mergeCell ref="A18:A19"/>
    <mergeCell ref="A21:A22"/>
    <mergeCell ref="C21:C22"/>
    <mergeCell ref="B21:B22"/>
    <mergeCell ref="B18:B19"/>
    <mergeCell ref="C18:C19"/>
    <mergeCell ref="A6:A7"/>
    <mergeCell ref="E6:E7"/>
    <mergeCell ref="C6:C7"/>
    <mergeCell ref="B6:B7"/>
    <mergeCell ref="B9:B10"/>
    <mergeCell ref="C9:C10"/>
    <mergeCell ref="A9:A10"/>
    <mergeCell ref="E12:E13"/>
    <mergeCell ref="E15:E16"/>
    <mergeCell ref="F15:F16"/>
    <mergeCell ref="F12:F13"/>
    <mergeCell ref="E9:E10"/>
    <mergeCell ref="A15:A16"/>
    <mergeCell ref="A12:A13"/>
    <mergeCell ref="B12:B13"/>
    <mergeCell ref="C12:C13"/>
    <mergeCell ref="B15:B16"/>
    <mergeCell ref="C15:C16"/>
    <mergeCell ref="H21:H22"/>
    <mergeCell ref="F21:F22"/>
    <mergeCell ref="H18:H19"/>
    <mergeCell ref="F18:F19"/>
    <mergeCell ref="F6:F7"/>
    <mergeCell ref="H6:H7"/>
    <mergeCell ref="H9:H10"/>
    <mergeCell ref="H12:H13"/>
    <mergeCell ref="H15:H16"/>
    <mergeCell ref="F9:F10"/>
  </mergeCells>
  <phoneticPr fontId="81" type="noConversion"/>
  <conditionalFormatting sqref="A27:A28">
    <cfRule type="containsText" dxfId="132" priority="6" operator="containsText" text="OPTION">
      <formula>NOT(ISERROR(SEARCH("OPTION",A27)))</formula>
    </cfRule>
  </conditionalFormatting>
  <conditionalFormatting sqref="B27:C27">
    <cfRule type="expression" dxfId="131" priority="1">
      <formula>LEFT($A$27,3)="OPT"</formula>
    </cfRule>
  </conditionalFormatting>
  <dataValidations count="1">
    <dataValidation allowBlank="1" showInputMessage="1" showErrorMessage="1" promptTitle="Indiquer" prompt="la fonction" sqref="A33:A34 A30:A31" xr:uid="{00000000-0002-0000-0500-000000000000}"/>
  </dataValidations>
  <hyperlinks>
    <hyperlink ref="B1" location="CTRLP3" tooltip="vers onglet Control" display="CTRL&gt;" xr:uid="{00000000-0004-0000-0500-000000000000}"/>
    <hyperlink ref="A1" location="SOMMAIRE" tooltip="Vers SOMMAIRE" display="&lt;&lt;" xr:uid="{00000000-0004-0000-0500-000001000000}"/>
  </hyperlinks>
  <pageMargins left="0.47244094488188981" right="0.43307086614173229" top="0.47244094488188981" bottom="0.55118110236220474" header="0.31496062992125984" footer="0.31496062992125984"/>
  <pageSetup paperSize="9" scale="98" orientation="landscape" r:id="rId1"/>
  <headerFooter>
    <oddFooter>&amp;L&amp;"Times New Roman,Italique"&amp;6Questionnaire O.M.S. Subventions déléguées (détermination)&amp;R&amp;8&amp;A   page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0">
    <tabColor rgb="FF33CCCC"/>
  </sheetPr>
  <dimension ref="A1:L47"/>
  <sheetViews>
    <sheetView showGridLines="0" view="pageBreakPreview" zoomScaleSheetLayoutView="100" zoomScalePageLayoutView="85" workbookViewId="0">
      <selection activeCell="G33" sqref="G33"/>
    </sheetView>
  </sheetViews>
  <sheetFormatPr baseColWidth="10" defaultColWidth="9" defaultRowHeight="14.25"/>
  <cols>
    <col min="1" max="1" width="8.875" style="1" customWidth="1"/>
    <col min="2" max="2" width="15.75" style="1" customWidth="1"/>
    <col min="3" max="3" width="13.875" style="1" customWidth="1"/>
    <col min="4" max="4" width="25.75" style="1" customWidth="1"/>
    <col min="5" max="5" width="5.625" style="1" customWidth="1"/>
    <col min="6" max="6" width="14.5" style="1" customWidth="1"/>
    <col min="7" max="7" width="11.125" style="1" customWidth="1"/>
    <col min="8" max="8" width="32.75" style="1" customWidth="1"/>
    <col min="9" max="16" width="7.375" style="1" customWidth="1"/>
    <col min="17" max="16384" width="9" style="1"/>
  </cols>
  <sheetData>
    <row r="1" spans="1:12" ht="15" customHeight="1">
      <c r="A1" s="276" t="s">
        <v>517</v>
      </c>
      <c r="B1" s="1027" t="s">
        <v>709</v>
      </c>
      <c r="F1" s="129"/>
      <c r="G1" s="129" t="str">
        <f>+ABREV</f>
        <v>Choisir le nom de votre Association (DEPART)</v>
      </c>
      <c r="H1" s="130" t="str">
        <f>CONCATENATE("Ref OMS  ",REFOMS)&amp;" ("&amp;GRPREF&amp;")"</f>
        <v>Ref OMS  0 (Choisir le nom de votre Association (DEPART))</v>
      </c>
      <c r="I1" s="129"/>
      <c r="J1" s="212"/>
      <c r="K1" s="2"/>
    </row>
    <row r="2" spans="1:12" ht="17.25" customHeight="1">
      <c r="A2" s="203" t="s">
        <v>313</v>
      </c>
    </row>
    <row r="3" spans="1:12" ht="17.25" customHeight="1">
      <c r="A3" s="3" t="s">
        <v>12</v>
      </c>
    </row>
    <row r="4" spans="1:12" ht="33" customHeight="1">
      <c r="A4" s="229" t="s">
        <v>286</v>
      </c>
      <c r="B4" s="310" t="s">
        <v>308</v>
      </c>
      <c r="C4" s="310" t="s">
        <v>309</v>
      </c>
      <c r="D4" s="311" t="s">
        <v>8</v>
      </c>
      <c r="E4" s="248" t="s">
        <v>310</v>
      </c>
      <c r="F4" s="310" t="s">
        <v>311</v>
      </c>
      <c r="G4" s="249" t="s">
        <v>5</v>
      </c>
      <c r="H4" s="312" t="s">
        <v>312</v>
      </c>
      <c r="I4" s="212"/>
      <c r="J4" s="212"/>
      <c r="K4" s="212"/>
    </row>
    <row r="5" spans="1:12" ht="9" customHeight="1">
      <c r="A5" s="222"/>
      <c r="B5" s="222"/>
      <c r="C5" s="230"/>
      <c r="D5" s="230"/>
      <c r="E5" s="230"/>
      <c r="F5" s="230"/>
      <c r="G5" s="222"/>
      <c r="H5" s="222"/>
      <c r="I5" s="230"/>
      <c r="J5" s="230"/>
      <c r="K5" s="230"/>
    </row>
    <row r="6" spans="1:12" ht="17.25" customHeight="1">
      <c r="A6" s="1689"/>
      <c r="B6" s="1680"/>
      <c r="C6" s="1674"/>
      <c r="D6" s="227"/>
      <c r="E6" s="1672"/>
      <c r="F6" s="1674"/>
      <c r="G6" s="224"/>
      <c r="H6" s="1700"/>
      <c r="I6" s="230"/>
      <c r="J6" s="230"/>
      <c r="K6" s="230"/>
    </row>
    <row r="7" spans="1:12" ht="17.25" customHeight="1">
      <c r="A7" s="1690"/>
      <c r="B7" s="1681"/>
      <c r="C7" s="1675"/>
      <c r="D7" s="225"/>
      <c r="E7" s="1673"/>
      <c r="F7" s="1675"/>
      <c r="G7" s="226"/>
      <c r="H7" s="1711"/>
      <c r="I7" s="230"/>
      <c r="J7" s="230"/>
      <c r="K7" s="230"/>
    </row>
    <row r="8" spans="1:12" ht="9" customHeight="1">
      <c r="A8" s="222"/>
      <c r="B8" s="231"/>
      <c r="C8" s="231"/>
      <c r="D8" s="231"/>
      <c r="E8" s="232"/>
      <c r="F8" s="233"/>
      <c r="G8" s="230"/>
      <c r="H8" s="230"/>
      <c r="I8" s="230"/>
      <c r="J8" s="230"/>
      <c r="K8" s="230"/>
    </row>
    <row r="9" spans="1:12" ht="17.25" customHeight="1">
      <c r="A9" s="1689"/>
      <c r="B9" s="1680"/>
      <c r="C9" s="1672"/>
      <c r="D9" s="227"/>
      <c r="E9" s="1672"/>
      <c r="F9" s="1672"/>
      <c r="G9" s="224"/>
      <c r="H9" s="1700"/>
      <c r="I9" s="230"/>
      <c r="J9" s="230"/>
      <c r="K9" s="230"/>
    </row>
    <row r="10" spans="1:12" ht="17.25" customHeight="1">
      <c r="A10" s="1690"/>
      <c r="B10" s="1681"/>
      <c r="C10" s="1673"/>
      <c r="D10" s="225"/>
      <c r="E10" s="1673"/>
      <c r="F10" s="1673"/>
      <c r="G10" s="226"/>
      <c r="H10" s="1711"/>
      <c r="I10" s="234"/>
      <c r="J10" s="234"/>
      <c r="K10" s="234"/>
    </row>
    <row r="11" spans="1:12" ht="9" customHeight="1">
      <c r="A11" s="212"/>
      <c r="B11" s="235"/>
      <c r="C11" s="235"/>
      <c r="D11" s="235"/>
      <c r="E11" s="236"/>
      <c r="F11" s="222"/>
      <c r="G11" s="222"/>
      <c r="H11" s="222"/>
      <c r="I11" s="234"/>
      <c r="J11" s="234"/>
      <c r="K11" s="234"/>
    </row>
    <row r="12" spans="1:12" ht="17.45" customHeight="1">
      <c r="A12" s="1689"/>
      <c r="B12" s="1680"/>
      <c r="C12" s="1672"/>
      <c r="D12" s="227"/>
      <c r="E12" s="1672"/>
      <c r="F12" s="1672"/>
      <c r="G12" s="224"/>
      <c r="H12" s="1700"/>
      <c r="I12" s="230"/>
      <c r="J12" s="230"/>
      <c r="K12" s="230"/>
    </row>
    <row r="13" spans="1:12" ht="16.899999999999999" customHeight="1" thickBot="1">
      <c r="A13" s="1690"/>
      <c r="B13" s="1681"/>
      <c r="C13" s="1673"/>
      <c r="D13" s="225"/>
      <c r="E13" s="1705"/>
      <c r="F13" s="1705"/>
      <c r="G13" s="228"/>
      <c r="H13" s="1701"/>
      <c r="I13" s="234"/>
      <c r="J13" s="234"/>
      <c r="K13" s="234"/>
    </row>
    <row r="14" spans="1:12" ht="15.75" customHeight="1" thickTop="1">
      <c r="A14" s="222"/>
      <c r="B14" s="222"/>
      <c r="C14" s="230"/>
      <c r="D14" s="237"/>
      <c r="E14" s="238"/>
      <c r="F14" s="230"/>
      <c r="G14" s="222"/>
      <c r="H14" s="222"/>
      <c r="I14" s="230"/>
      <c r="J14" s="230"/>
      <c r="K14" s="230"/>
    </row>
    <row r="15" spans="1:12" ht="17.25" customHeight="1" thickBot="1">
      <c r="A15" s="1702" t="s">
        <v>11</v>
      </c>
      <c r="B15" s="313" t="s">
        <v>308</v>
      </c>
      <c r="C15" s="314" t="s">
        <v>309</v>
      </c>
      <c r="D15" s="239" t="s">
        <v>10</v>
      </c>
      <c r="E15" s="240"/>
      <c r="F15" s="3" t="s">
        <v>254</v>
      </c>
      <c r="G15" s="241"/>
      <c r="H15" s="242"/>
      <c r="I15" s="230"/>
      <c r="J15" s="230"/>
      <c r="K15" s="230"/>
    </row>
    <row r="16" spans="1:12" ht="15.75" customHeight="1">
      <c r="A16" s="1702"/>
      <c r="B16" s="1194"/>
      <c r="C16" s="1194"/>
      <c r="D16" s="1193"/>
      <c r="E16" s="240"/>
      <c r="F16" s="1706" t="s">
        <v>13</v>
      </c>
      <c r="G16" s="1703"/>
      <c r="H16" s="242"/>
      <c r="I16" s="234"/>
      <c r="J16" s="234"/>
      <c r="K16" s="234"/>
      <c r="L16" s="234"/>
    </row>
    <row r="17" spans="1:12" ht="15.75" customHeight="1" thickBot="1">
      <c r="A17" s="1702"/>
      <c r="B17" s="1194"/>
      <c r="C17" s="1194"/>
      <c r="D17" s="1193"/>
      <c r="E17" s="232"/>
      <c r="F17" s="1706"/>
      <c r="G17" s="1704"/>
      <c r="H17" s="242"/>
      <c r="I17" s="234"/>
      <c r="J17" s="234"/>
      <c r="K17" s="234"/>
      <c r="L17" s="234"/>
    </row>
    <row r="18" spans="1:12" ht="15.75" customHeight="1" thickBot="1">
      <c r="A18" s="1702"/>
      <c r="B18" s="1194"/>
      <c r="C18" s="1194"/>
      <c r="D18" s="1193"/>
      <c r="E18" s="240"/>
      <c r="F18" s="231"/>
      <c r="G18" s="241"/>
      <c r="H18" s="242"/>
      <c r="I18" s="234"/>
      <c r="J18" s="234"/>
      <c r="K18" s="234"/>
      <c r="L18" s="234"/>
    </row>
    <row r="19" spans="1:12" ht="15.75" customHeight="1">
      <c r="A19" s="1702"/>
      <c r="B19" s="1194"/>
      <c r="C19" s="1194"/>
      <c r="D19" s="1193"/>
      <c r="E19" s="240"/>
      <c r="F19" s="1691" t="s">
        <v>14</v>
      </c>
      <c r="G19" s="1707"/>
      <c r="H19" s="1692" t="str">
        <f>IF(DATE_AG=0,AGNUL,IF(CROBTENU&lt;&gt;DATE_AG,AGNOK,AGOK))</f>
        <v>Date AG non renseignée! Obligatoire</v>
      </c>
      <c r="I19" s="234"/>
      <c r="J19" s="234"/>
      <c r="K19" s="1699"/>
      <c r="L19" s="1699"/>
    </row>
    <row r="20" spans="1:12" ht="15.75" customHeight="1" thickBot="1">
      <c r="A20" s="1702"/>
      <c r="B20" s="1194"/>
      <c r="C20" s="1194"/>
      <c r="D20" s="1193"/>
      <c r="E20" s="236"/>
      <c r="F20" s="1691"/>
      <c r="G20" s="1708"/>
      <c r="H20" s="1692"/>
      <c r="I20" s="234"/>
      <c r="J20" s="234"/>
      <c r="K20" s="1699"/>
      <c r="L20" s="1699"/>
    </row>
    <row r="21" spans="1:12" ht="15.75" customHeight="1">
      <c r="A21" s="1702"/>
      <c r="B21" s="1194"/>
      <c r="C21" s="1194"/>
      <c r="D21" s="1193"/>
      <c r="E21" s="240"/>
      <c r="F21" s="231"/>
      <c r="G21" s="241"/>
      <c r="H21" s="242"/>
      <c r="I21" s="230"/>
      <c r="J21" s="230"/>
      <c r="K21" s="230"/>
    </row>
    <row r="22" spans="1:12" ht="15.75" customHeight="1">
      <c r="A22" s="1702"/>
      <c r="B22" s="1194"/>
      <c r="C22" s="1194"/>
      <c r="D22" s="1193"/>
      <c r="E22" s="240"/>
      <c r="F22" s="231"/>
      <c r="G22" s="241"/>
      <c r="H22" s="242"/>
      <c r="I22" s="234"/>
      <c r="J22" s="234"/>
      <c r="K22" s="234"/>
    </row>
    <row r="23" spans="1:12" ht="15.75" customHeight="1">
      <c r="A23" s="1702"/>
      <c r="B23" s="1194"/>
      <c r="C23" s="1194"/>
      <c r="D23" s="1193"/>
      <c r="E23" s="230"/>
      <c r="F23" s="3" t="s">
        <v>15</v>
      </c>
      <c r="G23" s="222"/>
      <c r="H23" s="222"/>
      <c r="I23" s="230"/>
      <c r="J23" s="230"/>
      <c r="K23" s="230"/>
    </row>
    <row r="24" spans="1:12" ht="15.75" customHeight="1">
      <c r="A24" s="1702"/>
      <c r="B24" s="1194"/>
      <c r="C24" s="1194"/>
      <c r="D24" s="1193"/>
      <c r="E24" s="240"/>
      <c r="F24" s="243" t="s">
        <v>17</v>
      </c>
      <c r="G24" s="1694" t="s">
        <v>16</v>
      </c>
      <c r="H24" s="1694"/>
      <c r="I24" s="230"/>
      <c r="J24" s="230"/>
      <c r="K24" s="230"/>
    </row>
    <row r="25" spans="1:12" ht="15.75" customHeight="1" thickBot="1">
      <c r="A25" s="1702"/>
      <c r="B25" s="1194"/>
      <c r="C25" s="1194"/>
      <c r="D25" s="1193"/>
      <c r="E25" s="240"/>
      <c r="F25" s="231"/>
      <c r="G25" s="241"/>
      <c r="H25" s="242"/>
      <c r="I25" s="230"/>
      <c r="J25" s="230"/>
      <c r="K25" s="230"/>
    </row>
    <row r="26" spans="1:12" ht="15.75" customHeight="1" thickBot="1">
      <c r="A26" s="1702"/>
      <c r="B26" s="1194"/>
      <c r="C26" s="1194"/>
      <c r="D26" s="1193"/>
      <c r="E26" s="232"/>
      <c r="F26" s="223" t="s">
        <v>320</v>
      </c>
      <c r="G26" s="1697"/>
      <c r="H26" s="1698"/>
      <c r="I26" s="230"/>
      <c r="J26" s="230"/>
      <c r="K26" s="230"/>
    </row>
    <row r="27" spans="1:12" ht="15.75" customHeight="1">
      <c r="A27" s="1702"/>
      <c r="B27" s="1194"/>
      <c r="C27" s="1194"/>
      <c r="D27" s="1193"/>
      <c r="E27" s="240"/>
      <c r="F27" s="1693" t="s">
        <v>321</v>
      </c>
      <c r="G27" s="1695"/>
      <c r="H27" s="1696"/>
      <c r="I27" s="230"/>
      <c r="J27" s="230"/>
      <c r="K27" s="230"/>
    </row>
    <row r="28" spans="1:12" ht="15.75" customHeight="1" thickBot="1">
      <c r="A28" s="1702"/>
      <c r="B28" s="1194"/>
      <c r="C28" s="1194"/>
      <c r="D28" s="1193"/>
      <c r="E28" s="240"/>
      <c r="F28" s="1693"/>
      <c r="G28" s="1709"/>
      <c r="H28" s="1710"/>
      <c r="I28" s="234"/>
      <c r="J28" s="234"/>
      <c r="K28" s="234"/>
    </row>
    <row r="29" spans="1:12" ht="15.75" customHeight="1">
      <c r="A29" s="1702"/>
      <c r="B29" s="1194"/>
      <c r="C29" s="1194"/>
      <c r="D29" s="1193"/>
      <c r="E29" s="236"/>
      <c r="F29" s="212"/>
      <c r="G29" s="212"/>
      <c r="H29" s="212"/>
      <c r="I29" s="212"/>
      <c r="J29" s="212"/>
      <c r="K29" s="212"/>
    </row>
    <row r="30" spans="1:12" ht="17.25" customHeight="1"/>
    <row r="31" spans="1:12" ht="17.25" customHeight="1">
      <c r="A31" s="244"/>
      <c r="B31" s="212"/>
      <c r="C31" s="212"/>
      <c r="D31" s="212"/>
      <c r="E31" s="212"/>
      <c r="F31" s="212"/>
      <c r="G31" s="212"/>
      <c r="H31" s="212"/>
      <c r="I31" s="212"/>
      <c r="J31" s="212"/>
      <c r="K31" s="212"/>
    </row>
    <row r="32" spans="1:12" ht="17.25" customHeight="1">
      <c r="A32" s="222"/>
      <c r="B32" s="222"/>
      <c r="C32" s="230"/>
      <c r="D32" s="230"/>
      <c r="E32" s="230"/>
      <c r="F32" s="230"/>
      <c r="G32" s="222"/>
      <c r="H32" s="222"/>
      <c r="I32" s="230"/>
      <c r="J32" s="230"/>
      <c r="K32" s="230"/>
    </row>
    <row r="33" spans="1:11" ht="18" customHeight="1">
      <c r="A33" s="1686"/>
      <c r="B33" s="1686"/>
      <c r="C33" s="1686"/>
      <c r="D33" s="1686"/>
      <c r="E33" s="1687"/>
      <c r="F33" s="1687"/>
      <c r="G33" s="1687"/>
      <c r="H33" s="1687"/>
      <c r="I33" s="1687"/>
      <c r="J33" s="1687"/>
      <c r="K33" s="1687"/>
    </row>
    <row r="34" spans="1:11" ht="18" customHeight="1">
      <c r="A34" s="1686"/>
      <c r="B34" s="1686"/>
      <c r="C34" s="1686"/>
      <c r="D34" s="1686"/>
      <c r="E34" s="1687"/>
      <c r="F34" s="1687"/>
      <c r="G34" s="1687"/>
      <c r="H34" s="1687"/>
      <c r="I34" s="1687"/>
      <c r="J34" s="1687"/>
      <c r="K34" s="1687"/>
    </row>
    <row r="35" spans="1:11" ht="18" customHeight="1">
      <c r="A35" s="1686"/>
      <c r="B35" s="1686"/>
      <c r="C35" s="1686"/>
      <c r="D35" s="1686"/>
      <c r="E35" s="232"/>
      <c r="F35" s="223"/>
      <c r="G35" s="1687"/>
      <c r="H35" s="1687"/>
      <c r="I35" s="1687"/>
      <c r="J35" s="1687"/>
      <c r="K35" s="1687"/>
    </row>
    <row r="36" spans="1:11" ht="18" customHeight="1">
      <c r="A36" s="1686"/>
      <c r="B36" s="1686"/>
      <c r="C36" s="1686"/>
      <c r="D36" s="1687"/>
      <c r="E36" s="1687"/>
      <c r="F36" s="1687"/>
      <c r="G36" s="1687"/>
      <c r="H36" s="1687"/>
      <c r="I36" s="1687"/>
      <c r="J36" s="1687"/>
      <c r="K36" s="1687"/>
    </row>
    <row r="37" spans="1:11" ht="17.25" customHeight="1">
      <c r="A37" s="1686"/>
      <c r="B37" s="1686"/>
      <c r="C37" s="1688"/>
      <c r="D37" s="1688"/>
      <c r="E37" s="1688"/>
      <c r="F37" s="1686"/>
      <c r="G37" s="1686"/>
      <c r="H37" s="1686"/>
      <c r="I37" s="1688"/>
      <c r="J37" s="1688"/>
      <c r="K37" s="1688"/>
    </row>
    <row r="38" spans="1:11" ht="9.75" customHeight="1">
      <c r="A38" s="212"/>
      <c r="B38" s="235"/>
      <c r="C38" s="235"/>
      <c r="D38" s="235"/>
      <c r="E38" s="236"/>
      <c r="F38" s="212"/>
      <c r="G38" s="212"/>
      <c r="H38" s="212"/>
      <c r="I38" s="212"/>
      <c r="J38" s="212"/>
      <c r="K38" s="212"/>
    </row>
    <row r="39" spans="1:11" ht="4.5" customHeight="1"/>
    <row r="40" spans="1:11" ht="15" customHeight="1">
      <c r="A40" s="244"/>
      <c r="B40" s="212"/>
      <c r="C40" s="212"/>
      <c r="D40" s="212"/>
      <c r="E40" s="212"/>
      <c r="F40" s="212"/>
      <c r="G40" s="212"/>
      <c r="H40" s="212"/>
      <c r="I40" s="212"/>
      <c r="J40" s="212"/>
      <c r="K40" s="212"/>
    </row>
    <row r="41" spans="1:11" ht="15" customHeight="1">
      <c r="A41" s="1686"/>
      <c r="B41" s="1686"/>
      <c r="C41" s="1687"/>
      <c r="D41" s="1687"/>
      <c r="E41" s="1687"/>
      <c r="F41" s="1687"/>
      <c r="G41" s="1686"/>
      <c r="H41" s="1686"/>
      <c r="I41" s="1687"/>
      <c r="J41" s="1687"/>
      <c r="K41" s="1687"/>
    </row>
    <row r="42" spans="1:11" ht="15" customHeight="1">
      <c r="A42" s="1686"/>
      <c r="B42" s="1686"/>
      <c r="C42" s="1686"/>
      <c r="D42" s="1686"/>
      <c r="E42" s="1687"/>
      <c r="F42" s="1687"/>
      <c r="G42" s="1687"/>
      <c r="H42" s="1687"/>
      <c r="I42" s="1687"/>
      <c r="J42" s="1687"/>
      <c r="K42" s="1687"/>
    </row>
    <row r="43" spans="1:11" ht="15" customHeight="1">
      <c r="A43" s="1686"/>
      <c r="B43" s="1686"/>
      <c r="C43" s="1686"/>
      <c r="D43" s="1686"/>
      <c r="E43" s="1687"/>
      <c r="F43" s="1687"/>
      <c r="G43" s="1687"/>
      <c r="H43" s="1687"/>
      <c r="I43" s="1687"/>
      <c r="J43" s="1687"/>
      <c r="K43" s="1687"/>
    </row>
    <row r="44" spans="1:11" ht="15" customHeight="1">
      <c r="A44" s="1686"/>
      <c r="B44" s="1686"/>
      <c r="C44" s="1686"/>
      <c r="D44" s="1686"/>
      <c r="E44" s="232"/>
      <c r="F44" s="223"/>
      <c r="G44" s="1687"/>
      <c r="H44" s="1687"/>
      <c r="I44" s="1687"/>
      <c r="J44" s="1687"/>
      <c r="K44" s="1687"/>
    </row>
    <row r="45" spans="1:11" ht="15" customHeight="1">
      <c r="A45" s="1686"/>
      <c r="B45" s="1686"/>
      <c r="C45" s="1686"/>
      <c r="D45" s="1687"/>
      <c r="E45" s="1687"/>
      <c r="F45" s="1687"/>
      <c r="G45" s="1687"/>
      <c r="H45" s="1687"/>
      <c r="I45" s="1687"/>
      <c r="J45" s="1687"/>
      <c r="K45" s="1687"/>
    </row>
    <row r="46" spans="1:11" ht="16.5" customHeight="1">
      <c r="A46" s="1686"/>
      <c r="B46" s="1686"/>
      <c r="C46" s="1688"/>
      <c r="D46" s="1688"/>
      <c r="E46" s="1688"/>
      <c r="F46" s="1686"/>
      <c r="G46" s="1686"/>
      <c r="H46" s="1686"/>
      <c r="I46" s="1688"/>
      <c r="J46" s="1688"/>
      <c r="K46" s="1688"/>
    </row>
    <row r="47" spans="1:11" ht="9.75" customHeight="1">
      <c r="A47" s="212"/>
      <c r="B47" s="235"/>
      <c r="C47" s="235"/>
      <c r="D47" s="235"/>
      <c r="E47" s="235"/>
      <c r="F47" s="212"/>
      <c r="G47" s="212"/>
      <c r="H47" s="212"/>
      <c r="I47" s="212"/>
      <c r="J47" s="212"/>
      <c r="K47" s="212"/>
    </row>
  </sheetData>
  <sheetProtection password="C722" sheet="1" objects="1" scenarios="1" selectLockedCells="1"/>
  <mergeCells count="61">
    <mergeCell ref="F6:F7"/>
    <mergeCell ref="H6:H7"/>
    <mergeCell ref="A9:A10"/>
    <mergeCell ref="B9:B10"/>
    <mergeCell ref="A6:A7"/>
    <mergeCell ref="B6:B7"/>
    <mergeCell ref="C6:C7"/>
    <mergeCell ref="E6:E7"/>
    <mergeCell ref="C9:C10"/>
    <mergeCell ref="E9:E10"/>
    <mergeCell ref="F9:F10"/>
    <mergeCell ref="H9:H10"/>
    <mergeCell ref="H12:H13"/>
    <mergeCell ref="A36:C36"/>
    <mergeCell ref="A15:A29"/>
    <mergeCell ref="A37:B37"/>
    <mergeCell ref="A12:A13"/>
    <mergeCell ref="B12:B13"/>
    <mergeCell ref="G16:G17"/>
    <mergeCell ref="F12:F13"/>
    <mergeCell ref="C12:C13"/>
    <mergeCell ref="E12:E13"/>
    <mergeCell ref="A33:B35"/>
    <mergeCell ref="C33:D33"/>
    <mergeCell ref="E33:K33"/>
    <mergeCell ref="F16:F17"/>
    <mergeCell ref="G19:G20"/>
    <mergeCell ref="G28:H28"/>
    <mergeCell ref="C34:D34"/>
    <mergeCell ref="I37:K37"/>
    <mergeCell ref="C37:E37"/>
    <mergeCell ref="F37:H37"/>
    <mergeCell ref="D36:K36"/>
    <mergeCell ref="C35:D35"/>
    <mergeCell ref="F19:F20"/>
    <mergeCell ref="H19:H20"/>
    <mergeCell ref="F27:F28"/>
    <mergeCell ref="G35:K35"/>
    <mergeCell ref="G24:H24"/>
    <mergeCell ref="G27:H27"/>
    <mergeCell ref="E34:K34"/>
    <mergeCell ref="G26:H26"/>
    <mergeCell ref="K19:L19"/>
    <mergeCell ref="K20:L20"/>
    <mergeCell ref="C41:F41"/>
    <mergeCell ref="I41:K41"/>
    <mergeCell ref="G44:K44"/>
    <mergeCell ref="A45:C45"/>
    <mergeCell ref="D45:K45"/>
    <mergeCell ref="C43:D43"/>
    <mergeCell ref="E43:K43"/>
    <mergeCell ref="C44:D44"/>
    <mergeCell ref="A41:B41"/>
    <mergeCell ref="G41:H41"/>
    <mergeCell ref="I46:K46"/>
    <mergeCell ref="A42:B44"/>
    <mergeCell ref="C42:D42"/>
    <mergeCell ref="E42:K42"/>
    <mergeCell ref="A46:B46"/>
    <mergeCell ref="C46:E46"/>
    <mergeCell ref="F46:H46"/>
  </mergeCells>
  <phoneticPr fontId="81" type="noConversion"/>
  <conditionalFormatting sqref="H19:H20">
    <cfRule type="containsText" dxfId="130" priority="1" operator="containsText" text="Obligatoire">
      <formula>NOT(ISERROR(SEARCH("Obligatoire",H19)))</formula>
    </cfRule>
  </conditionalFormatting>
  <dataValidations count="1">
    <dataValidation allowBlank="1" showInputMessage="1" showErrorMessage="1" promptTitle="INDIQUER" prompt="la fonction" sqref="A6:A7 A9:A10 A12:A13" xr:uid="{00000000-0002-0000-0600-000000000000}"/>
  </dataValidations>
  <hyperlinks>
    <hyperlink ref="B1" location="CTRLP4" tooltip="vers onglet Control" display="CTRL&gt;" xr:uid="{00000000-0004-0000-0600-000000000000}"/>
    <hyperlink ref="A1" location="SOMMAIRE" tooltip="Vers SOMMAIRE" display="&lt;&lt;" xr:uid="{00000000-0004-0000-0600-000001000000}"/>
  </hyperlinks>
  <pageMargins left="0.47244094488188981" right="0.47244094488188981" top="0.47244094488188981" bottom="0.74803149606299213" header="0.31496062992125984" footer="0.31496062992125984"/>
  <pageSetup paperSize="9" orientation="landscape" r:id="rId1"/>
  <headerFooter>
    <oddFooter>&amp;L&amp;"Times New Roman,Italique"&amp;6Questionnaire O.M.S. Subventions déléguées (détermination)&amp;R&amp;8&amp;A   page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theme="3" tint="0.39997558519241921"/>
  </sheetPr>
  <dimension ref="A1:R47"/>
  <sheetViews>
    <sheetView showGridLines="0" view="pageBreakPreview" topLeftCell="A4" zoomScaleNormal="115" zoomScaleSheetLayoutView="100" workbookViewId="0">
      <selection activeCell="G33" sqref="G33"/>
    </sheetView>
  </sheetViews>
  <sheetFormatPr baseColWidth="10" defaultColWidth="9" defaultRowHeight="14.25"/>
  <cols>
    <col min="1" max="1" width="4.875" style="1" customWidth="1"/>
    <col min="2" max="6" width="4.75" style="1" customWidth="1"/>
    <col min="7" max="7" width="4.875" style="1" customWidth="1"/>
    <col min="8" max="9" width="4.75" style="1" customWidth="1"/>
    <col min="10" max="10" width="4.875" style="1" customWidth="1"/>
    <col min="11" max="12" width="4.75" style="1" customWidth="1"/>
    <col min="13" max="13" width="4.875" style="1" customWidth="1"/>
    <col min="14" max="15" width="4.75" style="1" customWidth="1"/>
    <col min="16" max="16" width="6.25" style="1" customWidth="1"/>
    <col min="17" max="17" width="5" style="1" customWidth="1"/>
    <col min="18" max="21" width="7.375" style="1" customWidth="1"/>
    <col min="22" max="16384" width="9" style="1"/>
  </cols>
  <sheetData>
    <row r="1" spans="1:16" ht="18.75">
      <c r="A1" s="276" t="s">
        <v>517</v>
      </c>
      <c r="B1" s="1028" t="s">
        <v>709</v>
      </c>
      <c r="C1" s="124"/>
      <c r="D1" s="124"/>
      <c r="E1" s="124"/>
      <c r="F1" s="124"/>
      <c r="L1" s="1613" t="str">
        <f>+ABREV</f>
        <v>Choisir le nom de votre Association (DEPART)</v>
      </c>
      <c r="M1" s="1613"/>
      <c r="N1" s="1613"/>
      <c r="O1" s="130" t="str">
        <f>CONCATENATE("Ref OMS  ",REFOMS)&amp;" ("&amp;GRPREF&amp;")"</f>
        <v>Ref OMS  0 (Choisir le nom de votre Association (DEPART))</v>
      </c>
      <c r="P1" s="2"/>
    </row>
    <row r="2" spans="1:16" ht="18.75">
      <c r="A2" s="203" t="s">
        <v>18</v>
      </c>
      <c r="B2" s="203"/>
      <c r="C2" s="203"/>
      <c r="D2" s="203"/>
      <c r="E2" s="203"/>
      <c r="F2" s="203"/>
    </row>
    <row r="3" spans="1:16" ht="15.75" thickBot="1">
      <c r="A3" s="204" t="s">
        <v>19</v>
      </c>
      <c r="B3" s="204"/>
      <c r="C3" s="204"/>
      <c r="D3" s="204"/>
      <c r="E3" s="204"/>
      <c r="F3" s="204"/>
      <c r="G3" s="205"/>
      <c r="H3" s="205"/>
      <c r="I3" s="205"/>
      <c r="J3" s="205"/>
      <c r="K3" s="205"/>
      <c r="L3" s="354">
        <f>Affiliation</f>
        <v>0</v>
      </c>
      <c r="M3" s="205"/>
      <c r="N3" s="205"/>
      <c r="O3" s="205"/>
    </row>
    <row r="4" spans="1:16" ht="18" customHeight="1" thickBot="1">
      <c r="A4" s="1729" t="s">
        <v>315</v>
      </c>
      <c r="B4" s="1722"/>
      <c r="C4" s="1730"/>
      <c r="D4" s="1721" t="s">
        <v>316</v>
      </c>
      <c r="E4" s="1723"/>
      <c r="F4" s="1722" t="s">
        <v>315</v>
      </c>
      <c r="G4" s="1722"/>
      <c r="H4" s="1730"/>
      <c r="I4" s="1721" t="s">
        <v>316</v>
      </c>
      <c r="J4" s="1722"/>
      <c r="K4" s="1729" t="s">
        <v>315</v>
      </c>
      <c r="L4" s="1722"/>
      <c r="M4" s="1730"/>
      <c r="N4" s="1721" t="s">
        <v>316</v>
      </c>
      <c r="O4" s="1723"/>
    </row>
    <row r="5" spans="1:16" ht="14.25" customHeight="1">
      <c r="A5" s="1779"/>
      <c r="B5" s="1780"/>
      <c r="C5" s="1781"/>
      <c r="D5" s="1787"/>
      <c r="E5" s="1788"/>
      <c r="F5" s="1726"/>
      <c r="G5" s="1727"/>
      <c r="H5" s="1728"/>
      <c r="I5" s="1724"/>
      <c r="J5" s="1725"/>
      <c r="K5" s="1726"/>
      <c r="L5" s="1727"/>
      <c r="M5" s="1728"/>
      <c r="N5" s="1724"/>
      <c r="O5" s="1725"/>
    </row>
    <row r="6" spans="1:16" ht="17.25" customHeight="1">
      <c r="A6" s="1782"/>
      <c r="B6" s="1783"/>
      <c r="C6" s="1784"/>
      <c r="D6" s="1785"/>
      <c r="E6" s="1786"/>
      <c r="F6" s="1749"/>
      <c r="G6" s="1750"/>
      <c r="H6" s="1751"/>
      <c r="I6" s="1737"/>
      <c r="J6" s="1738"/>
      <c r="K6" s="1741"/>
      <c r="L6" s="1742"/>
      <c r="M6" s="1743"/>
      <c r="N6" s="1739"/>
      <c r="O6" s="1740"/>
    </row>
    <row r="7" spans="1:16">
      <c r="A7" s="1782"/>
      <c r="B7" s="1783"/>
      <c r="C7" s="1784"/>
      <c r="D7" s="1785"/>
      <c r="E7" s="1786"/>
      <c r="F7" s="1741"/>
      <c r="G7" s="1742"/>
      <c r="H7" s="1743"/>
      <c r="I7" s="1744"/>
      <c r="J7" s="1745"/>
      <c r="K7" s="1749"/>
      <c r="L7" s="1750"/>
      <c r="M7" s="1751"/>
      <c r="N7" s="1739"/>
      <c r="O7" s="1740"/>
    </row>
    <row r="8" spans="1:16">
      <c r="A8" s="1798"/>
      <c r="B8" s="1799"/>
      <c r="C8" s="1800"/>
      <c r="D8" s="1801"/>
      <c r="E8" s="1802"/>
      <c r="F8" s="1792"/>
      <c r="G8" s="1793"/>
      <c r="H8" s="1794"/>
      <c r="I8" s="1739"/>
      <c r="J8" s="1740"/>
      <c r="K8" s="1757"/>
      <c r="L8" s="1758"/>
      <c r="M8" s="1759"/>
      <c r="N8" s="1739"/>
      <c r="O8" s="1740"/>
    </row>
    <row r="9" spans="1:16">
      <c r="A9" s="1795"/>
      <c r="B9" s="1796"/>
      <c r="C9" s="1797"/>
      <c r="D9" s="1810"/>
      <c r="E9" s="1811"/>
      <c r="F9" s="1792"/>
      <c r="G9" s="1793"/>
      <c r="H9" s="1794"/>
      <c r="I9" s="1737"/>
      <c r="J9" s="1738"/>
      <c r="K9" s="1741"/>
      <c r="L9" s="1742"/>
      <c r="M9" s="1743"/>
      <c r="N9" s="1737"/>
      <c r="O9" s="1738"/>
    </row>
    <row r="10" spans="1:16">
      <c r="A10" s="1798"/>
      <c r="B10" s="1799"/>
      <c r="C10" s="1800"/>
      <c r="D10" s="1812"/>
      <c r="E10" s="1813"/>
      <c r="F10" s="1749"/>
      <c r="G10" s="1750"/>
      <c r="H10" s="1751"/>
      <c r="I10" s="1739"/>
      <c r="J10" s="1740"/>
      <c r="K10" s="1749"/>
      <c r="L10" s="1750"/>
      <c r="M10" s="1751"/>
      <c r="N10" s="1744"/>
      <c r="O10" s="1745"/>
    </row>
    <row r="11" spans="1:16" ht="15" thickBot="1">
      <c r="A11" s="1817"/>
      <c r="B11" s="1731"/>
      <c r="C11" s="1818"/>
      <c r="D11" s="1731"/>
      <c r="E11" s="1732"/>
      <c r="F11" s="1733"/>
      <c r="G11" s="1734"/>
      <c r="H11" s="1734"/>
      <c r="I11" s="1735"/>
      <c r="J11" s="1736"/>
      <c r="K11" s="1733"/>
      <c r="L11" s="1734"/>
      <c r="M11" s="1734"/>
      <c r="N11" s="1735"/>
      <c r="O11" s="1736"/>
    </row>
    <row r="12" spans="1:16" ht="8.25" customHeight="1">
      <c r="A12" s="283"/>
      <c r="B12" s="283"/>
      <c r="C12" s="283"/>
      <c r="D12" s="1760"/>
      <c r="E12" s="1760"/>
      <c r="F12" s="283"/>
      <c r="G12" s="283"/>
      <c r="H12" s="283"/>
      <c r="I12" s="283"/>
      <c r="J12" s="283"/>
      <c r="K12" s="283"/>
      <c r="L12" s="283"/>
      <c r="M12" s="283"/>
      <c r="N12" s="283"/>
      <c r="O12" s="283"/>
    </row>
    <row r="13" spans="1:16" ht="15.75" thickBot="1">
      <c r="A13" s="3" t="str">
        <f>CONCATENATE("D2 - Tarifs des cotisations annuelles pour la saison actuelle  ",SaisonActuelle)</f>
        <v>D2 - Tarifs des cotisations annuelles pour la saison actuelle  2023-2024</v>
      </c>
      <c r="B13" s="3"/>
      <c r="C13" s="3"/>
      <c r="D13" s="3"/>
      <c r="E13" s="3"/>
      <c r="F13" s="3"/>
    </row>
    <row r="14" spans="1:16" ht="23.25" customHeight="1" thickBot="1">
      <c r="A14" s="358" t="s">
        <v>315</v>
      </c>
      <c r="B14" s="359"/>
      <c r="C14" s="359"/>
      <c r="D14" s="359"/>
      <c r="E14" s="359"/>
      <c r="F14" s="360"/>
      <c r="G14" s="361" t="s">
        <v>317</v>
      </c>
      <c r="H14" s="359"/>
      <c r="I14" s="360"/>
      <c r="J14" s="361" t="s">
        <v>318</v>
      </c>
      <c r="K14" s="359"/>
      <c r="L14" s="360"/>
      <c r="M14" s="362" t="s">
        <v>319</v>
      </c>
      <c r="N14" s="363"/>
      <c r="O14" s="364"/>
      <c r="P14" s="206"/>
    </row>
    <row r="15" spans="1:16" ht="14.25" customHeight="1">
      <c r="A15" s="1752"/>
      <c r="B15" s="1747"/>
      <c r="C15" s="1747"/>
      <c r="D15" s="1747"/>
      <c r="E15" s="1747"/>
      <c r="F15" s="1748"/>
      <c r="G15" s="1746"/>
      <c r="H15" s="1747"/>
      <c r="I15" s="1748"/>
      <c r="J15" s="1819"/>
      <c r="K15" s="1747"/>
      <c r="L15" s="1748"/>
      <c r="M15" s="1768"/>
      <c r="N15" s="1769"/>
      <c r="O15" s="1770"/>
      <c r="P15" s="207"/>
    </row>
    <row r="16" spans="1:16" ht="14.25" customHeight="1">
      <c r="A16" s="1718"/>
      <c r="B16" s="1719"/>
      <c r="C16" s="1719"/>
      <c r="D16" s="1719"/>
      <c r="E16" s="1719"/>
      <c r="F16" s="1720"/>
      <c r="G16" s="1756"/>
      <c r="H16" s="1719"/>
      <c r="I16" s="1720"/>
      <c r="J16" s="1778"/>
      <c r="K16" s="1719"/>
      <c r="L16" s="1720"/>
      <c r="M16" s="1765"/>
      <c r="N16" s="1766"/>
      <c r="O16" s="1767"/>
      <c r="P16" s="207"/>
    </row>
    <row r="17" spans="1:18" ht="14.25" customHeight="1">
      <c r="A17" s="1718"/>
      <c r="B17" s="1719"/>
      <c r="C17" s="1719"/>
      <c r="D17" s="1719"/>
      <c r="E17" s="1719"/>
      <c r="F17" s="1720"/>
      <c r="G17" s="1756"/>
      <c r="H17" s="1719"/>
      <c r="I17" s="1720"/>
      <c r="J17" s="1778"/>
      <c r="K17" s="1719"/>
      <c r="L17" s="1720"/>
      <c r="M17" s="1765"/>
      <c r="N17" s="1766"/>
      <c r="O17" s="1767"/>
      <c r="P17" s="207"/>
    </row>
    <row r="18" spans="1:18" ht="14.25" customHeight="1">
      <c r="A18" s="1718"/>
      <c r="B18" s="1719"/>
      <c r="C18" s="1719"/>
      <c r="D18" s="1719"/>
      <c r="E18" s="1719"/>
      <c r="F18" s="1720"/>
      <c r="G18" s="1789"/>
      <c r="H18" s="1790"/>
      <c r="I18" s="1791"/>
      <c r="J18" s="1789"/>
      <c r="K18" s="1790"/>
      <c r="L18" s="1791"/>
      <c r="M18" s="1715"/>
      <c r="N18" s="1716"/>
      <c r="O18" s="1717"/>
      <c r="P18" s="207"/>
    </row>
    <row r="19" spans="1:18" ht="14.25" customHeight="1">
      <c r="A19" s="1809"/>
      <c r="B19" s="1790"/>
      <c r="C19" s="1790"/>
      <c r="D19" s="1790"/>
      <c r="E19" s="1790"/>
      <c r="F19" s="1791"/>
      <c r="G19" s="1789"/>
      <c r="H19" s="1790"/>
      <c r="I19" s="1791"/>
      <c r="J19" s="1789"/>
      <c r="K19" s="1790"/>
      <c r="L19" s="1791"/>
      <c r="M19" s="1715"/>
      <c r="N19" s="1716"/>
      <c r="O19" s="1717"/>
      <c r="P19" s="207"/>
    </row>
    <row r="20" spans="1:18" ht="14.25" customHeight="1">
      <c r="A20" s="1814"/>
      <c r="B20" s="1815"/>
      <c r="C20" s="1815"/>
      <c r="D20" s="1815"/>
      <c r="E20" s="1815"/>
      <c r="F20" s="1816"/>
      <c r="G20" s="1803"/>
      <c r="H20" s="1804"/>
      <c r="I20" s="1805"/>
      <c r="J20" s="1803"/>
      <c r="K20" s="1804"/>
      <c r="L20" s="1805"/>
      <c r="M20" s="1806"/>
      <c r="N20" s="1807"/>
      <c r="O20" s="1808"/>
      <c r="P20" s="207"/>
    </row>
    <row r="21" spans="1:18" ht="14.25" customHeight="1">
      <c r="A21" s="1718"/>
      <c r="B21" s="1719"/>
      <c r="C21" s="1719"/>
      <c r="D21" s="1719"/>
      <c r="E21" s="1719"/>
      <c r="F21" s="1720"/>
      <c r="G21" s="1756"/>
      <c r="H21" s="1719"/>
      <c r="I21" s="1720"/>
      <c r="J21" s="1778"/>
      <c r="K21" s="1719"/>
      <c r="L21" s="1720"/>
      <c r="M21" s="1765"/>
      <c r="N21" s="1766"/>
      <c r="O21" s="1767"/>
      <c r="P21" s="207"/>
    </row>
    <row r="22" spans="1:18" ht="14.25" customHeight="1">
      <c r="A22" s="1718"/>
      <c r="B22" s="1719"/>
      <c r="C22" s="1719"/>
      <c r="D22" s="1719"/>
      <c r="E22" s="1719"/>
      <c r="F22" s="1720"/>
      <c r="G22" s="1756"/>
      <c r="H22" s="1719"/>
      <c r="I22" s="1720"/>
      <c r="J22" s="1778"/>
      <c r="K22" s="1719"/>
      <c r="L22" s="1720"/>
      <c r="M22" s="1715"/>
      <c r="N22" s="1716"/>
      <c r="O22" s="1717"/>
      <c r="P22" s="207"/>
    </row>
    <row r="23" spans="1:18" ht="14.25" customHeight="1">
      <c r="A23" s="1718"/>
      <c r="B23" s="1719"/>
      <c r="C23" s="1719"/>
      <c r="D23" s="1719"/>
      <c r="E23" s="1719"/>
      <c r="F23" s="1720"/>
      <c r="G23" s="1756"/>
      <c r="H23" s="1719"/>
      <c r="I23" s="1720"/>
      <c r="J23" s="1778"/>
      <c r="K23" s="1719"/>
      <c r="L23" s="1720"/>
      <c r="M23" s="1765"/>
      <c r="N23" s="1766"/>
      <c r="O23" s="1767"/>
    </row>
    <row r="24" spans="1:18" ht="14.25" customHeight="1" thickBot="1">
      <c r="A24" s="1828"/>
      <c r="B24" s="1754"/>
      <c r="C24" s="1754"/>
      <c r="D24" s="1754"/>
      <c r="E24" s="1754"/>
      <c r="F24" s="1755"/>
      <c r="G24" s="1753"/>
      <c r="H24" s="1754"/>
      <c r="I24" s="1755"/>
      <c r="J24" s="1776"/>
      <c r="K24" s="1754"/>
      <c r="L24" s="1755"/>
      <c r="M24" s="1820"/>
      <c r="N24" s="1821"/>
      <c r="O24" s="1822"/>
      <c r="P24" s="207"/>
    </row>
    <row r="25" spans="1:18" ht="6.6" customHeight="1">
      <c r="A25" s="208"/>
      <c r="B25" s="208"/>
      <c r="C25" s="208"/>
      <c r="D25" s="208"/>
      <c r="E25" s="208" t="s">
        <v>633</v>
      </c>
      <c r="F25" s="208"/>
      <c r="G25" s="208"/>
      <c r="H25" s="208"/>
      <c r="I25" s="208"/>
      <c r="J25" s="208"/>
      <c r="K25" s="208"/>
      <c r="L25" s="208"/>
      <c r="M25" s="1836" t="b">
        <f>AND(COUNTA(M15:M24)&gt;0,VerifMembres&gt;1)</f>
        <v>0</v>
      </c>
      <c r="N25" s="1836"/>
      <c r="O25" s="1836"/>
      <c r="P25" s="208"/>
    </row>
    <row r="26" spans="1:18" ht="15.75" thickBot="1">
      <c r="A26" s="3" t="s">
        <v>112</v>
      </c>
      <c r="B26" s="3"/>
      <c r="C26" s="3"/>
      <c r="D26" s="3"/>
      <c r="E26" s="3"/>
      <c r="F26" s="3"/>
    </row>
    <row r="27" spans="1:18" ht="97.5" customHeight="1" thickBot="1">
      <c r="A27" s="1837"/>
      <c r="B27" s="1838"/>
      <c r="C27" s="1838"/>
      <c r="D27" s="1838"/>
      <c r="E27" s="1838"/>
      <c r="F27" s="1838"/>
      <c r="G27" s="1838"/>
      <c r="H27" s="1838"/>
      <c r="I27" s="1838"/>
      <c r="J27" s="1838"/>
      <c r="K27" s="1838"/>
      <c r="L27" s="1838"/>
      <c r="M27" s="1838"/>
      <c r="N27" s="1838"/>
      <c r="O27" s="1838"/>
      <c r="P27" s="1839"/>
    </row>
    <row r="28" spans="1:18" ht="16.5" customHeight="1">
      <c r="A28" s="126" t="s">
        <v>118</v>
      </c>
      <c r="B28" s="126"/>
      <c r="C28" s="126"/>
      <c r="D28" s="126"/>
      <c r="E28" s="126"/>
      <c r="F28" s="126"/>
      <c r="G28" s="127"/>
      <c r="H28" s="1347"/>
      <c r="I28" s="1350" t="b">
        <f>OR(TOPCOMPET=48,TOPCOMPET=240)</f>
        <v>0</v>
      </c>
      <c r="J28" s="211" t="str">
        <f>IF($I$28,"Déclaré:","")</f>
        <v/>
      </c>
      <c r="K28" s="127"/>
      <c r="L28" s="127"/>
      <c r="M28" s="127"/>
      <c r="N28" s="127"/>
    </row>
    <row r="29" spans="1:18" ht="13.5" customHeight="1">
      <c r="A29" s="1351" t="str">
        <f>"Code"</f>
        <v>Code</v>
      </c>
      <c r="B29" s="1084" t="str">
        <f>VerifMembres</f>
        <v>Choisir le nom de votre Association (DEPART)</v>
      </c>
      <c r="C29" s="209"/>
      <c r="D29" s="209"/>
      <c r="E29" s="209"/>
      <c r="F29" s="575"/>
      <c r="I29" s="1348"/>
      <c r="J29" s="574" t="str">
        <f>IF($I$28,DEPART!B39,"")</f>
        <v/>
      </c>
      <c r="K29" s="211"/>
      <c r="L29" s="211"/>
      <c r="M29" s="211"/>
      <c r="R29" s="574"/>
    </row>
    <row r="30" spans="1:18" ht="15" customHeight="1" thickBot="1">
      <c r="A30" s="203"/>
      <c r="B30" s="203"/>
      <c r="C30" s="203"/>
      <c r="D30" s="203"/>
      <c r="E30" s="203"/>
      <c r="F30" s="203"/>
      <c r="J30" s="464"/>
      <c r="K30" s="211"/>
      <c r="L30" s="809" t="str">
        <f>IF($I$28,"Départemental","")</f>
        <v/>
      </c>
      <c r="M30" s="211"/>
      <c r="N30" s="809" t="str">
        <f>IF($I$28,"Régional et Sup","")</f>
        <v/>
      </c>
    </row>
    <row r="31" spans="1:18" ht="15.75" customHeight="1" thickBot="1">
      <c r="A31" s="3" t="s">
        <v>41</v>
      </c>
      <c r="B31" s="463" t="s">
        <v>50</v>
      </c>
      <c r="C31" s="156"/>
      <c r="D31" s="156"/>
      <c r="E31" s="156"/>
      <c r="F31" s="156"/>
      <c r="G31" s="356" t="str">
        <f>SAISONREF</f>
        <v>Choisir le nom de votre Association (DEPART)</v>
      </c>
      <c r="H31" s="357"/>
      <c r="I31" s="1085" t="str">
        <f>IF($I$28,"Nbre d'équipes :","")</f>
        <v/>
      </c>
      <c r="J31" s="567"/>
      <c r="K31" s="567"/>
      <c r="L31" s="576"/>
      <c r="M31" s="577"/>
      <c r="N31" s="576"/>
      <c r="P31" s="1349">
        <f>L31+N31</f>
        <v>0</v>
      </c>
    </row>
    <row r="32" spans="1:18" ht="6.6" customHeight="1">
      <c r="I32" s="210"/>
    </row>
    <row r="33" spans="1:17" ht="15.75" thickBot="1">
      <c r="A33" s="3" t="s">
        <v>42</v>
      </c>
      <c r="B33" s="3"/>
      <c r="C33" s="3"/>
      <c r="D33" s="3"/>
      <c r="E33" s="3"/>
      <c r="F33" s="3"/>
      <c r="J33" s="211" t="s">
        <v>38</v>
      </c>
      <c r="L33" s="354">
        <f>Affiliation</f>
        <v>0</v>
      </c>
    </row>
    <row r="34" spans="1:17" s="212" customFormat="1" ht="16.5" customHeight="1">
      <c r="A34" s="1829" t="s">
        <v>291</v>
      </c>
      <c r="B34" s="1830"/>
      <c r="C34" s="1831"/>
      <c r="D34" s="1823" t="s">
        <v>317</v>
      </c>
      <c r="E34" s="1824"/>
      <c r="F34" s="1824"/>
      <c r="G34" s="1825"/>
      <c r="H34" s="1773" t="s">
        <v>318</v>
      </c>
      <c r="I34" s="1774"/>
      <c r="J34" s="1774"/>
      <c r="K34" s="1777"/>
      <c r="L34" s="1773" t="s">
        <v>324</v>
      </c>
      <c r="M34" s="1774"/>
      <c r="N34" s="1774"/>
      <c r="O34" s="1775"/>
      <c r="P34" s="995"/>
    </row>
    <row r="35" spans="1:17" s="212" customFormat="1" ht="16.5" customHeight="1" thickBot="1">
      <c r="A35" s="1832"/>
      <c r="B35" s="1833"/>
      <c r="C35" s="1834"/>
      <c r="D35" s="1712" t="s">
        <v>36</v>
      </c>
      <c r="E35" s="1713"/>
      <c r="F35" s="1714" t="s">
        <v>35</v>
      </c>
      <c r="G35" s="1713"/>
      <c r="H35" s="1712" t="s">
        <v>36</v>
      </c>
      <c r="I35" s="1713"/>
      <c r="J35" s="1714" t="s">
        <v>35</v>
      </c>
      <c r="K35" s="1713"/>
      <c r="L35" s="1712" t="s">
        <v>36</v>
      </c>
      <c r="M35" s="1713"/>
      <c r="N35" s="1714" t="s">
        <v>35</v>
      </c>
      <c r="O35" s="1835"/>
      <c r="P35" s="1018" t="b">
        <f>IF(VALID_P5="OUI",TRUE,(PCEybinois&lt;TAUXSURV))</f>
        <v>1</v>
      </c>
      <c r="Q35" s="996"/>
    </row>
    <row r="36" spans="1:17" ht="16.5" customHeight="1">
      <c r="A36" s="213" t="s">
        <v>509</v>
      </c>
      <c r="B36" s="214"/>
      <c r="C36" s="215"/>
      <c r="D36" s="1761"/>
      <c r="E36" s="1762"/>
      <c r="F36" s="1761"/>
      <c r="G36" s="1762"/>
      <c r="H36" s="1761"/>
      <c r="I36" s="1762"/>
      <c r="J36" s="1761"/>
      <c r="K36" s="1762"/>
      <c r="L36" s="1771">
        <f>D36+H36</f>
        <v>0</v>
      </c>
      <c r="M36" s="1772"/>
      <c r="N36" s="1771">
        <f>+F36+J36</f>
        <v>0</v>
      </c>
      <c r="O36" s="1772"/>
      <c r="P36" s="409">
        <f>+L36+N36</f>
        <v>0</v>
      </c>
    </row>
    <row r="37" spans="1:17" ht="16.5" customHeight="1">
      <c r="A37" s="216" t="s">
        <v>518</v>
      </c>
      <c r="B37" s="217"/>
      <c r="C37" s="218"/>
      <c r="D37" s="1763"/>
      <c r="E37" s="1764"/>
      <c r="F37" s="1763"/>
      <c r="G37" s="1764"/>
      <c r="H37" s="1763"/>
      <c r="I37" s="1764"/>
      <c r="J37" s="1763"/>
      <c r="K37" s="1764"/>
      <c r="L37" s="1771">
        <f t="shared" ref="L37:L40" si="0">D37+H37</f>
        <v>0</v>
      </c>
      <c r="M37" s="1772"/>
      <c r="N37" s="1771">
        <f t="shared" ref="N37:N40" si="1">+F37+J37</f>
        <v>0</v>
      </c>
      <c r="O37" s="1772"/>
      <c r="P37" s="410">
        <f>+L37+N37</f>
        <v>0</v>
      </c>
    </row>
    <row r="38" spans="1:17" ht="16.5" customHeight="1">
      <c r="A38" s="216" t="s">
        <v>519</v>
      </c>
      <c r="B38" s="217"/>
      <c r="C38" s="218"/>
      <c r="D38" s="1763"/>
      <c r="E38" s="1764"/>
      <c r="F38" s="1763"/>
      <c r="G38" s="1764"/>
      <c r="H38" s="1763"/>
      <c r="I38" s="1764"/>
      <c r="J38" s="1763"/>
      <c r="K38" s="1764"/>
      <c r="L38" s="1771">
        <f t="shared" si="0"/>
        <v>0</v>
      </c>
      <c r="M38" s="1772"/>
      <c r="N38" s="1771">
        <f t="shared" si="1"/>
        <v>0</v>
      </c>
      <c r="O38" s="1772"/>
      <c r="P38" s="410">
        <f>+L38+N38</f>
        <v>0</v>
      </c>
    </row>
    <row r="39" spans="1:17" ht="16.5" customHeight="1">
      <c r="A39" s="216" t="s">
        <v>510</v>
      </c>
      <c r="B39" s="217"/>
      <c r="C39" s="218"/>
      <c r="D39" s="1763"/>
      <c r="E39" s="1764"/>
      <c r="F39" s="1763"/>
      <c r="G39" s="1764"/>
      <c r="H39" s="1763"/>
      <c r="I39" s="1764"/>
      <c r="J39" s="1763"/>
      <c r="K39" s="1764"/>
      <c r="L39" s="1771">
        <f t="shared" si="0"/>
        <v>0</v>
      </c>
      <c r="M39" s="1772"/>
      <c r="N39" s="1771">
        <f t="shared" si="1"/>
        <v>0</v>
      </c>
      <c r="O39" s="1772"/>
      <c r="P39" s="410">
        <f>+L39+N39</f>
        <v>0</v>
      </c>
    </row>
    <row r="40" spans="1:17" ht="16.5" customHeight="1" thickBot="1">
      <c r="A40" s="216" t="s">
        <v>511</v>
      </c>
      <c r="B40" s="217"/>
      <c r="C40" s="218"/>
      <c r="D40" s="1826"/>
      <c r="E40" s="1827"/>
      <c r="F40" s="1826"/>
      <c r="G40" s="1827"/>
      <c r="H40" s="1826"/>
      <c r="I40" s="1827"/>
      <c r="J40" s="1826"/>
      <c r="K40" s="1827"/>
      <c r="L40" s="1771">
        <f t="shared" si="0"/>
        <v>0</v>
      </c>
      <c r="M40" s="1772"/>
      <c r="N40" s="1771">
        <f t="shared" si="1"/>
        <v>0</v>
      </c>
      <c r="O40" s="1772"/>
      <c r="P40" s="411">
        <f>+L40+N40</f>
        <v>0</v>
      </c>
    </row>
    <row r="41" spans="1:17" ht="16.5" customHeight="1" thickBot="1">
      <c r="A41" s="219" t="s">
        <v>37</v>
      </c>
      <c r="B41" s="220"/>
      <c r="C41" s="221"/>
      <c r="D41" s="1848">
        <f>SUM(D36:E40)</f>
        <v>0</v>
      </c>
      <c r="E41" s="1849"/>
      <c r="F41" s="1850">
        <f>SUM(F36:G40)</f>
        <v>0</v>
      </c>
      <c r="G41" s="1849"/>
      <c r="H41" s="1848">
        <f>SUM(H36:I40)</f>
        <v>0</v>
      </c>
      <c r="I41" s="1851"/>
      <c r="J41" s="1850">
        <f>SUM(J36:K40)</f>
        <v>0</v>
      </c>
      <c r="K41" s="1851"/>
      <c r="L41" s="1848">
        <f>SUM(L36:M40)</f>
        <v>0</v>
      </c>
      <c r="M41" s="1849"/>
      <c r="N41" s="1852">
        <f>SUM(N36:O40)</f>
        <v>0</v>
      </c>
      <c r="O41" s="1853"/>
      <c r="P41" s="1353">
        <v>0.65</v>
      </c>
    </row>
    <row r="42" spans="1:17" ht="18.75" customHeight="1" thickBot="1">
      <c r="A42" s="1843" t="s">
        <v>324</v>
      </c>
      <c r="B42" s="1844"/>
      <c r="C42" s="1844"/>
      <c r="D42" s="1845">
        <f>+D41+F41</f>
        <v>0</v>
      </c>
      <c r="E42" s="1846"/>
      <c r="F42" s="1846"/>
      <c r="G42" s="1847"/>
      <c r="H42" s="1845">
        <f>H41+J41</f>
        <v>0</v>
      </c>
      <c r="I42" s="1846"/>
      <c r="J42" s="1846"/>
      <c r="K42" s="1846"/>
      <c r="L42" s="1840">
        <f>+L41+N41</f>
        <v>0</v>
      </c>
      <c r="M42" s="1841"/>
      <c r="N42" s="1841"/>
      <c r="O42" s="1842"/>
      <c r="P42" s="1354">
        <f>EYBINOIS/((EXTERIEURS+EYBINOIS)+0.01)</f>
        <v>0</v>
      </c>
    </row>
    <row r="43" spans="1:17" ht="15">
      <c r="A43" s="3"/>
      <c r="B43" s="3"/>
      <c r="C43" s="3"/>
      <c r="D43" s="3"/>
      <c r="E43" s="3"/>
      <c r="F43" s="3"/>
      <c r="K43" s="1223"/>
      <c r="L43" s="1223"/>
      <c r="M43" s="1224"/>
      <c r="N43" s="1222"/>
      <c r="O43" s="1400" t="str">
        <f>IF(PCEybinois&gt;TAUXSURV,"% Eybinois confirmer&gt;","")</f>
        <v/>
      </c>
      <c r="P43" s="1399"/>
    </row>
    <row r="44" spans="1:17">
      <c r="A44" s="222"/>
      <c r="B44" s="222"/>
      <c r="C44" s="222"/>
      <c r="D44" s="222"/>
      <c r="E44" s="222"/>
      <c r="F44" s="222"/>
      <c r="G44" s="222"/>
      <c r="H44" s="222"/>
      <c r="I44" s="222"/>
      <c r="J44" s="222"/>
      <c r="K44" s="222"/>
      <c r="L44" s="222"/>
      <c r="M44" s="222"/>
      <c r="N44" s="222"/>
      <c r="O44" s="222"/>
      <c r="P44" s="222"/>
    </row>
    <row r="45" spans="1:17">
      <c r="A45" s="1686"/>
      <c r="B45" s="1686"/>
      <c r="C45" s="1686"/>
      <c r="D45" s="1686"/>
      <c r="E45" s="1686"/>
      <c r="F45" s="1686"/>
      <c r="G45" s="1686"/>
      <c r="H45" s="164"/>
      <c r="I45" s="164"/>
      <c r="J45" s="164"/>
      <c r="K45" s="164"/>
      <c r="L45" s="164"/>
      <c r="M45" s="164"/>
      <c r="N45" s="164"/>
      <c r="O45" s="164"/>
      <c r="P45" s="164"/>
    </row>
    <row r="46" spans="1:17">
      <c r="A46" s="1686"/>
      <c r="B46" s="1686"/>
      <c r="C46" s="1686"/>
      <c r="D46" s="1686"/>
      <c r="E46" s="1686"/>
      <c r="F46" s="1686"/>
      <c r="G46" s="1686"/>
      <c r="H46" s="164"/>
      <c r="I46" s="164"/>
      <c r="J46" s="164"/>
      <c r="K46" s="164"/>
      <c r="L46" s="164"/>
      <c r="M46" s="164"/>
      <c r="N46" s="164"/>
      <c r="O46" s="164"/>
      <c r="P46" s="164"/>
    </row>
    <row r="47" spans="1:17">
      <c r="E47" s="1352"/>
    </row>
  </sheetData>
  <sheetProtection algorithmName="SHA-512" hashValue="J3YmPxCZFtwh52dntb9YqTCV2gTpvmvyEWCSiZzV62jwjKw2VNsu+T8u/QHPqM7Ur7b12ENkRDkMnd9JFwKGmA==" saltValue="bJFRWpUeePoEyn4QdiIZAA==" spinCount="100000" sheet="1" selectLockedCells="1"/>
  <customSheetViews>
    <customSheetView guid="{8D3DA71C-0D5A-4FF6-9A29-0A90EFE4224E}" showPageBreaks="1" view="pageLayout" topLeftCell="A22">
      <selection activeCell="J49" sqref="J49"/>
      <pageMargins left="0.78740157480314965" right="0.55118110236220474" top="0.47244094488188981" bottom="0.74803149606299213" header="0.31496062992125984" footer="0.31496062992125984"/>
      <pageSetup paperSize="9" orientation="portrait" r:id="rId1"/>
      <headerFooter>
        <oddFooter>&amp;L&amp;"Times New Roman,Italique"&amp;6Questionnaire O.M.S. Subventions Fonctionnement et Aide à l'entraînement 2009-2010&amp;R&amp;8&amp;A    page 5</oddFooter>
      </headerFooter>
    </customSheetView>
  </customSheetViews>
  <mergeCells count="143">
    <mergeCell ref="L42:O42"/>
    <mergeCell ref="A42:C42"/>
    <mergeCell ref="D42:G42"/>
    <mergeCell ref="H42:K42"/>
    <mergeCell ref="D41:E41"/>
    <mergeCell ref="J41:K41"/>
    <mergeCell ref="N41:O41"/>
    <mergeCell ref="L41:M41"/>
    <mergeCell ref="F41:G41"/>
    <mergeCell ref="H41:I41"/>
    <mergeCell ref="N36:O36"/>
    <mergeCell ref="M25:O25"/>
    <mergeCell ref="D40:E40"/>
    <mergeCell ref="F40:G40"/>
    <mergeCell ref="L40:M40"/>
    <mergeCell ref="L39:M39"/>
    <mergeCell ref="D36:E36"/>
    <mergeCell ref="F38:G38"/>
    <mergeCell ref="F37:G37"/>
    <mergeCell ref="J40:K40"/>
    <mergeCell ref="A27:P27"/>
    <mergeCell ref="M24:O24"/>
    <mergeCell ref="M23:O23"/>
    <mergeCell ref="J23:L23"/>
    <mergeCell ref="D39:E39"/>
    <mergeCell ref="F39:G39"/>
    <mergeCell ref="D34:G34"/>
    <mergeCell ref="N38:O38"/>
    <mergeCell ref="J39:K39"/>
    <mergeCell ref="H40:I40"/>
    <mergeCell ref="H39:I39"/>
    <mergeCell ref="H38:I38"/>
    <mergeCell ref="J38:K38"/>
    <mergeCell ref="L38:M38"/>
    <mergeCell ref="N40:O40"/>
    <mergeCell ref="N39:O39"/>
    <mergeCell ref="D38:E38"/>
    <mergeCell ref="N37:O37"/>
    <mergeCell ref="A24:F24"/>
    <mergeCell ref="A34:C35"/>
    <mergeCell ref="L35:M35"/>
    <mergeCell ref="N35:O35"/>
    <mergeCell ref="H37:I37"/>
    <mergeCell ref="L37:M37"/>
    <mergeCell ref="H36:I36"/>
    <mergeCell ref="M20:O20"/>
    <mergeCell ref="M18:O18"/>
    <mergeCell ref="A19:F19"/>
    <mergeCell ref="M19:O19"/>
    <mergeCell ref="G19:I19"/>
    <mergeCell ref="D9:E9"/>
    <mergeCell ref="D10:E10"/>
    <mergeCell ref="A20:F20"/>
    <mergeCell ref="J19:L19"/>
    <mergeCell ref="A18:F18"/>
    <mergeCell ref="G20:I20"/>
    <mergeCell ref="A11:C11"/>
    <mergeCell ref="J15:L15"/>
    <mergeCell ref="G17:I17"/>
    <mergeCell ref="G18:I18"/>
    <mergeCell ref="G16:I16"/>
    <mergeCell ref="J17:L17"/>
    <mergeCell ref="G21:I21"/>
    <mergeCell ref="J21:L21"/>
    <mergeCell ref="A5:C5"/>
    <mergeCell ref="A6:C6"/>
    <mergeCell ref="D6:E6"/>
    <mergeCell ref="D5:E5"/>
    <mergeCell ref="J18:L18"/>
    <mergeCell ref="F9:H9"/>
    <mergeCell ref="F8:H8"/>
    <mergeCell ref="A9:C9"/>
    <mergeCell ref="F6:H6"/>
    <mergeCell ref="A17:F17"/>
    <mergeCell ref="J16:L16"/>
    <mergeCell ref="A10:C10"/>
    <mergeCell ref="D7:E7"/>
    <mergeCell ref="A8:C8"/>
    <mergeCell ref="A7:C7"/>
    <mergeCell ref="D8:E8"/>
    <mergeCell ref="J20:L20"/>
    <mergeCell ref="A45:G46"/>
    <mergeCell ref="G24:I24"/>
    <mergeCell ref="K7:M7"/>
    <mergeCell ref="G22:I22"/>
    <mergeCell ref="K8:M8"/>
    <mergeCell ref="G23:I23"/>
    <mergeCell ref="I7:J7"/>
    <mergeCell ref="D12:E12"/>
    <mergeCell ref="J36:K36"/>
    <mergeCell ref="J37:K37"/>
    <mergeCell ref="M21:O21"/>
    <mergeCell ref="M15:O15"/>
    <mergeCell ref="M17:O17"/>
    <mergeCell ref="D37:E37"/>
    <mergeCell ref="F36:G36"/>
    <mergeCell ref="L36:M36"/>
    <mergeCell ref="L34:O34"/>
    <mergeCell ref="J24:L24"/>
    <mergeCell ref="H34:K34"/>
    <mergeCell ref="J22:L22"/>
    <mergeCell ref="I10:J10"/>
    <mergeCell ref="I9:J9"/>
    <mergeCell ref="A16:F16"/>
    <mergeCell ref="M16:O16"/>
    <mergeCell ref="N6:O6"/>
    <mergeCell ref="N7:O7"/>
    <mergeCell ref="K9:M9"/>
    <mergeCell ref="N8:O8"/>
    <mergeCell ref="K6:M6"/>
    <mergeCell ref="N9:O9"/>
    <mergeCell ref="N10:O10"/>
    <mergeCell ref="G15:I15"/>
    <mergeCell ref="K10:M10"/>
    <mergeCell ref="F10:H10"/>
    <mergeCell ref="N11:O11"/>
    <mergeCell ref="A15:F15"/>
    <mergeCell ref="I8:J8"/>
    <mergeCell ref="F7:H7"/>
    <mergeCell ref="L1:N1"/>
    <mergeCell ref="D35:E35"/>
    <mergeCell ref="F35:G35"/>
    <mergeCell ref="H35:I35"/>
    <mergeCell ref="J35:K35"/>
    <mergeCell ref="M22:O22"/>
    <mergeCell ref="A21:F21"/>
    <mergeCell ref="A23:F23"/>
    <mergeCell ref="A22:F22"/>
    <mergeCell ref="I4:J4"/>
    <mergeCell ref="N4:O4"/>
    <mergeCell ref="N5:O5"/>
    <mergeCell ref="K5:M5"/>
    <mergeCell ref="K4:M4"/>
    <mergeCell ref="F5:H5"/>
    <mergeCell ref="F4:H4"/>
    <mergeCell ref="A4:C4"/>
    <mergeCell ref="D4:E4"/>
    <mergeCell ref="D11:E11"/>
    <mergeCell ref="F11:H11"/>
    <mergeCell ref="K11:M11"/>
    <mergeCell ref="I11:J11"/>
    <mergeCell ref="I5:J5"/>
    <mergeCell ref="I6:J6"/>
  </mergeCells>
  <phoneticPr fontId="0" type="noConversion"/>
  <conditionalFormatting sqref="L36:P40 D41:O42">
    <cfRule type="cellIs" dxfId="129" priority="11" stopIfTrue="1" operator="equal">
      <formula>0</formula>
    </cfRule>
  </conditionalFormatting>
  <conditionalFormatting sqref="M25">
    <cfRule type="cellIs" dxfId="128" priority="9" stopIfTrue="1" operator="equal">
      <formula>FALSE</formula>
    </cfRule>
  </conditionalFormatting>
  <conditionalFormatting sqref="P31 L31 N31">
    <cfRule type="expression" dxfId="127" priority="6" stopIfTrue="1">
      <formula>$I$28=FALSE</formula>
    </cfRule>
  </conditionalFormatting>
  <conditionalFormatting sqref="P31">
    <cfRule type="cellIs" dxfId="126" priority="4" operator="equal">
      <formula>0</formula>
    </cfRule>
  </conditionalFormatting>
  <conditionalFormatting sqref="P42">
    <cfRule type="cellIs" dxfId="125" priority="10" stopIfTrue="1" operator="greaterThanOrEqual">
      <formula>$P$41</formula>
    </cfRule>
  </conditionalFormatting>
  <conditionalFormatting sqref="P43">
    <cfRule type="expression" dxfId="124" priority="8" stopIfTrue="1">
      <formula>$P$42&gt;$P$41</formula>
    </cfRule>
  </conditionalFormatting>
  <dataValidations xWindow="325" yWindow="711" count="2">
    <dataValidation type="list" allowBlank="1" showInputMessage="1" showErrorMessage="1" promptTitle="Pourcentage d'Eybinois " prompt="Le pourcentage d'eybinois est important. _x000a_Valider votre déclaration par OUI ou rectifiez_x000a_" sqref="P43" xr:uid="{00000000-0002-0000-0700-000000000000}">
      <formula1>"VALID"</formula1>
    </dataValidation>
    <dataValidation type="whole" allowBlank="1" showInputMessage="1" showErrorMessage="1" promptTitle="Eybinois" prompt="Eybinois seulement - Les autres 38320 &gt; Extérieurs" sqref="D41:G41 D36:K40" xr:uid="{00000000-0002-0000-0700-000001000000}">
      <formula1>0</formula1>
      <formula2>500</formula2>
    </dataValidation>
  </dataValidations>
  <hyperlinks>
    <hyperlink ref="B1" location="CTRLP5" tooltip="vers onglet Control" display="CTRL&gt;" xr:uid="{00000000-0004-0000-0700-000000000000}"/>
    <hyperlink ref="A1" location="SOMMAIRE" tooltip="Vers SOMMAIRE" display="&lt;&lt;" xr:uid="{00000000-0004-0000-0700-000001000000}"/>
  </hyperlinks>
  <pageMargins left="0.78740157480314965" right="0.55118110236220474" top="0.47244094488188981" bottom="0.74803149606299213" header="0.31496062992125984" footer="0.31496062992125984"/>
  <pageSetup paperSize="9" scale="96" orientation="portrait" r:id="rId2"/>
  <headerFooter>
    <oddFooter>&amp;L&amp;"Times New Roman,Italique"&amp;6Questionnaire O.M.S. Subventions déléguées (détermination)&amp;R&amp;8&amp;A   page 5</oddFooter>
  </headerFooter>
  <ignoredErrors>
    <ignoredError sqref="H42" formula="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theme="4" tint="-0.499984740745262"/>
  </sheetPr>
  <dimension ref="A1:K54"/>
  <sheetViews>
    <sheetView showGridLines="0" view="pageBreakPreview" zoomScaleSheetLayoutView="100" workbookViewId="0">
      <selection activeCell="G33" sqref="G33"/>
    </sheetView>
  </sheetViews>
  <sheetFormatPr baseColWidth="10" defaultColWidth="9" defaultRowHeight="14.25"/>
  <cols>
    <col min="1" max="1" width="8.125" style="1" customWidth="1"/>
    <col min="2" max="2" width="9.5" style="1" customWidth="1"/>
    <col min="3" max="16" width="7.375" style="1" customWidth="1"/>
    <col min="17" max="16384" width="9" style="1"/>
  </cols>
  <sheetData>
    <row r="1" spans="1:11" ht="18.75">
      <c r="A1" s="276" t="s">
        <v>517</v>
      </c>
      <c r="B1" s="1857" t="e">
        <f>DEPART!BQ98</f>
        <v>#VALUE!</v>
      </c>
      <c r="C1" s="1857"/>
      <c r="D1" s="1857"/>
      <c r="E1" s="1857"/>
      <c r="F1" s="1857"/>
      <c r="G1" s="129" t="str">
        <f>+ABREV</f>
        <v>Choisir le nom de votre Association (DEPART)</v>
      </c>
      <c r="H1" s="1027" t="s">
        <v>709</v>
      </c>
      <c r="I1" s="130" t="str">
        <f>CONCATENATE("Ref OMS  ",REFOMS)&amp;" ("&amp;GRPREF&amp;")"</f>
        <v>Ref OMS  0 (Choisir le nom de votre Association (DEPART))</v>
      </c>
      <c r="K1" s="2"/>
    </row>
    <row r="2" spans="1:11" ht="18.75">
      <c r="A2" s="126" t="s">
        <v>54</v>
      </c>
      <c r="G2" s="129"/>
      <c r="H2" s="129"/>
      <c r="I2" s="130"/>
      <c r="K2" s="2"/>
    </row>
    <row r="3" spans="1:11" ht="15">
      <c r="A3" s="466" t="s">
        <v>197</v>
      </c>
      <c r="B3" s="466"/>
      <c r="C3" s="466"/>
      <c r="D3" s="466"/>
      <c r="E3" s="466"/>
      <c r="F3" s="466"/>
      <c r="G3" s="466"/>
      <c r="H3" s="129"/>
      <c r="I3" s="466"/>
      <c r="J3" s="466"/>
    </row>
    <row r="4" spans="1:11" ht="16.149999999999999" customHeight="1">
      <c r="A4" s="598"/>
      <c r="B4" s="597" t="s">
        <v>107</v>
      </c>
      <c r="C4" s="366"/>
      <c r="D4" s="1401">
        <f>DEPART!B29</f>
        <v>0</v>
      </c>
      <c r="E4" s="1311"/>
      <c r="F4" s="1401">
        <f>DEPART!B34</f>
        <v>0</v>
      </c>
      <c r="G4" s="1310"/>
      <c r="H4" s="129"/>
      <c r="I4" s="128"/>
      <c r="J4" s="128"/>
    </row>
    <row r="5" spans="1:11" ht="9" customHeight="1">
      <c r="H5" s="129"/>
      <c r="I5" s="128"/>
      <c r="J5" s="128"/>
    </row>
    <row r="6" spans="1:11" ht="16.5" customHeight="1">
      <c r="A6" s="128"/>
      <c r="B6" s="132" t="s">
        <v>52</v>
      </c>
      <c r="C6" s="128"/>
      <c r="D6" s="128"/>
      <c r="E6" s="128"/>
      <c r="F6" s="128"/>
      <c r="G6" s="128"/>
      <c r="H6" s="835"/>
      <c r="I6" s="128"/>
      <c r="J6" s="128"/>
    </row>
    <row r="7" spans="1:11" ht="15" customHeight="1">
      <c r="A7" s="860"/>
      <c r="B7" s="132" t="s">
        <v>53</v>
      </c>
      <c r="C7" s="128"/>
      <c r="D7" s="128"/>
      <c r="E7" s="128"/>
      <c r="F7" s="128"/>
      <c r="G7" s="128"/>
      <c r="H7" s="836"/>
      <c r="I7" s="128"/>
      <c r="J7" s="128"/>
    </row>
    <row r="8" spans="1:11" ht="15" customHeight="1">
      <c r="A8" s="860"/>
      <c r="B8" s="132"/>
      <c r="C8" s="128"/>
      <c r="D8" s="128"/>
      <c r="E8" s="128"/>
      <c r="F8" s="128"/>
      <c r="G8" s="128"/>
      <c r="H8" s="997"/>
      <c r="I8" s="128"/>
      <c r="J8" s="128"/>
    </row>
    <row r="9" spans="1:11" hidden="1">
      <c r="A9" s="829" t="b">
        <f>IF(AND(NB_STAGES&gt;0,B9&gt;0),TRUE,IF(AND(NB_STAGES=0,B9=0),TRUE,FALSE))</f>
        <v>1</v>
      </c>
      <c r="B9" s="829">
        <f>COUNTA($A$13:$A$26,$A$29:$A$32)</f>
        <v>0</v>
      </c>
      <c r="C9" s="998"/>
      <c r="D9" s="998"/>
      <c r="E9" s="998"/>
      <c r="F9" s="998"/>
      <c r="G9" s="998"/>
      <c r="H9" s="999"/>
      <c r="I9" s="998"/>
      <c r="J9" s="998"/>
    </row>
    <row r="10" spans="1:11">
      <c r="A10" s="455" t="str">
        <f>IF(TOPENTRAIN+TOPOFFICIEL&lt;&gt;0," Plans de formations réalisés : entraîneurs et/ou officiels - Saison : " &amp;SaisonAvant,"*** vous n'êtes pas concerné par cette rubrique***")</f>
        <v>*** vous n'êtes pas concerné par cette rubrique***</v>
      </c>
      <c r="B10" s="486"/>
      <c r="C10" s="486"/>
      <c r="D10" s="486"/>
      <c r="E10" s="486"/>
      <c r="F10" s="486"/>
      <c r="G10" s="486"/>
      <c r="H10" s="486"/>
      <c r="I10" s="486"/>
      <c r="J10" s="487"/>
    </row>
    <row r="11" spans="1:11" ht="15.75" customHeight="1">
      <c r="A11" s="1858" t="s">
        <v>529</v>
      </c>
      <c r="B11" s="1859"/>
      <c r="C11" s="1859"/>
      <c r="D11" s="1859"/>
      <c r="E11" s="1859"/>
      <c r="F11" s="1859"/>
      <c r="G11" s="1859"/>
      <c r="H11" s="1859"/>
      <c r="I11" s="1859"/>
      <c r="J11" s="1860"/>
    </row>
    <row r="12" spans="1:11" ht="15" customHeight="1">
      <c r="A12" s="593" t="s">
        <v>531</v>
      </c>
      <c r="B12" s="1861" t="s">
        <v>532</v>
      </c>
      <c r="C12" s="1862"/>
      <c r="D12" s="1862"/>
      <c r="E12" s="1862"/>
      <c r="F12" s="1862"/>
      <c r="G12" s="1862"/>
      <c r="H12" s="1862"/>
      <c r="I12" s="1862"/>
      <c r="J12" s="1863"/>
    </row>
    <row r="13" spans="1:11" ht="15" customHeight="1">
      <c r="A13" s="594"/>
      <c r="B13" s="1864"/>
      <c r="C13" s="1865"/>
      <c r="D13" s="1865"/>
      <c r="E13" s="1865"/>
      <c r="F13" s="1865"/>
      <c r="G13" s="1865"/>
      <c r="H13" s="1865"/>
      <c r="I13" s="1865"/>
      <c r="J13" s="1866"/>
    </row>
    <row r="14" spans="1:11" ht="15" customHeight="1">
      <c r="A14" s="595"/>
      <c r="B14" s="1854"/>
      <c r="C14" s="1855"/>
      <c r="D14" s="1855"/>
      <c r="E14" s="1855"/>
      <c r="F14" s="1855"/>
      <c r="G14" s="1855"/>
      <c r="H14" s="1855"/>
      <c r="I14" s="1855"/>
      <c r="J14" s="1856"/>
    </row>
    <row r="15" spans="1:11" ht="15" customHeight="1">
      <c r="A15" s="595"/>
      <c r="B15" s="1854"/>
      <c r="C15" s="1855"/>
      <c r="D15" s="1855"/>
      <c r="E15" s="1855"/>
      <c r="F15" s="1855"/>
      <c r="G15" s="1855"/>
      <c r="H15" s="1855"/>
      <c r="I15" s="1855"/>
      <c r="J15" s="1856"/>
    </row>
    <row r="16" spans="1:11" ht="15" customHeight="1">
      <c r="A16" s="595"/>
      <c r="B16" s="1854"/>
      <c r="C16" s="1855"/>
      <c r="D16" s="1855"/>
      <c r="E16" s="1855"/>
      <c r="F16" s="1855"/>
      <c r="G16" s="1855"/>
      <c r="H16" s="1855"/>
      <c r="I16" s="1855"/>
      <c r="J16" s="1856"/>
    </row>
    <row r="17" spans="1:11" ht="15" customHeight="1">
      <c r="A17" s="595"/>
      <c r="B17" s="1854"/>
      <c r="C17" s="1855"/>
      <c r="D17" s="1855"/>
      <c r="E17" s="1855"/>
      <c r="F17" s="1855"/>
      <c r="G17" s="1855"/>
      <c r="H17" s="1855"/>
      <c r="I17" s="1855"/>
      <c r="J17" s="1856"/>
    </row>
    <row r="18" spans="1:11" ht="15" customHeight="1">
      <c r="A18" s="595"/>
      <c r="B18" s="1854"/>
      <c r="C18" s="1855"/>
      <c r="D18" s="1855"/>
      <c r="E18" s="1855"/>
      <c r="F18" s="1855"/>
      <c r="G18" s="1855"/>
      <c r="H18" s="1855"/>
      <c r="I18" s="1855"/>
      <c r="J18" s="1856"/>
    </row>
    <row r="19" spans="1:11" ht="15" customHeight="1">
      <c r="A19" s="595"/>
      <c r="B19" s="1854"/>
      <c r="C19" s="1855"/>
      <c r="D19" s="1855"/>
      <c r="E19" s="1855"/>
      <c r="F19" s="1855"/>
      <c r="G19" s="1855"/>
      <c r="H19" s="1855"/>
      <c r="I19" s="1855"/>
      <c r="J19" s="1856"/>
    </row>
    <row r="20" spans="1:11" ht="15" customHeight="1">
      <c r="A20" s="595"/>
      <c r="B20" s="1854"/>
      <c r="C20" s="1855"/>
      <c r="D20" s="1855"/>
      <c r="E20" s="1855"/>
      <c r="F20" s="1855"/>
      <c r="G20" s="1855"/>
      <c r="H20" s="1855"/>
      <c r="I20" s="1855"/>
      <c r="J20" s="1856"/>
      <c r="K20" s="345"/>
    </row>
    <row r="21" spans="1:11" ht="15" customHeight="1">
      <c r="A21" s="595"/>
      <c r="B21" s="1854"/>
      <c r="C21" s="1855"/>
      <c r="D21" s="1855"/>
      <c r="E21" s="1855"/>
      <c r="F21" s="1855"/>
      <c r="G21" s="1855"/>
      <c r="H21" s="1855"/>
      <c r="I21" s="1855"/>
      <c r="J21" s="1856"/>
      <c r="K21" s="345"/>
    </row>
    <row r="22" spans="1:11" ht="15" customHeight="1">
      <c r="A22" s="595"/>
      <c r="B22" s="1867"/>
      <c r="C22" s="1868"/>
      <c r="D22" s="1868"/>
      <c r="E22" s="1868"/>
      <c r="F22" s="1868"/>
      <c r="G22" s="1868"/>
      <c r="H22" s="1868"/>
      <c r="I22" s="1868"/>
      <c r="J22" s="1869"/>
      <c r="K22" s="345"/>
    </row>
    <row r="23" spans="1:11" ht="15" customHeight="1">
      <c r="A23" s="595"/>
      <c r="B23" s="1854"/>
      <c r="C23" s="1855"/>
      <c r="D23" s="1855"/>
      <c r="E23" s="1855"/>
      <c r="F23" s="1855"/>
      <c r="G23" s="1855"/>
      <c r="H23" s="1855"/>
      <c r="I23" s="1855"/>
      <c r="J23" s="1856"/>
      <c r="K23" s="465"/>
    </row>
    <row r="24" spans="1:11" ht="15" customHeight="1">
      <c r="A24" s="595"/>
      <c r="B24" s="1854"/>
      <c r="C24" s="1855"/>
      <c r="D24" s="1855"/>
      <c r="E24" s="1855"/>
      <c r="F24" s="1855"/>
      <c r="G24" s="1855"/>
      <c r="H24" s="1855"/>
      <c r="I24" s="1855"/>
      <c r="J24" s="1856"/>
    </row>
    <row r="25" spans="1:11" ht="15" customHeight="1">
      <c r="A25" s="595"/>
      <c r="B25" s="1854"/>
      <c r="C25" s="1855"/>
      <c r="D25" s="1855"/>
      <c r="E25" s="1855"/>
      <c r="F25" s="1855"/>
      <c r="G25" s="1855"/>
      <c r="H25" s="1855"/>
      <c r="I25" s="1855"/>
      <c r="J25" s="1856"/>
    </row>
    <row r="26" spans="1:11" ht="15" customHeight="1">
      <c r="A26" s="596"/>
      <c r="B26" s="590"/>
      <c r="C26" s="590"/>
      <c r="D26" s="590"/>
      <c r="E26" s="590"/>
      <c r="F26" s="590"/>
      <c r="G26" s="590"/>
      <c r="H26" s="590"/>
      <c r="I26" s="590"/>
      <c r="J26" s="591"/>
    </row>
    <row r="27" spans="1:11" ht="15" customHeight="1">
      <c r="A27" s="1858" t="s">
        <v>530</v>
      </c>
      <c r="B27" s="1859"/>
      <c r="C27" s="1859"/>
      <c r="D27" s="1859"/>
      <c r="E27" s="1859"/>
      <c r="F27" s="1859"/>
      <c r="G27" s="1859"/>
      <c r="H27" s="1859"/>
      <c r="I27" s="1859"/>
      <c r="J27" s="1860"/>
    </row>
    <row r="28" spans="1:11" ht="15" customHeight="1">
      <c r="A28" s="593" t="s">
        <v>531</v>
      </c>
      <c r="B28" s="1861" t="s">
        <v>532</v>
      </c>
      <c r="C28" s="1862"/>
      <c r="D28" s="1862"/>
      <c r="E28" s="1862"/>
      <c r="F28" s="1862"/>
      <c r="G28" s="1862"/>
      <c r="H28" s="1862"/>
      <c r="I28" s="1862"/>
      <c r="J28" s="1863"/>
    </row>
    <row r="29" spans="1:11" ht="15" customHeight="1">
      <c r="A29" s="594"/>
      <c r="B29" s="1854"/>
      <c r="C29" s="1855"/>
      <c r="D29" s="1855"/>
      <c r="E29" s="1855"/>
      <c r="F29" s="1855"/>
      <c r="G29" s="1855"/>
      <c r="H29" s="1855"/>
      <c r="I29" s="1855"/>
      <c r="J29" s="1856"/>
    </row>
    <row r="30" spans="1:11" ht="15" customHeight="1">
      <c r="A30" s="594"/>
      <c r="B30" s="1854"/>
      <c r="C30" s="1855"/>
      <c r="D30" s="1855"/>
      <c r="E30" s="1855"/>
      <c r="F30" s="1855"/>
      <c r="G30" s="1855"/>
      <c r="H30" s="1855"/>
      <c r="I30" s="1855"/>
      <c r="J30" s="1856"/>
    </row>
    <row r="31" spans="1:11" ht="15" customHeight="1">
      <c r="A31" s="595"/>
      <c r="B31" s="1854"/>
      <c r="C31" s="1855"/>
      <c r="D31" s="1855"/>
      <c r="E31" s="1855"/>
      <c r="F31" s="1855"/>
      <c r="G31" s="1855"/>
      <c r="H31" s="1855"/>
      <c r="I31" s="1855"/>
      <c r="J31" s="1856"/>
    </row>
    <row r="32" spans="1:11" ht="15" customHeight="1">
      <c r="A32" s="595"/>
      <c r="B32" s="1854"/>
      <c r="C32" s="1855"/>
      <c r="D32" s="1855"/>
      <c r="E32" s="1855"/>
      <c r="F32" s="1855"/>
      <c r="G32" s="1855"/>
      <c r="H32" s="1855"/>
      <c r="I32" s="1855"/>
      <c r="J32" s="1856"/>
    </row>
    <row r="33" spans="1:11" ht="10.5" customHeight="1">
      <c r="A33" s="1871"/>
      <c r="B33" s="1872"/>
      <c r="C33" s="1872"/>
      <c r="D33" s="1872"/>
      <c r="E33" s="1872"/>
      <c r="F33" s="1872"/>
      <c r="G33" s="1872"/>
      <c r="H33" s="1872"/>
      <c r="I33" s="1872"/>
      <c r="J33" s="1873"/>
    </row>
    <row r="34" spans="1:11" ht="15.75" customHeight="1">
      <c r="A34" s="3" t="s">
        <v>198</v>
      </c>
    </row>
    <row r="35" spans="1:11" ht="15.75" customHeight="1">
      <c r="B35" s="125" t="s">
        <v>194</v>
      </c>
      <c r="G35" s="436"/>
      <c r="H35" s="483" t="s">
        <v>534</v>
      </c>
      <c r="I35" s="483">
        <f>DEPART!$B$29</f>
        <v>0</v>
      </c>
      <c r="J35" s="484"/>
    </row>
    <row r="36" spans="1:11" ht="9.75" customHeight="1" thickBot="1"/>
    <row r="37" spans="1:11" ht="15.75" customHeight="1">
      <c r="B37" s="1878" t="s">
        <v>282</v>
      </c>
      <c r="C37" s="1874"/>
      <c r="D37" s="1874" t="s">
        <v>512</v>
      </c>
      <c r="E37" s="1874"/>
      <c r="F37" s="1874" t="s">
        <v>513</v>
      </c>
      <c r="G37" s="1874"/>
      <c r="H37" s="1874" t="s">
        <v>324</v>
      </c>
      <c r="I37" s="1882"/>
      <c r="J37" s="109"/>
    </row>
    <row r="38" spans="1:11" ht="21" customHeight="1" thickBot="1">
      <c r="B38" s="1879"/>
      <c r="C38" s="1566"/>
      <c r="D38" s="1566"/>
      <c r="E38" s="1566"/>
      <c r="F38" s="1566"/>
      <c r="G38" s="1566"/>
      <c r="H38" s="1880">
        <f>SUM(B38:G38)</f>
        <v>0</v>
      </c>
      <c r="I38" s="1881"/>
      <c r="J38" s="109"/>
    </row>
    <row r="39" spans="1:11" ht="12.75" customHeight="1">
      <c r="B39" s="862" t="s">
        <v>620</v>
      </c>
    </row>
    <row r="40" spans="1:11" ht="8.25" customHeight="1"/>
    <row r="41" spans="1:11" ht="15.75" customHeight="1">
      <c r="A41" s="3" t="s">
        <v>199</v>
      </c>
      <c r="D41" s="111"/>
      <c r="E41" s="111"/>
      <c r="F41" s="111"/>
      <c r="G41" s="111"/>
      <c r="H41" s="111"/>
      <c r="I41" s="111"/>
      <c r="J41" s="111"/>
    </row>
    <row r="42" spans="1:11" ht="3.75" customHeight="1" thickBot="1">
      <c r="A42" s="453"/>
      <c r="B42" s="453"/>
    </row>
    <row r="43" spans="1:11" ht="24.75" customHeight="1" thickBot="1">
      <c r="A43" s="454"/>
      <c r="B43" s="1875" t="e">
        <f>ListeEntraineur</f>
        <v>#VALUE!</v>
      </c>
      <c r="C43" s="1876"/>
      <c r="D43" s="1876"/>
      <c r="E43" s="1876"/>
      <c r="F43" s="1876"/>
      <c r="G43" s="1876"/>
      <c r="H43" s="1876"/>
      <c r="I43" s="1876"/>
      <c r="J43" s="1877"/>
    </row>
    <row r="44" spans="1:11" ht="15.75" customHeight="1">
      <c r="A44" s="482"/>
      <c r="B44" s="482"/>
    </row>
    <row r="45" spans="1:11" ht="13.5" customHeight="1">
      <c r="A45" s="456"/>
      <c r="B45" s="482" t="e">
        <f>IF(CodeEntrain=2,"Pour les diplômés  vous devrez OBLIGATOIREMENT joindre copie des diplômes",IF(CodeEntrain=1,"Joindre la liste Entraîneurs, avec la mention 'ANNULÉ,' en page 7.",""))</f>
        <v>#VALUE!</v>
      </c>
      <c r="C45" s="456"/>
      <c r="D45" s="456"/>
      <c r="E45" s="456"/>
      <c r="F45" s="456"/>
      <c r="G45" s="456"/>
      <c r="H45" s="456"/>
    </row>
    <row r="46" spans="1:11" ht="9.75" customHeight="1"/>
    <row r="47" spans="1:11" ht="15.75" customHeight="1">
      <c r="A47" s="110"/>
      <c r="B47" s="481" t="e">
        <f>+IF(CodeEntrain=3," Voir les instructions page suivante "," ")</f>
        <v>#VALUE!</v>
      </c>
      <c r="C47" s="345"/>
      <c r="D47" s="345"/>
      <c r="E47" s="345"/>
      <c r="F47" s="345"/>
      <c r="G47" s="345"/>
      <c r="H47" s="345"/>
      <c r="I47" s="345"/>
      <c r="J47" s="345"/>
      <c r="K47" s="345"/>
    </row>
    <row r="48" spans="1:11" ht="15.75" customHeight="1">
      <c r="A48" s="191"/>
      <c r="B48" s="481" t="e">
        <f>+IF(CodeEntrain=2,"Voir les instructions et mode d'emploi page suivante"," ")</f>
        <v>#VALUE!</v>
      </c>
      <c r="C48" s="345"/>
      <c r="D48" s="345"/>
      <c r="E48" s="345"/>
      <c r="F48" s="345"/>
      <c r="G48" s="345"/>
      <c r="H48" s="345"/>
      <c r="I48" s="345"/>
      <c r="J48" s="345"/>
      <c r="K48" s="345"/>
    </row>
    <row r="49" spans="1:11" ht="9" customHeight="1">
      <c r="B49" s="345"/>
      <c r="C49" s="345"/>
      <c r="D49" s="345"/>
      <c r="E49" s="345"/>
      <c r="F49" s="345"/>
      <c r="G49" s="345"/>
      <c r="H49" s="345"/>
      <c r="I49" s="345"/>
      <c r="J49" s="345"/>
      <c r="K49" s="345"/>
    </row>
    <row r="50" spans="1:11" ht="15" customHeight="1">
      <c r="C50" s="1870"/>
      <c r="D50" s="1870"/>
      <c r="E50" s="1870"/>
      <c r="F50" s="1870"/>
      <c r="G50" s="1870"/>
      <c r="H50" s="1870"/>
      <c r="I50" s="1870"/>
      <c r="J50" s="1870"/>
      <c r="K50" s="1870"/>
    </row>
    <row r="51" spans="1:11" ht="15.75" customHeight="1">
      <c r="A51" s="482"/>
      <c r="B51" s="482" t="e">
        <f>+IF(CodeEntrain&lt;&gt;0,"Joindre cette liste à votre dossier en page 7"," ")</f>
        <v>#VALUE!</v>
      </c>
      <c r="C51" s="455"/>
      <c r="D51" s="455"/>
      <c r="E51" s="455"/>
      <c r="F51" s="455"/>
      <c r="G51" s="455"/>
      <c r="H51" s="455"/>
      <c r="I51" s="455"/>
    </row>
    <row r="52" spans="1:11" ht="15.75" customHeight="1"/>
    <row r="53" spans="1:11" ht="15.75" customHeight="1"/>
    <row r="54" spans="1:11" ht="15.75" customHeight="1"/>
  </sheetData>
  <sheetProtection algorithmName="SHA-512" hashValue="+OS9bx35I2n5Idw1tRlEWOlSWEMjVnMH5T3ToSoB3K4CMpS5gMnozGnigJye7Vzd1hRmc8vw1j0AXpRSRkcRug==" saltValue="P63KhXQtXZXsbXK8dgszLg==" spinCount="100000" sheet="1" selectLockedCells="1"/>
  <customSheetViews>
    <customSheetView guid="{8D3DA71C-0D5A-4FF6-9A29-0A90EFE4224E}" showPageBreaks="1" view="pageLayout">
      <selection activeCell="H40" sqref="H40"/>
      <pageMargins left="0.78740157480314965" right="0.55118110236220474" top="0.47244094488188981" bottom="0.74803149606299213" header="0.31496062992125984" footer="0.31496062992125984"/>
      <pageSetup paperSize="9" orientation="portrait" r:id="rId1"/>
      <headerFooter>
        <oddFooter>&amp;L&amp;"Times New Roman,Italique"&amp;6Questionnaire O.M.S. Subventions Fonctionnement et Aide à l'entraînement 2009-2010&amp;R&amp;8&amp;A    page 6</oddFooter>
      </headerFooter>
    </customSheetView>
  </customSheetViews>
  <mergeCells count="33">
    <mergeCell ref="C50:K50"/>
    <mergeCell ref="A33:J33"/>
    <mergeCell ref="D37:E37"/>
    <mergeCell ref="B43:J43"/>
    <mergeCell ref="B37:C37"/>
    <mergeCell ref="D38:E38"/>
    <mergeCell ref="F38:G38"/>
    <mergeCell ref="B38:C38"/>
    <mergeCell ref="H38:I38"/>
    <mergeCell ref="F37:G37"/>
    <mergeCell ref="H37:I37"/>
    <mergeCell ref="B25:J25"/>
    <mergeCell ref="B32:J32"/>
    <mergeCell ref="B23:J23"/>
    <mergeCell ref="B24:J24"/>
    <mergeCell ref="B22:J22"/>
    <mergeCell ref="B31:J31"/>
    <mergeCell ref="B18:J18"/>
    <mergeCell ref="B1:F1"/>
    <mergeCell ref="B30:J30"/>
    <mergeCell ref="B21:J21"/>
    <mergeCell ref="B29:J29"/>
    <mergeCell ref="B17:J17"/>
    <mergeCell ref="A11:J11"/>
    <mergeCell ref="A27:J27"/>
    <mergeCell ref="B15:J15"/>
    <mergeCell ref="B12:J12"/>
    <mergeCell ref="B28:J28"/>
    <mergeCell ref="B16:J16"/>
    <mergeCell ref="B13:J13"/>
    <mergeCell ref="B14:J14"/>
    <mergeCell ref="B19:J19"/>
    <mergeCell ref="B20:J20"/>
  </mergeCells>
  <phoneticPr fontId="0" type="noConversion"/>
  <conditionalFormatting sqref="A9">
    <cfRule type="cellIs" dxfId="123" priority="2" stopIfTrue="1" operator="equal">
      <formula>FALSE</formula>
    </cfRule>
  </conditionalFormatting>
  <conditionalFormatting sqref="B1:F1">
    <cfRule type="containsText" dxfId="122" priority="3" stopIfTrue="1" operator="containsText" text="Vous">
      <formula>NOT(ISERROR(SEARCH("Vous",B1)))</formula>
    </cfRule>
  </conditionalFormatting>
  <conditionalFormatting sqref="B43:J43">
    <cfRule type="containsText" dxfId="121" priority="1" operator="containsText" text="ATTENTION">
      <formula>NOT(ISERROR(SEARCH("ATTENTION",B43)))</formula>
    </cfRule>
  </conditionalFormatting>
  <hyperlinks>
    <hyperlink ref="H1" location="CTRLP6" tooltip="vers onglet Control" display="CTRL&gt;" xr:uid="{00000000-0004-0000-0800-000000000000}"/>
    <hyperlink ref="A1" location="SOMMAIRE" tooltip="Vers SOMMAIRE" display="&lt;&lt;" xr:uid="{00000000-0004-0000-0800-000001000000}"/>
  </hyperlinks>
  <pageMargins left="0.6692913385826772" right="0.55118110236220474" top="0.47244094488188981" bottom="0.62992125984251968" header="0.31496062992125984" footer="0.31496062992125984"/>
  <pageSetup paperSize="9" scale="97" orientation="portrait" r:id="rId2"/>
  <headerFooter>
    <oddFooter>&amp;L&amp;"Times New Roman,Italique"&amp;6Questionnaire O.M.S. Subventions déléguées (détermination)&amp;R&amp;8&amp;A   page 6</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139</vt:i4>
      </vt:variant>
    </vt:vector>
  </HeadingPairs>
  <TitlesOfParts>
    <vt:vector size="162" baseType="lpstr">
      <vt:lpstr>A LIRE !!!!</vt:lpstr>
      <vt:lpstr>DEPART</vt:lpstr>
      <vt:lpstr>SOMMAIRE</vt:lpstr>
      <vt:lpstr>Titre</vt:lpstr>
      <vt:lpstr>Présentation</vt:lpstr>
      <vt:lpstr>Administration1</vt:lpstr>
      <vt:lpstr>Administration2</vt:lpstr>
      <vt:lpstr>Répartitions</vt:lpstr>
      <vt:lpstr>Encadrement</vt:lpstr>
      <vt:lpstr>Liste Entraineurs</vt:lpstr>
      <vt:lpstr>Officiels</vt:lpstr>
      <vt:lpstr>Compet_Equipe</vt:lpstr>
      <vt:lpstr>Résultat_Equip</vt:lpstr>
      <vt:lpstr>Compet_Individuel</vt:lpstr>
      <vt:lpstr>Résultat_Individuel</vt:lpstr>
      <vt:lpstr>Charges</vt:lpstr>
      <vt:lpstr>Produits.Result</vt:lpstr>
      <vt:lpstr>BILAN</vt:lpstr>
      <vt:lpstr>Charges(Prévi)</vt:lpstr>
      <vt:lpstr>Produits(Prévi)</vt:lpstr>
      <vt:lpstr>Final PJ</vt:lpstr>
      <vt:lpstr>Contrôle</vt:lpstr>
      <vt:lpstr>Versions</vt:lpstr>
      <vt:lpstr>_NB_P10</vt:lpstr>
      <vt:lpstr>_NB_P11</vt:lpstr>
      <vt:lpstr>_NB_P12</vt:lpstr>
      <vt:lpstr>_NBP9</vt:lpstr>
      <vt:lpstr>ABREV</vt:lpstr>
      <vt:lpstr>ACM</vt:lpstr>
      <vt:lpstr>Affiliation</vt:lpstr>
      <vt:lpstr>AGES</vt:lpstr>
      <vt:lpstr>AGNOK</vt:lpstr>
      <vt:lpstr>AGNUL</vt:lpstr>
      <vt:lpstr>AGOK</vt:lpstr>
      <vt:lpstr>ASSUR</vt:lpstr>
      <vt:lpstr>CHARGES</vt:lpstr>
      <vt:lpstr>CHOIXClub</vt:lpstr>
      <vt:lpstr>CHOIXref</vt:lpstr>
      <vt:lpstr>COCHE_P10</vt:lpstr>
      <vt:lpstr>COCHE_P12</vt:lpstr>
      <vt:lpstr>COCHEP11</vt:lpstr>
      <vt:lpstr>COCHEP9</vt:lpstr>
      <vt:lpstr>CodeEntrain</vt:lpstr>
      <vt:lpstr>CoorBque</vt:lpstr>
      <vt:lpstr>CRAG</vt:lpstr>
      <vt:lpstr>CROBTENU</vt:lpstr>
      <vt:lpstr>CroixOfficiel</vt:lpstr>
      <vt:lpstr>CTRLP10</vt:lpstr>
      <vt:lpstr>CTRLP11</vt:lpstr>
      <vt:lpstr>CTRLP12</vt:lpstr>
      <vt:lpstr>CTRLP13</vt:lpstr>
      <vt:lpstr>CTRLP14</vt:lpstr>
      <vt:lpstr>CTRLP15</vt:lpstr>
      <vt:lpstr>CTRLP16</vt:lpstr>
      <vt:lpstr>CTRLP17</vt:lpstr>
      <vt:lpstr>CTRLP18</vt:lpstr>
      <vt:lpstr>CTRLP2</vt:lpstr>
      <vt:lpstr>CTRLP3</vt:lpstr>
      <vt:lpstr>CTRLP4</vt:lpstr>
      <vt:lpstr>CTRLP5</vt:lpstr>
      <vt:lpstr>CTRLP6</vt:lpstr>
      <vt:lpstr>CTRLP7</vt:lpstr>
      <vt:lpstr>CTRLP8</vt:lpstr>
      <vt:lpstr>CTRLP9</vt:lpstr>
      <vt:lpstr>DATE_AG</vt:lpstr>
      <vt:lpstr>DATEBILAN</vt:lpstr>
      <vt:lpstr>DEBUT</vt:lpstr>
      <vt:lpstr>DebutExercice</vt:lpstr>
      <vt:lpstr>DELAI</vt:lpstr>
      <vt:lpstr>DFinExercice</vt:lpstr>
      <vt:lpstr>Dispense</vt:lpstr>
      <vt:lpstr>Enational</vt:lpstr>
      <vt:lpstr>ENTRAINEUR</vt:lpstr>
      <vt:lpstr>EQ_IREG</vt:lpstr>
      <vt:lpstr>EQ_NAT</vt:lpstr>
      <vt:lpstr>EQ_REG</vt:lpstr>
      <vt:lpstr>EXTERIEURS</vt:lpstr>
      <vt:lpstr>EYBINOIS</vt:lpstr>
      <vt:lpstr>FINL</vt:lpstr>
      <vt:lpstr>GRPREF</vt:lpstr>
      <vt:lpstr>IN__REG</vt:lpstr>
      <vt:lpstr>IN_IREG</vt:lpstr>
      <vt:lpstr>IN_NAT</vt:lpstr>
      <vt:lpstr>Liste_entraîneurs_actualisée</vt:lpstr>
      <vt:lpstr>LISTECLUBS</vt:lpstr>
      <vt:lpstr>ListeEntraineur</vt:lpstr>
      <vt:lpstr>MACHIN</vt:lpstr>
      <vt:lpstr>ManqueClub</vt:lpstr>
      <vt:lpstr>NB_STAGES</vt:lpstr>
      <vt:lpstr>NBEQUIP</vt:lpstr>
      <vt:lpstr>NEWRIB</vt:lpstr>
      <vt:lpstr>NOMASSOC</vt:lpstr>
      <vt:lpstr>OKDEPART</vt:lpstr>
      <vt:lpstr>P13LIGV</vt:lpstr>
      <vt:lpstr>P14LIGV</vt:lpstr>
      <vt:lpstr>PAGESEPT</vt:lpstr>
      <vt:lpstr>PCEybinois</vt:lpstr>
      <vt:lpstr>PJ_B</vt:lpstr>
      <vt:lpstr>PJ_C</vt:lpstr>
      <vt:lpstr>QUINZE</vt:lpstr>
      <vt:lpstr>REFOMS</vt:lpstr>
      <vt:lpstr>Régional</vt:lpstr>
      <vt:lpstr>RESPON</vt:lpstr>
      <vt:lpstr>REVERSION</vt:lpstr>
      <vt:lpstr>RIB</vt:lpstr>
      <vt:lpstr>ROLE</vt:lpstr>
      <vt:lpstr>SaisonActuelle</vt:lpstr>
      <vt:lpstr>SaisonAvant</vt:lpstr>
      <vt:lpstr>SAISONREF</vt:lpstr>
      <vt:lpstr>SaisonRefEquip</vt:lpstr>
      <vt:lpstr>SaisonRefIndiv</vt:lpstr>
      <vt:lpstr>SelectPages</vt:lpstr>
      <vt:lpstr>SIRET</vt:lpstr>
      <vt:lpstr>SOMMAIRE</vt:lpstr>
      <vt:lpstr>SUBV_EYB</vt:lpstr>
      <vt:lpstr>TABLECLUBS</vt:lpstr>
      <vt:lpstr>TablePage</vt:lpstr>
      <vt:lpstr>TAUXSURV</vt:lpstr>
      <vt:lpstr>TOP_P10</vt:lpstr>
      <vt:lpstr>TOP_P12</vt:lpstr>
      <vt:lpstr>TOP_P18</vt:lpstr>
      <vt:lpstr>TOP_P5</vt:lpstr>
      <vt:lpstr>TOP_P6</vt:lpstr>
      <vt:lpstr>TOP_P9</vt:lpstr>
      <vt:lpstr>TOPAFFIL</vt:lpstr>
      <vt:lpstr>TOPAGREM</vt:lpstr>
      <vt:lpstr>TOPCOMPET</vt:lpstr>
      <vt:lpstr>TOPCONTROLE</vt:lpstr>
      <vt:lpstr>TOPENTRAIN</vt:lpstr>
      <vt:lpstr>TOPOFFICIEL</vt:lpstr>
      <vt:lpstr>TOPRESPONS</vt:lpstr>
      <vt:lpstr>TotLicen</vt:lpstr>
      <vt:lpstr>TotNoLicen</vt:lpstr>
      <vt:lpstr>TXTSEPT</vt:lpstr>
      <vt:lpstr>TYPE</vt:lpstr>
      <vt:lpstr>VALID_P10</vt:lpstr>
      <vt:lpstr>VALID_P12</vt:lpstr>
      <vt:lpstr>VALID_P18</vt:lpstr>
      <vt:lpstr>VALID_P5</vt:lpstr>
      <vt:lpstr>VerifMembres</vt:lpstr>
      <vt:lpstr>Version</vt:lpstr>
      <vt:lpstr>ZONE_CTRL</vt:lpstr>
      <vt:lpstr>Administration1!Zone_d_impression</vt:lpstr>
      <vt:lpstr>Administration2!Zone_d_impression</vt:lpstr>
      <vt:lpstr>BILAN!Zone_d_impression</vt:lpstr>
      <vt:lpstr>Charges!Zone_d_impression</vt:lpstr>
      <vt:lpstr>'Charges(Prévi)'!Zone_d_impression</vt:lpstr>
      <vt:lpstr>Compet_Equipe!Zone_d_impression</vt:lpstr>
      <vt:lpstr>Compet_Individuel!Zone_d_impression</vt:lpstr>
      <vt:lpstr>Contrôle!Zone_d_impression</vt:lpstr>
      <vt:lpstr>DEPART!Zone_d_impression</vt:lpstr>
      <vt:lpstr>Encadrement!Zone_d_impression</vt:lpstr>
      <vt:lpstr>'Final PJ'!Zone_d_impression</vt:lpstr>
      <vt:lpstr>'Liste Entraineurs'!Zone_d_impression</vt:lpstr>
      <vt:lpstr>Officiels!Zone_d_impression</vt:lpstr>
      <vt:lpstr>Présentation!Zone_d_impression</vt:lpstr>
      <vt:lpstr>'Produits(Prévi)'!Zone_d_impression</vt:lpstr>
      <vt:lpstr>Produits.Result!Zone_d_impression</vt:lpstr>
      <vt:lpstr>Répartitions!Zone_d_impression</vt:lpstr>
      <vt:lpstr>Résultat_Equip!Zone_d_impression</vt:lpstr>
      <vt:lpstr>Résultat_Individuel!Zone_d_impression</vt:lpstr>
      <vt:lpstr>Titre!Zone_d_impression</vt:lpstr>
    </vt:vector>
  </TitlesOfParts>
  <Company>HM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OMS d'Eybens</dc:creator>
  <dc:description>Ce fichier sera à prendre en compte pour l'année suivante, car la zone de paramétrage OMS n'a pas eu de colonnes redimensionnées</dc:description>
  <cp:lastModifiedBy>Utilisateur</cp:lastModifiedBy>
  <cp:lastPrinted>2022-01-04T19:30:40Z</cp:lastPrinted>
  <dcterms:created xsi:type="dcterms:W3CDTF">2008-12-20T15:06:32Z</dcterms:created>
  <dcterms:modified xsi:type="dcterms:W3CDTF">2023-08-29T16:36:29Z</dcterms:modified>
</cp:coreProperties>
</file>